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d code\Data\"/>
    </mc:Choice>
  </mc:AlternateContent>
  <xr:revisionPtr revIDLastSave="0" documentId="13_ncr:1_{41442C3D-20BB-4BA4-8392-B4F5A441946B}" xr6:coauthVersionLast="47" xr6:coauthVersionMax="47" xr10:uidLastSave="{00000000-0000-0000-0000-000000000000}"/>
  <bookViews>
    <workbookView xWindow="-110" yWindow="-110" windowWidth="21820" windowHeight="13900" firstSheet="1" activeTab="3" xr2:uid="{00000000-000D-0000-FFFF-FFFF00000000}"/>
  </bookViews>
  <sheets>
    <sheet name="Geographic coordinates" sheetId="8" r:id="rId1"/>
    <sheet name="Mariculture Production" sheetId="6" r:id="rId2"/>
    <sheet name="Low-income countries" sheetId="10" r:id="rId3"/>
    <sheet name="High-income countries" sheetId="9" r:id="rId4"/>
  </sheets>
  <definedNames>
    <definedName name="_xlnm._FilterDatabase" localSheetId="0" hidden="1">'Geographic coordinates'!$A$1:$K$129</definedName>
    <definedName name="_xlnm._FilterDatabase" localSheetId="3" hidden="1">'High-income countries'!$A$1:$J$56</definedName>
    <definedName name="_xlnm._FilterDatabase" localSheetId="2" hidden="1">'Low-income countries'!$A$1:$J$57</definedName>
    <definedName name="_xlnm._FilterDatabase" localSheetId="1" hidden="1">'Mariculture Production'!$A$1:$K$125</definedName>
  </definedNames>
  <calcPr calcId="191029"/>
</workbook>
</file>

<file path=xl/calcChain.xml><?xml version="1.0" encoding="utf-8"?>
<calcChain xmlns="http://schemas.openxmlformats.org/spreadsheetml/2006/main">
  <c r="M2" i="10" l="1"/>
  <c r="N2" i="10"/>
  <c r="O2" i="10"/>
  <c r="P2" i="10"/>
  <c r="Q2" i="10"/>
  <c r="R2" i="10"/>
  <c r="S2" i="10"/>
  <c r="M3" i="10"/>
  <c r="V3" i="10" s="1"/>
  <c r="N3" i="10"/>
  <c r="O3" i="10"/>
  <c r="P3" i="10"/>
  <c r="Q3" i="10"/>
  <c r="R3" i="10"/>
  <c r="S3" i="10"/>
  <c r="M4" i="10"/>
  <c r="N4" i="10"/>
  <c r="O4" i="10"/>
  <c r="P4" i="10"/>
  <c r="Q4" i="10"/>
  <c r="R4" i="10"/>
  <c r="S4" i="10"/>
  <c r="M5" i="10"/>
  <c r="N5" i="10"/>
  <c r="O5" i="10"/>
  <c r="P5" i="10"/>
  <c r="Q5" i="10"/>
  <c r="R5" i="10"/>
  <c r="S5" i="10"/>
  <c r="M6" i="10"/>
  <c r="N6" i="10"/>
  <c r="O6" i="10"/>
  <c r="P6" i="10"/>
  <c r="Q6" i="10"/>
  <c r="R6" i="10"/>
  <c r="S6" i="10"/>
  <c r="M7" i="10"/>
  <c r="N7" i="10"/>
  <c r="O7" i="10"/>
  <c r="P7" i="10"/>
  <c r="Q7" i="10"/>
  <c r="R7" i="10"/>
  <c r="S7" i="10"/>
  <c r="M8" i="10"/>
  <c r="N8" i="10"/>
  <c r="O8" i="10"/>
  <c r="P8" i="10"/>
  <c r="Q8" i="10"/>
  <c r="R8" i="10"/>
  <c r="S8" i="10"/>
  <c r="M9" i="10"/>
  <c r="N9" i="10"/>
  <c r="O9" i="10"/>
  <c r="P9" i="10"/>
  <c r="Q9" i="10"/>
  <c r="R9" i="10"/>
  <c r="S9" i="10"/>
  <c r="M10" i="10"/>
  <c r="N10" i="10"/>
  <c r="O10" i="10"/>
  <c r="P10" i="10"/>
  <c r="Q10" i="10"/>
  <c r="R10" i="10"/>
  <c r="S10" i="10"/>
  <c r="M11" i="10"/>
  <c r="N11" i="10"/>
  <c r="O11" i="10"/>
  <c r="P11" i="10"/>
  <c r="Q11" i="10"/>
  <c r="R11" i="10"/>
  <c r="S11" i="10"/>
  <c r="M12" i="10"/>
  <c r="N12" i="10"/>
  <c r="O12" i="10"/>
  <c r="P12" i="10"/>
  <c r="Q12" i="10"/>
  <c r="R12" i="10"/>
  <c r="S12" i="10"/>
  <c r="M13" i="10"/>
  <c r="N13" i="10"/>
  <c r="O13" i="10"/>
  <c r="P13" i="10"/>
  <c r="Q13" i="10"/>
  <c r="R13" i="10"/>
  <c r="S13" i="10"/>
  <c r="Q14" i="10"/>
  <c r="R14" i="10"/>
  <c r="S14" i="10"/>
  <c r="V14" i="10"/>
  <c r="M15" i="10"/>
  <c r="N15" i="10"/>
  <c r="O15" i="10"/>
  <c r="P15" i="10"/>
  <c r="Q15" i="10"/>
  <c r="R15" i="10"/>
  <c r="S15" i="10"/>
  <c r="W15" i="10"/>
  <c r="M16" i="10"/>
  <c r="N16" i="10"/>
  <c r="O16" i="10"/>
  <c r="P16" i="10"/>
  <c r="Q16" i="10"/>
  <c r="R16" i="10"/>
  <c r="S16" i="10"/>
  <c r="O17" i="10"/>
  <c r="V17" i="10" s="1"/>
  <c r="P17" i="10"/>
  <c r="Q17" i="10"/>
  <c r="R17" i="10"/>
  <c r="S17" i="10"/>
  <c r="O18" i="10"/>
  <c r="V18" i="10" s="1"/>
  <c r="P18" i="10"/>
  <c r="Q18" i="10"/>
  <c r="R18" i="10"/>
  <c r="S18" i="10"/>
  <c r="P19" i="10"/>
  <c r="Q19" i="10"/>
  <c r="R19" i="10"/>
  <c r="S19" i="10"/>
  <c r="V19" i="10"/>
  <c r="M20" i="10"/>
  <c r="N20" i="10"/>
  <c r="V20" i="10" s="1"/>
  <c r="O20" i="10"/>
  <c r="P20" i="10"/>
  <c r="Q20" i="10"/>
  <c r="R20" i="10"/>
  <c r="S20" i="10"/>
  <c r="M21" i="10"/>
  <c r="N21" i="10"/>
  <c r="O21" i="10"/>
  <c r="V21" i="10" s="1"/>
  <c r="P21" i="10"/>
  <c r="Q21" i="10"/>
  <c r="R21" i="10"/>
  <c r="S21" i="10"/>
  <c r="M22" i="10"/>
  <c r="N22" i="10"/>
  <c r="O22" i="10"/>
  <c r="P22" i="10"/>
  <c r="Q22" i="10"/>
  <c r="R22" i="10"/>
  <c r="S22" i="10"/>
  <c r="M23" i="10"/>
  <c r="N23" i="10"/>
  <c r="O23" i="10"/>
  <c r="P23" i="10"/>
  <c r="Q23" i="10"/>
  <c r="R23" i="10"/>
  <c r="S23" i="10"/>
  <c r="M24" i="10"/>
  <c r="N24" i="10"/>
  <c r="O24" i="10"/>
  <c r="P24" i="10"/>
  <c r="Q24" i="10"/>
  <c r="R24" i="10"/>
  <c r="S24" i="10"/>
  <c r="M25" i="10"/>
  <c r="N25" i="10"/>
  <c r="O25" i="10"/>
  <c r="P25" i="10"/>
  <c r="Q25" i="10"/>
  <c r="R25" i="10"/>
  <c r="S25" i="10"/>
  <c r="M26" i="10"/>
  <c r="N26" i="10"/>
  <c r="O26" i="10"/>
  <c r="W26" i="10"/>
  <c r="M27" i="10"/>
  <c r="N27" i="10"/>
  <c r="O27" i="10"/>
  <c r="P27" i="10"/>
  <c r="Q27" i="10"/>
  <c r="R27" i="10"/>
  <c r="S27" i="10"/>
  <c r="M28" i="10"/>
  <c r="N28" i="10"/>
  <c r="O28" i="10"/>
  <c r="P28" i="10"/>
  <c r="Q28" i="10"/>
  <c r="R28" i="10"/>
  <c r="S28" i="10"/>
  <c r="M29" i="10"/>
  <c r="N29" i="10"/>
  <c r="O29" i="10"/>
  <c r="P29" i="10"/>
  <c r="Q29" i="10"/>
  <c r="R29" i="10"/>
  <c r="S29" i="10"/>
  <c r="O30" i="10"/>
  <c r="V30" i="10" s="1"/>
  <c r="P30" i="10"/>
  <c r="Q30" i="10"/>
  <c r="R30" i="10"/>
  <c r="S30" i="10"/>
  <c r="M31" i="10"/>
  <c r="N31" i="10"/>
  <c r="O31" i="10"/>
  <c r="P31" i="10"/>
  <c r="Q31" i="10"/>
  <c r="R31" i="10"/>
  <c r="S31" i="10"/>
  <c r="M32" i="10"/>
  <c r="N32" i="10"/>
  <c r="O32" i="10"/>
  <c r="P32" i="10"/>
  <c r="W32" i="10" s="1"/>
  <c r="M33" i="10"/>
  <c r="N33" i="10"/>
  <c r="O33" i="10"/>
  <c r="P33" i="10"/>
  <c r="Q33" i="10"/>
  <c r="R33" i="10"/>
  <c r="S33" i="10"/>
  <c r="M34" i="10"/>
  <c r="N34" i="10"/>
  <c r="O34" i="10"/>
  <c r="P34" i="10"/>
  <c r="Q34" i="10"/>
  <c r="R34" i="10"/>
  <c r="S34" i="10"/>
  <c r="M35" i="10"/>
  <c r="N35" i="10"/>
  <c r="O35" i="10"/>
  <c r="P35" i="10"/>
  <c r="Q35" i="10"/>
  <c r="R35" i="10"/>
  <c r="S35" i="10"/>
  <c r="Q36" i="10"/>
  <c r="R36" i="10"/>
  <c r="S36" i="10"/>
  <c r="V36" i="10"/>
  <c r="M37" i="10"/>
  <c r="N37" i="10"/>
  <c r="O37" i="10"/>
  <c r="P37" i="10"/>
  <c r="Q37" i="10"/>
  <c r="R37" i="10"/>
  <c r="S37" i="10"/>
  <c r="M38" i="10"/>
  <c r="N38" i="10"/>
  <c r="O38" i="10"/>
  <c r="P38" i="10"/>
  <c r="Q38" i="10"/>
  <c r="R38" i="10"/>
  <c r="S38" i="10"/>
  <c r="W38" i="10" s="1"/>
  <c r="M39" i="10"/>
  <c r="N39" i="10"/>
  <c r="O39" i="10"/>
  <c r="P39" i="10"/>
  <c r="Q39" i="10"/>
  <c r="R39" i="10"/>
  <c r="S39" i="10"/>
  <c r="V39" i="10"/>
  <c r="M40" i="10"/>
  <c r="N40" i="10"/>
  <c r="O40" i="10"/>
  <c r="P40" i="10"/>
  <c r="Q40" i="10"/>
  <c r="R40" i="10"/>
  <c r="S40" i="10"/>
  <c r="M41" i="10"/>
  <c r="V41" i="10" s="1"/>
  <c r="N41" i="10"/>
  <c r="O41" i="10"/>
  <c r="P41" i="10"/>
  <c r="Q41" i="10"/>
  <c r="R41" i="10"/>
  <c r="S41" i="10"/>
  <c r="N42" i="10"/>
  <c r="O42" i="10"/>
  <c r="P42" i="10"/>
  <c r="Q42" i="10"/>
  <c r="R42" i="10"/>
  <c r="S42" i="10"/>
  <c r="N43" i="10"/>
  <c r="O43" i="10"/>
  <c r="P43" i="10"/>
  <c r="R43" i="10"/>
  <c r="S43" i="10"/>
  <c r="M44" i="10"/>
  <c r="N44" i="10"/>
  <c r="O44" i="10"/>
  <c r="P44" i="10"/>
  <c r="Q44" i="10"/>
  <c r="R44" i="10"/>
  <c r="S44" i="10"/>
  <c r="M45" i="10"/>
  <c r="N45" i="10"/>
  <c r="V45" i="10" s="1"/>
  <c r="O45" i="10"/>
  <c r="P45" i="10"/>
  <c r="Q45" i="10"/>
  <c r="R45" i="10"/>
  <c r="S45" i="10"/>
  <c r="M46" i="10"/>
  <c r="N46" i="10"/>
  <c r="O46" i="10"/>
  <c r="P46" i="10"/>
  <c r="Q46" i="10"/>
  <c r="R46" i="10"/>
  <c r="S46" i="10"/>
  <c r="M47" i="10"/>
  <c r="N47" i="10"/>
  <c r="O47" i="10"/>
  <c r="P47" i="10"/>
  <c r="Q47" i="10"/>
  <c r="R47" i="10"/>
  <c r="S47" i="10"/>
  <c r="M48" i="10"/>
  <c r="N48" i="10"/>
  <c r="O48" i="10"/>
  <c r="P48" i="10"/>
  <c r="Q48" i="10"/>
  <c r="R48" i="10"/>
  <c r="S48" i="10"/>
  <c r="M49" i="10"/>
  <c r="N49" i="10"/>
  <c r="O49" i="10"/>
  <c r="P49" i="10"/>
  <c r="Q49" i="10"/>
  <c r="R49" i="10"/>
  <c r="S49" i="10"/>
  <c r="M50" i="10"/>
  <c r="N50" i="10"/>
  <c r="O50" i="10"/>
  <c r="P50" i="10"/>
  <c r="Q50" i="10"/>
  <c r="R50" i="10"/>
  <c r="S50" i="10"/>
  <c r="M51" i="10"/>
  <c r="N51" i="10"/>
  <c r="O51" i="10"/>
  <c r="V51" i="10" s="1"/>
  <c r="P51" i="10"/>
  <c r="Q51" i="10"/>
  <c r="R51" i="10"/>
  <c r="S51" i="10"/>
  <c r="M52" i="10"/>
  <c r="N52" i="10"/>
  <c r="O52" i="10"/>
  <c r="P52" i="10"/>
  <c r="Q52" i="10"/>
  <c r="R52" i="10"/>
  <c r="S52" i="10"/>
  <c r="M53" i="10"/>
  <c r="V53" i="10" s="1"/>
  <c r="N53" i="10"/>
  <c r="O53" i="10"/>
  <c r="P53" i="10"/>
  <c r="Q53" i="10"/>
  <c r="R53" i="10"/>
  <c r="S53" i="10"/>
  <c r="M54" i="10"/>
  <c r="N54" i="10"/>
  <c r="O54" i="10"/>
  <c r="P54" i="10"/>
  <c r="Q54" i="10"/>
  <c r="R54" i="10"/>
  <c r="S54" i="10"/>
  <c r="M55" i="10"/>
  <c r="N55" i="10"/>
  <c r="O55" i="10"/>
  <c r="P55" i="10"/>
  <c r="Q55" i="10"/>
  <c r="R55" i="10"/>
  <c r="S55" i="10"/>
  <c r="M56" i="10"/>
  <c r="N56" i="10"/>
  <c r="W56" i="10"/>
  <c r="M2" i="9"/>
  <c r="N2" i="9"/>
  <c r="O2" i="9"/>
  <c r="P2" i="9"/>
  <c r="Q2" i="9"/>
  <c r="R2" i="9"/>
  <c r="S2" i="9"/>
  <c r="M3" i="9"/>
  <c r="N3" i="9"/>
  <c r="O3" i="9"/>
  <c r="P3" i="9"/>
  <c r="Q3" i="9"/>
  <c r="R3" i="9"/>
  <c r="S3" i="9"/>
  <c r="M4" i="9"/>
  <c r="N4" i="9"/>
  <c r="O4" i="9"/>
  <c r="P4" i="9"/>
  <c r="Q4" i="9"/>
  <c r="R4" i="9"/>
  <c r="S4" i="9"/>
  <c r="O5" i="9"/>
  <c r="V5" i="9" s="1"/>
  <c r="P5" i="9"/>
  <c r="Q5" i="9"/>
  <c r="R5" i="9"/>
  <c r="S5" i="9"/>
  <c r="M6" i="9"/>
  <c r="N6" i="9"/>
  <c r="O6" i="9"/>
  <c r="P6" i="9"/>
  <c r="Q6" i="9"/>
  <c r="R6" i="9"/>
  <c r="S6" i="9"/>
  <c r="M7" i="9"/>
  <c r="N7" i="9"/>
  <c r="O7" i="9"/>
  <c r="P7" i="9"/>
  <c r="Q7" i="9"/>
  <c r="R7" i="9"/>
  <c r="S7" i="9"/>
  <c r="M8" i="9"/>
  <c r="N8" i="9"/>
  <c r="O8" i="9"/>
  <c r="P8" i="9"/>
  <c r="Q8" i="9"/>
  <c r="R8" i="9"/>
  <c r="S8" i="9"/>
  <c r="M9" i="9"/>
  <c r="N9" i="9"/>
  <c r="O9" i="9"/>
  <c r="P9" i="9"/>
  <c r="Q9" i="9"/>
  <c r="R9" i="9"/>
  <c r="S9" i="9"/>
  <c r="M10" i="9"/>
  <c r="N10" i="9"/>
  <c r="O10" i="9"/>
  <c r="P10" i="9"/>
  <c r="Q10" i="9"/>
  <c r="R10" i="9"/>
  <c r="S10" i="9"/>
  <c r="M11" i="9"/>
  <c r="N11" i="9"/>
  <c r="O11" i="9"/>
  <c r="P11" i="9"/>
  <c r="Q11" i="9"/>
  <c r="R11" i="9"/>
  <c r="S11" i="9"/>
  <c r="M12" i="9"/>
  <c r="N12" i="9"/>
  <c r="O12" i="9"/>
  <c r="P12" i="9"/>
  <c r="Q12" i="9"/>
  <c r="R12" i="9"/>
  <c r="S12" i="9"/>
  <c r="M13" i="9"/>
  <c r="N13" i="9"/>
  <c r="O13" i="9"/>
  <c r="P13" i="9"/>
  <c r="Q13" i="9"/>
  <c r="R13" i="9"/>
  <c r="S13" i="9"/>
  <c r="M14" i="9"/>
  <c r="N14" i="9"/>
  <c r="O14" i="9"/>
  <c r="P14" i="9"/>
  <c r="Q14" i="9"/>
  <c r="R14" i="9"/>
  <c r="S14" i="9"/>
  <c r="M15" i="9"/>
  <c r="N15" i="9"/>
  <c r="O15" i="9"/>
  <c r="P15" i="9"/>
  <c r="Q15" i="9"/>
  <c r="R15" i="9"/>
  <c r="S15" i="9"/>
  <c r="M16" i="9"/>
  <c r="N16" i="9"/>
  <c r="O16" i="9"/>
  <c r="P16" i="9"/>
  <c r="Q16" i="9"/>
  <c r="R16" i="9"/>
  <c r="S16" i="9"/>
  <c r="M17" i="9"/>
  <c r="N17" i="9"/>
  <c r="O17" i="9"/>
  <c r="P17" i="9"/>
  <c r="Q17" i="9"/>
  <c r="R17" i="9"/>
  <c r="S17" i="9"/>
  <c r="M18" i="9"/>
  <c r="N18" i="9"/>
  <c r="O18" i="9"/>
  <c r="P18" i="9"/>
  <c r="Q18" i="9"/>
  <c r="R18" i="9"/>
  <c r="S18" i="9"/>
  <c r="M19" i="9"/>
  <c r="N19" i="9"/>
  <c r="O19" i="9"/>
  <c r="P19" i="9"/>
  <c r="Q19" i="9"/>
  <c r="R19" i="9"/>
  <c r="S19" i="9"/>
  <c r="M20" i="9"/>
  <c r="N20" i="9"/>
  <c r="O20" i="9"/>
  <c r="P20" i="9"/>
  <c r="Q20" i="9"/>
  <c r="R20" i="9"/>
  <c r="S20" i="9"/>
  <c r="M21" i="9"/>
  <c r="N21" i="9"/>
  <c r="O21" i="9"/>
  <c r="P21" i="9"/>
  <c r="Q21" i="9"/>
  <c r="R21" i="9"/>
  <c r="S21" i="9"/>
  <c r="M22" i="9"/>
  <c r="N22" i="9"/>
  <c r="O22" i="9"/>
  <c r="P22" i="9"/>
  <c r="Q22" i="9"/>
  <c r="R22" i="9"/>
  <c r="S22" i="9"/>
  <c r="M23" i="9"/>
  <c r="N23" i="9"/>
  <c r="O23" i="9"/>
  <c r="P23" i="9"/>
  <c r="Q23" i="9"/>
  <c r="R23" i="9"/>
  <c r="S23" i="9"/>
  <c r="M24" i="9"/>
  <c r="N24" i="9"/>
  <c r="O24" i="9"/>
  <c r="P24" i="9"/>
  <c r="Q24" i="9"/>
  <c r="R24" i="9"/>
  <c r="S24" i="9"/>
  <c r="M25" i="9"/>
  <c r="N25" i="9"/>
  <c r="O25" i="9"/>
  <c r="P25" i="9"/>
  <c r="Q25" i="9"/>
  <c r="R25" i="9"/>
  <c r="S25" i="9"/>
  <c r="M26" i="9"/>
  <c r="N26" i="9"/>
  <c r="O26" i="9"/>
  <c r="P26" i="9"/>
  <c r="Q26" i="9"/>
  <c r="R26" i="9"/>
  <c r="S26" i="9"/>
  <c r="M27" i="9"/>
  <c r="N27" i="9"/>
  <c r="O27" i="9"/>
  <c r="P27" i="9"/>
  <c r="Q27" i="9"/>
  <c r="R27" i="9"/>
  <c r="S27" i="9"/>
  <c r="M28" i="9"/>
  <c r="N28" i="9"/>
  <c r="O28" i="9"/>
  <c r="P28" i="9"/>
  <c r="Q28" i="9"/>
  <c r="R28" i="9"/>
  <c r="S28" i="9"/>
  <c r="M29" i="9"/>
  <c r="N29" i="9"/>
  <c r="O29" i="9"/>
  <c r="P29" i="9"/>
  <c r="Q29" i="9"/>
  <c r="R29" i="9"/>
  <c r="S29" i="9"/>
  <c r="M30" i="9"/>
  <c r="N30" i="9"/>
  <c r="O30" i="9"/>
  <c r="P30" i="9"/>
  <c r="Q30" i="9"/>
  <c r="R30" i="9"/>
  <c r="S30" i="9"/>
  <c r="M31" i="9"/>
  <c r="N31" i="9"/>
  <c r="O31" i="9"/>
  <c r="P31" i="9"/>
  <c r="Q31" i="9"/>
  <c r="R31" i="9"/>
  <c r="S31" i="9"/>
  <c r="M32" i="9"/>
  <c r="N32" i="9"/>
  <c r="V32" i="9" s="1"/>
  <c r="O32" i="9"/>
  <c r="P32" i="9"/>
  <c r="Q32" i="9"/>
  <c r="R32" i="9"/>
  <c r="S32" i="9"/>
  <c r="M33" i="9"/>
  <c r="N33" i="9"/>
  <c r="O33" i="9"/>
  <c r="P33" i="9"/>
  <c r="Q33" i="9"/>
  <c r="R33" i="9"/>
  <c r="S33" i="9"/>
  <c r="M34" i="9"/>
  <c r="N34" i="9"/>
  <c r="O34" i="9"/>
  <c r="P34" i="9"/>
  <c r="W34" i="9" s="1"/>
  <c r="Q34" i="9"/>
  <c r="R34" i="9"/>
  <c r="S34" i="9"/>
  <c r="M35" i="9"/>
  <c r="N35" i="9"/>
  <c r="O35" i="9"/>
  <c r="P35" i="9"/>
  <c r="Q35" i="9"/>
  <c r="R35" i="9"/>
  <c r="S35" i="9"/>
  <c r="M36" i="9"/>
  <c r="N36" i="9"/>
  <c r="O36" i="9"/>
  <c r="P36" i="9"/>
  <c r="Q36" i="9"/>
  <c r="R36" i="9"/>
  <c r="S36" i="9"/>
  <c r="M37" i="9"/>
  <c r="N37" i="9"/>
  <c r="O37" i="9"/>
  <c r="P37" i="9"/>
  <c r="Q37" i="9"/>
  <c r="R37" i="9"/>
  <c r="S37" i="9"/>
  <c r="M38" i="9"/>
  <c r="N38" i="9"/>
  <c r="O38" i="9"/>
  <c r="P38" i="9"/>
  <c r="Q38" i="9"/>
  <c r="R38" i="9"/>
  <c r="S38" i="9"/>
  <c r="M39" i="9"/>
  <c r="N39" i="9"/>
  <c r="O39" i="9"/>
  <c r="P39" i="9"/>
  <c r="Q39" i="9"/>
  <c r="R39" i="9"/>
  <c r="S39" i="9"/>
  <c r="M40" i="9"/>
  <c r="N40" i="9"/>
  <c r="O40" i="9"/>
  <c r="P40" i="9"/>
  <c r="Q40" i="9"/>
  <c r="R40" i="9"/>
  <c r="S40" i="9"/>
  <c r="M41" i="9"/>
  <c r="N41" i="9"/>
  <c r="O41" i="9"/>
  <c r="P41" i="9"/>
  <c r="Q41" i="9"/>
  <c r="R41" i="9"/>
  <c r="S41" i="9"/>
  <c r="M42" i="9"/>
  <c r="N42" i="9"/>
  <c r="O42" i="9"/>
  <c r="P42" i="9"/>
  <c r="Q42" i="9"/>
  <c r="R42" i="9"/>
  <c r="M43" i="9"/>
  <c r="N43" i="9"/>
  <c r="O43" i="9"/>
  <c r="P43" i="9"/>
  <c r="Q43" i="9"/>
  <c r="R43" i="9"/>
  <c r="S43" i="9"/>
  <c r="M44" i="9"/>
  <c r="N44" i="9"/>
  <c r="O44" i="9"/>
  <c r="P44" i="9"/>
  <c r="Q44" i="9"/>
  <c r="R44" i="9"/>
  <c r="S44" i="9"/>
  <c r="M45" i="9"/>
  <c r="N45" i="9"/>
  <c r="O45" i="9"/>
  <c r="P45" i="9"/>
  <c r="Q45" i="9"/>
  <c r="R45" i="9"/>
  <c r="S45" i="9"/>
  <c r="M46" i="9"/>
  <c r="N46" i="9"/>
  <c r="O46" i="9"/>
  <c r="P46" i="9"/>
  <c r="Q46" i="9"/>
  <c r="R46" i="9"/>
  <c r="S46" i="9"/>
  <c r="M47" i="9"/>
  <c r="N47" i="9"/>
  <c r="O47" i="9"/>
  <c r="P47" i="9"/>
  <c r="Q47" i="9"/>
  <c r="R47" i="9"/>
  <c r="S47" i="9"/>
  <c r="M48" i="9"/>
  <c r="N48" i="9"/>
  <c r="O48" i="9"/>
  <c r="P48" i="9"/>
  <c r="Q48" i="9"/>
  <c r="R48" i="9"/>
  <c r="S48" i="9"/>
  <c r="M49" i="9"/>
  <c r="N49" i="9"/>
  <c r="O49" i="9"/>
  <c r="P49" i="9"/>
  <c r="Q49" i="9"/>
  <c r="R49" i="9"/>
  <c r="S49" i="9"/>
  <c r="M50" i="9"/>
  <c r="N50" i="9"/>
  <c r="O50" i="9"/>
  <c r="P50" i="9"/>
  <c r="Q50" i="9"/>
  <c r="R50" i="9"/>
  <c r="S50" i="9"/>
  <c r="M51" i="9"/>
  <c r="N51" i="9"/>
  <c r="O51" i="9"/>
  <c r="P51" i="9"/>
  <c r="Q51" i="9"/>
  <c r="R51" i="9"/>
  <c r="S51" i="9"/>
  <c r="M52" i="9"/>
  <c r="N52" i="9"/>
  <c r="O52" i="9"/>
  <c r="P52" i="9"/>
  <c r="Q52" i="9"/>
  <c r="R52" i="9"/>
  <c r="S52" i="9"/>
  <c r="M53" i="9"/>
  <c r="N53" i="9"/>
  <c r="O53" i="9"/>
  <c r="P53" i="9"/>
  <c r="Q53" i="9"/>
  <c r="M54" i="9"/>
  <c r="N54" i="9"/>
  <c r="O54" i="9"/>
  <c r="P54" i="9"/>
  <c r="Q54" i="9"/>
  <c r="R54" i="9"/>
  <c r="S54" i="9"/>
  <c r="M55" i="9"/>
  <c r="N55" i="9"/>
  <c r="O55" i="9"/>
  <c r="P55" i="9"/>
  <c r="Q55" i="9"/>
  <c r="R55" i="9"/>
  <c r="S55" i="9"/>
  <c r="M56" i="9"/>
  <c r="N56" i="9"/>
  <c r="O56" i="9"/>
  <c r="P56" i="9"/>
  <c r="Q56" i="9"/>
  <c r="R56" i="9"/>
  <c r="S56" i="9"/>
  <c r="B132" i="6"/>
  <c r="B131" i="6"/>
  <c r="J125" i="8"/>
  <c r="I125" i="8"/>
  <c r="J124" i="8"/>
  <c r="I124" i="8"/>
  <c r="J123" i="8"/>
  <c r="I123" i="8"/>
  <c r="J122" i="8"/>
  <c r="I122" i="8"/>
  <c r="J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49" i="8"/>
  <c r="I49" i="8"/>
  <c r="J48" i="8"/>
  <c r="I48" i="8"/>
  <c r="J47" i="8"/>
  <c r="I47" i="8"/>
  <c r="J46" i="8"/>
  <c r="I46" i="8"/>
  <c r="J45" i="8"/>
  <c r="I45" i="8"/>
  <c r="J44" i="8"/>
  <c r="I44" i="8"/>
  <c r="J43" i="8"/>
  <c r="I43" i="8"/>
  <c r="J42" i="8"/>
  <c r="I42" i="8"/>
  <c r="J41" i="8"/>
  <c r="I41" i="8"/>
  <c r="J40" i="8"/>
  <c r="I40" i="8"/>
  <c r="J39" i="8"/>
  <c r="I39" i="8"/>
  <c r="J38" i="8"/>
  <c r="I38" i="8"/>
  <c r="J37" i="8"/>
  <c r="I37" i="8"/>
  <c r="J36" i="8"/>
  <c r="I36" i="8"/>
  <c r="J35" i="8"/>
  <c r="I35" i="8"/>
  <c r="J34" i="8"/>
  <c r="I34" i="8"/>
  <c r="J33" i="8"/>
  <c r="I33" i="8"/>
  <c r="J32" i="8"/>
  <c r="I32" i="8"/>
  <c r="J31" i="8"/>
  <c r="I31" i="8"/>
  <c r="J30" i="8"/>
  <c r="I30" i="8"/>
  <c r="J29" i="8"/>
  <c r="I29" i="8"/>
  <c r="J28" i="8"/>
  <c r="I28" i="8"/>
  <c r="J27" i="8"/>
  <c r="I27" i="8"/>
  <c r="J26" i="8"/>
  <c r="I26" i="8"/>
  <c r="J25" i="8"/>
  <c r="I25" i="8"/>
  <c r="J24" i="8"/>
  <c r="I24" i="8"/>
  <c r="J23" i="8"/>
  <c r="I23" i="8"/>
  <c r="J22" i="8"/>
  <c r="I22" i="8"/>
  <c r="J21" i="8"/>
  <c r="I21" i="8"/>
  <c r="J20" i="8"/>
  <c r="I20" i="8"/>
  <c r="J19" i="8"/>
  <c r="I19" i="8"/>
  <c r="J18" i="8"/>
  <c r="I18" i="8"/>
  <c r="J17" i="8"/>
  <c r="I17" i="8"/>
  <c r="J16" i="8"/>
  <c r="I16" i="8"/>
  <c r="J15" i="8"/>
  <c r="I15" i="8"/>
  <c r="J14" i="8"/>
  <c r="I14" i="8"/>
  <c r="J13" i="8"/>
  <c r="I13" i="8"/>
  <c r="J12" i="8"/>
  <c r="I12" i="8"/>
  <c r="J11" i="8"/>
  <c r="I11" i="8"/>
  <c r="J10" i="8"/>
  <c r="I10" i="8"/>
  <c r="J9" i="8"/>
  <c r="I9" i="8"/>
  <c r="J8" i="8"/>
  <c r="I8" i="8"/>
  <c r="J7" i="8"/>
  <c r="I7" i="8"/>
  <c r="J6" i="8"/>
  <c r="I6" i="8"/>
  <c r="J5" i="8"/>
  <c r="I5" i="8"/>
  <c r="J4" i="8"/>
  <c r="I4" i="8"/>
  <c r="J3" i="8"/>
  <c r="I3" i="8"/>
  <c r="J2" i="8"/>
  <c r="I2" i="8"/>
  <c r="W50" i="10" l="1"/>
  <c r="W14" i="10"/>
  <c r="W31" i="10"/>
  <c r="X31" i="10" s="1"/>
  <c r="V9" i="10"/>
  <c r="V34" i="10"/>
  <c r="W13" i="10"/>
  <c r="W52" i="10"/>
  <c r="W34" i="10"/>
  <c r="X34" i="10" s="1"/>
  <c r="V6" i="10"/>
  <c r="W45" i="10"/>
  <c r="X45" i="10" s="1"/>
  <c r="W44" i="10"/>
  <c r="V27" i="10"/>
  <c r="W20" i="10"/>
  <c r="X20" i="10" s="1"/>
  <c r="W9" i="10"/>
  <c r="W3" i="10"/>
  <c r="V48" i="10"/>
  <c r="W24" i="10"/>
  <c r="W55" i="10"/>
  <c r="V23" i="10"/>
  <c r="W10" i="10"/>
  <c r="W5" i="10"/>
  <c r="X5" i="10" s="1"/>
  <c r="V42" i="10"/>
  <c r="V31" i="10"/>
  <c r="W23" i="10"/>
  <c r="V32" i="10"/>
  <c r="X32" i="10" s="1"/>
  <c r="W25" i="10"/>
  <c r="V52" i="10"/>
  <c r="W41" i="10"/>
  <c r="X41" i="10" s="1"/>
  <c r="V38" i="10"/>
  <c r="X38" i="10" s="1"/>
  <c r="V16" i="10"/>
  <c r="W11" i="10"/>
  <c r="W27" i="10"/>
  <c r="X27" i="10" s="1"/>
  <c r="V55" i="10"/>
  <c r="X55" i="10" s="1"/>
  <c r="V46" i="10"/>
  <c r="W29" i="10"/>
  <c r="V10" i="10"/>
  <c r="X14" i="10"/>
  <c r="V56" i="10"/>
  <c r="W46" i="10"/>
  <c r="V43" i="10"/>
  <c r="W36" i="10"/>
  <c r="X36" i="10" s="1"/>
  <c r="V29" i="10"/>
  <c r="V24" i="10"/>
  <c r="W12" i="10"/>
  <c r="V8" i="10"/>
  <c r="V7" i="10"/>
  <c r="V5" i="10"/>
  <c r="X50" i="10"/>
  <c r="W37" i="10"/>
  <c r="V22" i="10"/>
  <c r="X22" i="10" s="1"/>
  <c r="W18" i="10"/>
  <c r="V12" i="10"/>
  <c r="W53" i="10"/>
  <c r="W51" i="10"/>
  <c r="V47" i="10"/>
  <c r="V44" i="10"/>
  <c r="W40" i="10"/>
  <c r="W39" i="10"/>
  <c r="X39" i="10" s="1"/>
  <c r="V37" i="10"/>
  <c r="X37" i="10" s="1"/>
  <c r="W33" i="10"/>
  <c r="V26" i="10"/>
  <c r="X26" i="10" s="1"/>
  <c r="V25" i="10"/>
  <c r="W16" i="10"/>
  <c r="V11" i="10"/>
  <c r="X11" i="10" s="1"/>
  <c r="W8" i="10"/>
  <c r="W2" i="10"/>
  <c r="W49" i="10"/>
  <c r="W54" i="10"/>
  <c r="W35" i="10"/>
  <c r="W30" i="10"/>
  <c r="X30" i="10" s="1"/>
  <c r="W28" i="10"/>
  <c r="V13" i="10"/>
  <c r="W6" i="10"/>
  <c r="W4" i="10"/>
  <c r="X4" i="10" s="1"/>
  <c r="V49" i="10"/>
  <c r="W42" i="10"/>
  <c r="V35" i="10"/>
  <c r="V28" i="10"/>
  <c r="W19" i="10"/>
  <c r="X19" i="10" s="1"/>
  <c r="W7" i="10"/>
  <c r="X7" i="10" s="1"/>
  <c r="V4" i="10"/>
  <c r="W48" i="10"/>
  <c r="V54" i="10"/>
  <c r="V50" i="10"/>
  <c r="W47" i="10"/>
  <c r="W43" i="10"/>
  <c r="V40" i="10"/>
  <c r="V33" i="10"/>
  <c r="X33" i="10" s="1"/>
  <c r="W22" i="10"/>
  <c r="W21" i="10"/>
  <c r="W17" i="10"/>
  <c r="X17" i="10" s="1"/>
  <c r="V15" i="10"/>
  <c r="X15" i="10" s="1"/>
  <c r="V2" i="10"/>
  <c r="X10" i="10"/>
  <c r="X56" i="10"/>
  <c r="X12" i="10"/>
  <c r="X3" i="10"/>
  <c r="X48" i="10"/>
  <c r="X35" i="10"/>
  <c r="X6" i="10"/>
  <c r="X2" i="10"/>
  <c r="X13" i="10"/>
  <c r="X53" i="10"/>
  <c r="X21" i="10"/>
  <c r="V51" i="9"/>
  <c r="V52" i="9"/>
  <c r="W53" i="9"/>
  <c r="W50" i="9"/>
  <c r="W13" i="9"/>
  <c r="V27" i="9"/>
  <c r="W22" i="9"/>
  <c r="W42" i="9"/>
  <c r="V22" i="9"/>
  <c r="W15" i="9"/>
  <c r="X15" i="9" s="1"/>
  <c r="V26" i="9"/>
  <c r="V8" i="9"/>
  <c r="W48" i="9"/>
  <c r="W14" i="9"/>
  <c r="V45" i="9"/>
  <c r="X45" i="9" s="1"/>
  <c r="V38" i="9"/>
  <c r="V30" i="9"/>
  <c r="W24" i="9"/>
  <c r="X24" i="9" s="1"/>
  <c r="W16" i="9"/>
  <c r="W6" i="9"/>
  <c r="V55" i="9"/>
  <c r="V46" i="9"/>
  <c r="W25" i="9"/>
  <c r="V24" i="9"/>
  <c r="W18" i="9"/>
  <c r="W17" i="9"/>
  <c r="W8" i="9"/>
  <c r="W7" i="9"/>
  <c r="W5" i="9"/>
  <c r="W27" i="9"/>
  <c r="W19" i="9"/>
  <c r="V13" i="9"/>
  <c r="X13" i="9" s="1"/>
  <c r="W54" i="9"/>
  <c r="X54" i="9" s="1"/>
  <c r="V49" i="9"/>
  <c r="W43" i="9"/>
  <c r="W37" i="9"/>
  <c r="X37" i="9" s="1"/>
  <c r="W36" i="9"/>
  <c r="V16" i="9"/>
  <c r="V15" i="9"/>
  <c r="W10" i="9"/>
  <c r="W4" i="9"/>
  <c r="W3" i="9"/>
  <c r="W31" i="9"/>
  <c r="W23" i="9"/>
  <c r="V40" i="9"/>
  <c r="W26" i="9"/>
  <c r="V14" i="9"/>
  <c r="W44" i="9"/>
  <c r="V43" i="9"/>
  <c r="V17" i="9"/>
  <c r="V7" i="9"/>
  <c r="W46" i="9"/>
  <c r="W45" i="9"/>
  <c r="W39" i="9"/>
  <c r="X39" i="9" s="1"/>
  <c r="W29" i="9"/>
  <c r="W21" i="9"/>
  <c r="V39" i="9"/>
  <c r="V19" i="9"/>
  <c r="X19" i="9" s="1"/>
  <c r="V4" i="9"/>
  <c r="V56" i="9"/>
  <c r="W47" i="9"/>
  <c r="V42" i="9"/>
  <c r="W28" i="9"/>
  <c r="W11" i="9"/>
  <c r="W9" i="9"/>
  <c r="X9" i="9" s="1"/>
  <c r="V41" i="9"/>
  <c r="V37" i="9"/>
  <c r="V20" i="9"/>
  <c r="V18" i="9"/>
  <c r="V54" i="9"/>
  <c r="W49" i="9"/>
  <c r="V44" i="9"/>
  <c r="W35" i="9"/>
  <c r="W33" i="9"/>
  <c r="W32" i="9"/>
  <c r="X32" i="9" s="1"/>
  <c r="W30" i="9"/>
  <c r="V25" i="9"/>
  <c r="V23" i="9"/>
  <c r="V21" i="9"/>
  <c r="V6" i="9"/>
  <c r="W2" i="9"/>
  <c r="X2" i="9" s="1"/>
  <c r="W52" i="9"/>
  <c r="X52" i="9" s="1"/>
  <c r="W51" i="9"/>
  <c r="V47" i="9"/>
  <c r="V28" i="9"/>
  <c r="W12" i="9"/>
  <c r="V9" i="9"/>
  <c r="V53" i="9"/>
  <c r="X53" i="9" s="1"/>
  <c r="V48" i="9"/>
  <c r="W41" i="9"/>
  <c r="X41" i="9" s="1"/>
  <c r="W40" i="9"/>
  <c r="W38" i="9"/>
  <c r="V33" i="9"/>
  <c r="V31" i="9"/>
  <c r="X31" i="9" s="1"/>
  <c r="V29" i="9"/>
  <c r="V12" i="9"/>
  <c r="X12" i="9" s="1"/>
  <c r="V11" i="9"/>
  <c r="V10" i="9"/>
  <c r="X10" i="9" s="1"/>
  <c r="W56" i="9"/>
  <c r="W55" i="9"/>
  <c r="X55" i="9" s="1"/>
  <c r="V50" i="9"/>
  <c r="V36" i="9"/>
  <c r="V35" i="9"/>
  <c r="V34" i="9"/>
  <c r="X34" i="9" s="1"/>
  <c r="W20" i="9"/>
  <c r="X20" i="9" s="1"/>
  <c r="V3" i="9"/>
  <c r="V2" i="9"/>
  <c r="X27" i="9"/>
  <c r="X36" i="9"/>
  <c r="X14" i="9"/>
  <c r="X44" i="9"/>
  <c r="X5" i="9"/>
  <c r="X42" i="10" l="1"/>
  <c r="X9" i="10"/>
  <c r="X54" i="10"/>
  <c r="X24" i="10"/>
  <c r="X44" i="10"/>
  <c r="X40" i="10"/>
  <c r="X46" i="10"/>
  <c r="X16" i="10"/>
  <c r="X8" i="10"/>
  <c r="X28" i="10"/>
  <c r="X49" i="10"/>
  <c r="X18" i="10"/>
  <c r="X52" i="10"/>
  <c r="X47" i="10"/>
  <c r="X23" i="10"/>
  <c r="X25" i="10"/>
  <c r="X43" i="10"/>
  <c r="X51" i="10"/>
  <c r="X29" i="10"/>
  <c r="X22" i="9"/>
  <c r="X42" i="9"/>
  <c r="X38" i="9"/>
  <c r="X30" i="9"/>
  <c r="X46" i="9"/>
  <c r="X6" i="9"/>
  <c r="X51" i="9"/>
  <c r="X4" i="9"/>
  <c r="X16" i="9"/>
  <c r="X26" i="9"/>
  <c r="X43" i="9"/>
  <c r="X33" i="9"/>
  <c r="X17" i="9"/>
  <c r="X29" i="9"/>
  <c r="X8" i="9"/>
  <c r="X50" i="9"/>
  <c r="X18" i="9"/>
  <c r="X48" i="9"/>
  <c r="X35" i="9"/>
  <c r="X11" i="9"/>
  <c r="X49" i="9"/>
  <c r="X28" i="9"/>
  <c r="X7" i="9"/>
  <c r="X56" i="9"/>
  <c r="X47" i="9"/>
  <c r="X21" i="9"/>
  <c r="X23" i="9"/>
  <c r="X25" i="9"/>
  <c r="X40" i="9"/>
  <c r="X3" i="9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2" i="6"/>
</calcChain>
</file>

<file path=xl/sharedStrings.xml><?xml version="1.0" encoding="utf-8"?>
<sst xmlns="http://schemas.openxmlformats.org/spreadsheetml/2006/main" count="898" uniqueCount="246">
  <si>
    <t>country</t>
  </si>
  <si>
    <t>Albania</t>
  </si>
  <si>
    <t>Algeria</t>
  </si>
  <si>
    <t>Antigua and Barbuda</t>
  </si>
  <si>
    <t>Argentina</t>
  </si>
  <si>
    <t>Australia</t>
  </si>
  <si>
    <t>Bahamas</t>
  </si>
  <si>
    <t>Bahrain</t>
  </si>
  <si>
    <t>Bangladesh</t>
  </si>
  <si>
    <t>Belize</t>
  </si>
  <si>
    <t>Bosnia and Herzegovina</t>
  </si>
  <si>
    <t>Brazil</t>
  </si>
  <si>
    <t>Brunei Darussalam</t>
  </si>
  <si>
    <t>Bulgaria</t>
  </si>
  <si>
    <t>Cambodia</t>
  </si>
  <si>
    <t>Canada</t>
  </si>
  <si>
    <t>Cayman Islands</t>
  </si>
  <si>
    <t>Chile</t>
  </si>
  <si>
    <t>China</t>
  </si>
  <si>
    <t>Colombia</t>
  </si>
  <si>
    <t>Cook Islands</t>
  </si>
  <si>
    <t>Costa Rica</t>
  </si>
  <si>
    <t>Croatia</t>
  </si>
  <si>
    <t>Cuba</t>
  </si>
  <si>
    <t>Cyprus</t>
  </si>
  <si>
    <t>Denmark</t>
  </si>
  <si>
    <t>Dominican Republic</t>
  </si>
  <si>
    <t>Ecuador</t>
  </si>
  <si>
    <t>Egypt</t>
  </si>
  <si>
    <t>El Salvador</t>
  </si>
  <si>
    <t>Eritrea</t>
  </si>
  <si>
    <t>Faroe Islands</t>
  </si>
  <si>
    <t>Fiji</t>
  </si>
  <si>
    <t>Finland</t>
  </si>
  <si>
    <t>France</t>
  </si>
  <si>
    <t>French Polynesia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</si>
  <si>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</si>
  <si>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</si>
  <si>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</si>
  <si>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</si>
  <si>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</si>
  <si>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</si>
  <si>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</si>
  <si>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</si>
  <si>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Guyana</t>
  </si>
  <si>
    <t>Honduras</t>
  </si>
  <si>
    <t>Iceland</t>
  </si>
  <si>
    <t>Indonesia</t>
  </si>
  <si>
    <t>Iran (Islamic Rep. of)</t>
  </si>
  <si>
    <t>Ireland</t>
  </si>
  <si>
    <t>Israel</t>
  </si>
  <si>
    <t>Italy</t>
  </si>
  <si>
    <t>Jamaica</t>
  </si>
  <si>
    <t>Japan</t>
  </si>
  <si>
    <t>Kenya</t>
  </si>
  <si>
    <t>Kiribati</t>
  </si>
  <si>
    <t>Korea, Republic of</t>
  </si>
  <si>
    <t>Kuwait</t>
  </si>
  <si>
    <t>Lebanon</t>
  </si>
  <si>
    <t>Madagascar</t>
  </si>
  <si>
    <t>Malaysia</t>
  </si>
  <si>
    <t>Malta</t>
  </si>
  <si>
    <t>Marshall Islands</t>
  </si>
  <si>
    <t>Martinique</t>
  </si>
  <si>
    <t>Mauritius</t>
  </si>
  <si>
    <t>Mayotte</t>
  </si>
  <si>
    <t>Mexico</t>
  </si>
  <si>
    <t>Montenegro</t>
  </si>
  <si>
    <t>Morocco</t>
  </si>
  <si>
    <t>Mozambique</t>
  </si>
  <si>
    <t>Myanmar</t>
  </si>
  <si>
    <t>Namibia</t>
  </si>
  <si>
    <t>Netherlands (Kingdom of the)</t>
  </si>
  <si>
    <t>New Caledonia</t>
  </si>
  <si>
    <t>New Zealand</t>
  </si>
  <si>
    <t>Nicaragua</t>
  </si>
  <si>
    <t>Nigeria</t>
  </si>
  <si>
    <t>Northern Mariana Is.</t>
  </si>
  <si>
    <t>Norway</t>
  </si>
  <si>
    <t>Oman</t>
  </si>
  <si>
    <t>Pakistan</t>
  </si>
  <si>
    <t>Palau</t>
  </si>
  <si>
    <t>Papua New Guinea</t>
  </si>
  <si>
    <t>Philippines</t>
  </si>
  <si>
    <t>Portugal</t>
  </si>
  <si>
    <t>Romania</t>
  </si>
  <si>
    <t>Réunion</t>
  </si>
  <si>
    <t>Saint Lucia</t>
  </si>
  <si>
    <t>Saint Vincent/Grenadines</t>
  </si>
  <si>
    <t>Samoa</t>
  </si>
  <si>
    <t>Saudi Arabia</t>
  </si>
  <si>
    <t>Senegal</t>
  </si>
  <si>
    <t>Singapore</t>
  </si>
  <si>
    <t>Slovenia</t>
  </si>
  <si>
    <t>Solomon Islands</t>
  </si>
  <si>
    <t>South Africa</t>
  </si>
  <si>
    <t>Sri Lanka</t>
  </si>
  <si>
    <t>Suriname</t>
  </si>
  <si>
    <t>Sweden</t>
  </si>
  <si>
    <t>Tanzania, United Rep. of</t>
  </si>
  <si>
    <t>Thailand</t>
  </si>
  <si>
    <t>Timor-Leste</t>
  </si>
  <si>
    <t>Tonga</t>
  </si>
  <si>
    <t>Tunisia</t>
  </si>
  <si>
    <t>Turks and Caicos Is.</t>
  </si>
  <si>
    <t>Tuvalu</t>
  </si>
  <si>
    <t>Türkiye</t>
  </si>
  <si>
    <t>Ukraine</t>
  </si>
  <si>
    <t>United Arab Emirates</t>
  </si>
  <si>
    <t>United Kingdom</t>
  </si>
  <si>
    <t>Vanuatu</t>
  </si>
  <si>
    <t>Venezuela (Boliv Rep of)</t>
  </si>
  <si>
    <t>Viet Nam</t>
  </si>
  <si>
    <t>Yemen</t>
  </si>
  <si>
    <t>FAOarea_name</t>
  </si>
  <si>
    <t>Mediterranean and Black Sea</t>
  </si>
  <si>
    <t>Atlantic, Western Central</t>
  </si>
  <si>
    <t>Atlantic, Southwest</t>
  </si>
  <si>
    <t>Indian Ocean, Eastern</t>
  </si>
  <si>
    <t>Indian Ocean, Western</t>
  </si>
  <si>
    <t>Pacific, Western Central</t>
  </si>
  <si>
    <t>Atlantic, Eastern Central</t>
  </si>
  <si>
    <t>Atlantic, Northwest</t>
  </si>
  <si>
    <t>Atlantic, Northeast</t>
  </si>
  <si>
    <t>Pacific, Southeast</t>
  </si>
  <si>
    <t>Pacific, Northwest</t>
  </si>
  <si>
    <t>Pacific, Eastern Central</t>
  </si>
  <si>
    <t>Atlantic, Southeast</t>
  </si>
  <si>
    <t>Pacific, Southwest</t>
  </si>
  <si>
    <t>FAOarea_code</t>
  </si>
  <si>
    <t>37</t>
  </si>
  <si>
    <t>31</t>
  </si>
  <si>
    <t>41</t>
  </si>
  <si>
    <t>57</t>
  </si>
  <si>
    <t>51</t>
  </si>
  <si>
    <t>71</t>
  </si>
  <si>
    <t>34</t>
  </si>
  <si>
    <t>21</t>
  </si>
  <si>
    <t>27</t>
  </si>
  <si>
    <t>87</t>
  </si>
  <si>
    <t>61</t>
  </si>
  <si>
    <t>77</t>
  </si>
  <si>
    <t>47</t>
  </si>
  <si>
    <t>81</t>
  </si>
  <si>
    <t>environment</t>
  </si>
  <si>
    <t>Marine</t>
  </si>
  <si>
    <t>Brackishwater</t>
  </si>
  <si>
    <t>Indian Ocean, Eastern;Pacific, Southwest;Atlantic, Western Central</t>
    <phoneticPr fontId="1" type="noConversion"/>
  </si>
  <si>
    <t>57;81;71</t>
    <phoneticPr fontId="1" type="noConversion"/>
  </si>
  <si>
    <t>Atlantic, Northwest;Pacific, Northeast</t>
    <phoneticPr fontId="1" type="noConversion"/>
  </si>
  <si>
    <t>21;67</t>
    <phoneticPr fontId="1" type="noConversion"/>
  </si>
  <si>
    <t>Atlantic, Western Central;Pacific, Southeast</t>
    <phoneticPr fontId="1" type="noConversion"/>
  </si>
  <si>
    <t>31;87</t>
    <phoneticPr fontId="1" type="noConversion"/>
  </si>
  <si>
    <t>Atlantic, Northeast;Mediterranean and Black Sea</t>
    <phoneticPr fontId="1" type="noConversion"/>
  </si>
  <si>
    <t>27;37</t>
    <phoneticPr fontId="1" type="noConversion"/>
  </si>
  <si>
    <t>Indian Ocean, Eastern;Indian Ocean, Western</t>
    <phoneticPr fontId="1" type="noConversion"/>
  </si>
  <si>
    <t>57;51</t>
    <phoneticPr fontId="1" type="noConversion"/>
  </si>
  <si>
    <t>57;71</t>
    <phoneticPr fontId="1" type="noConversion"/>
  </si>
  <si>
    <t>Indian Ocean, Eastern;Pacific, Western Central</t>
    <phoneticPr fontId="1" type="noConversion"/>
  </si>
  <si>
    <t>Atlantic, Northeast;Indian Ocean, Western</t>
    <phoneticPr fontId="1" type="noConversion"/>
  </si>
  <si>
    <t>27;51</t>
    <phoneticPr fontId="1" type="noConversion"/>
  </si>
  <si>
    <t>Atlantic, Western Central;Pacific, Eastern Central</t>
    <phoneticPr fontId="1" type="noConversion"/>
  </si>
  <si>
    <t>31;77</t>
    <phoneticPr fontId="1" type="noConversion"/>
  </si>
  <si>
    <t>Atlantic, Eastern Central;Mediterranean and Black Sea</t>
    <phoneticPr fontId="1" type="noConversion"/>
  </si>
  <si>
    <t>34;37</t>
    <phoneticPr fontId="1" type="noConversion"/>
  </si>
  <si>
    <t>27;37;61</t>
    <phoneticPr fontId="1" type="noConversion"/>
  </si>
  <si>
    <t>Atlantic, Northeast;Mediterranean and Black Sea;Pacific, Northwest</t>
    <phoneticPr fontId="1" type="noConversion"/>
  </si>
  <si>
    <t>Atlantic, Eastern Central;Atlantic, Northeast;Mediterranean and Black Sea</t>
    <phoneticPr fontId="1" type="noConversion"/>
  </si>
  <si>
    <t>34;27;37</t>
    <phoneticPr fontId="1" type="noConversion"/>
  </si>
  <si>
    <t>Atlantic, Northwest;Atlantic, Western Central;Pacific, Eastern Central;Pacific, Northeast</t>
    <phoneticPr fontId="1" type="noConversion"/>
  </si>
  <si>
    <t>21;31;77;67</t>
    <phoneticPr fontId="1" type="noConversion"/>
  </si>
  <si>
    <t>61;71</t>
    <phoneticPr fontId="1" type="noConversion"/>
  </si>
  <si>
    <t>Pacific, Northwest;Pacific, Western Central</t>
  </si>
  <si>
    <t>x1</t>
    <phoneticPr fontId="1" type="noConversion"/>
  </si>
  <si>
    <t>x2</t>
  </si>
  <si>
    <t>y1</t>
    <phoneticPr fontId="1" type="noConversion"/>
  </si>
  <si>
    <t>y2</t>
  </si>
  <si>
    <t>Guatemala</t>
    <phoneticPr fontId="1" type="noConversion"/>
  </si>
  <si>
    <t>Russian Federation</t>
    <phoneticPr fontId="1" type="noConversion"/>
  </si>
  <si>
    <t>Channel Islands</t>
    <phoneticPr fontId="1" type="noConversion"/>
  </si>
  <si>
    <t>Atlantic, Northeast</t>
    <phoneticPr fontId="1" type="noConversion"/>
  </si>
  <si>
    <t>Panama</t>
    <phoneticPr fontId="1" type="noConversion"/>
  </si>
  <si>
    <t>Peru</t>
    <phoneticPr fontId="1" type="noConversion"/>
  </si>
  <si>
    <t>India</t>
    <phoneticPr fontId="1" type="noConversion"/>
  </si>
  <si>
    <t>Palestine</t>
    <phoneticPr fontId="1" type="noConversion"/>
  </si>
  <si>
    <t>Spain</t>
    <phoneticPr fontId="1" type="noConversion"/>
  </si>
  <si>
    <t>United States of America</t>
    <phoneticPr fontId="1" type="noConversion"/>
  </si>
  <si>
    <t>64.4;88.8</t>
    <phoneticPr fontId="3" type="noConversion"/>
  </si>
  <si>
    <t>101;97.3</t>
    <phoneticPr fontId="3" type="noConversion"/>
  </si>
  <si>
    <t>4.5;3.2</t>
    <phoneticPr fontId="3" type="noConversion"/>
  </si>
  <si>
    <t>39;16.8</t>
    <phoneticPr fontId="3" type="noConversion"/>
  </si>
  <si>
    <t>346.2;338.2</t>
    <phoneticPr fontId="3" type="noConversion"/>
  </si>
  <si>
    <t>8.6;350.4</t>
    <phoneticPr fontId="3" type="noConversion"/>
  </si>
  <si>
    <t>32;24.3</t>
    <phoneticPr fontId="3" type="noConversion"/>
  </si>
  <si>
    <t>47;32.6</t>
    <phoneticPr fontId="3" type="noConversion"/>
  </si>
  <si>
    <t>230;167;196.6;281.2</t>
    <phoneticPr fontId="3" type="noConversion"/>
  </si>
  <si>
    <t>298;236;208.8;288.5</t>
    <phoneticPr fontId="3" type="noConversion"/>
  </si>
  <si>
    <t>22;48;15.6;16.5</t>
    <phoneticPr fontId="3" type="noConversion"/>
  </si>
  <si>
    <t>52.8;74.8;25.6;23.3</t>
    <phoneticPr fontId="3" type="noConversion"/>
  </si>
  <si>
    <t>x_160-280</t>
    <phoneticPr fontId="4" type="noConversion"/>
  </si>
  <si>
    <t>y_-23-23</t>
    <phoneticPr fontId="4" type="noConversion"/>
  </si>
  <si>
    <t>ave</t>
    <phoneticPr fontId="1" type="noConversion"/>
  </si>
  <si>
    <t>Antigua and Barbuda</t>
    <phoneticPr fontId="1" type="noConversion"/>
  </si>
  <si>
    <t>Bosnia and Herzegovina</t>
    <phoneticPr fontId="1" type="noConversion"/>
  </si>
  <si>
    <t>Gambia</t>
    <phoneticPr fontId="1" type="noConversion"/>
  </si>
  <si>
    <t>Korea, Dem. People's Rep</t>
    <phoneticPr fontId="1" type="noConversion"/>
  </si>
  <si>
    <t>Korea, Republic of</t>
    <phoneticPr fontId="1" type="noConversion"/>
  </si>
  <si>
    <t>Montenegro</t>
    <phoneticPr fontId="1" type="noConversion"/>
  </si>
  <si>
    <t>Netherlands (Kingdom of the)</t>
    <phoneticPr fontId="1" type="noConversion"/>
  </si>
  <si>
    <t>Saint Lucia</t>
    <phoneticPr fontId="1" type="noConversion"/>
  </si>
  <si>
    <t>Solomon Islands</t>
    <phoneticPr fontId="1" type="noConversion"/>
  </si>
  <si>
    <t>St. Pierre and Miquelon</t>
    <phoneticPr fontId="1" type="noConversion"/>
  </si>
  <si>
    <t>Tanzania, United Rep. of</t>
    <phoneticPr fontId="1" type="noConversion"/>
  </si>
  <si>
    <t>Turks and Caicos Is.</t>
    <phoneticPr fontId="1" type="noConversion"/>
  </si>
  <si>
    <t>Türkiye</t>
    <phoneticPr fontId="1" type="noConversion"/>
  </si>
  <si>
    <t>Venezuela (Boliv Rep of)</t>
    <phoneticPr fontId="1" type="noConversion"/>
  </si>
  <si>
    <t>Bahamas</t>
    <phoneticPr fontId="1" type="noConversion"/>
  </si>
  <si>
    <t>nino23_2</t>
  </si>
  <si>
    <t>Treatment group</t>
    <phoneticPr fontId="1" type="noConversion"/>
  </si>
  <si>
    <t>Control group</t>
    <phoneticPr fontId="1" type="noConversion"/>
  </si>
  <si>
    <t>Average(×10^5 t)</t>
    <phoneticPr fontId="1" type="noConversion"/>
  </si>
  <si>
    <t>El Niño effect (×10^5 t)</t>
    <phoneticPr fontId="1" type="noConversion"/>
  </si>
  <si>
    <t>SST moderating effect (×10^5 t)</t>
    <phoneticPr fontId="1" type="noConversion"/>
  </si>
  <si>
    <t>Nino</t>
    <phoneticPr fontId="1" type="noConversion"/>
  </si>
  <si>
    <t>0</t>
  </si>
  <si>
    <t>United States of America</t>
  </si>
  <si>
    <t>1</t>
  </si>
  <si>
    <t>Spain</t>
  </si>
  <si>
    <t>Russian Federation</t>
  </si>
  <si>
    <t>Panama</t>
  </si>
  <si>
    <t>country</t>
    <phoneticPr fontId="1" type="noConversion"/>
  </si>
  <si>
    <t>Relative growth rate:</t>
    <phoneticPr fontId="1" type="noConversion"/>
  </si>
  <si>
    <t>2012-2011</t>
    <phoneticPr fontId="10" type="noConversion"/>
  </si>
  <si>
    <t>2013-2012</t>
    <phoneticPr fontId="10" type="noConversion"/>
  </si>
  <si>
    <t>2014-2013</t>
    <phoneticPr fontId="10" type="noConversion"/>
  </si>
  <si>
    <t>2015-2014</t>
    <phoneticPr fontId="10" type="noConversion"/>
  </si>
  <si>
    <t>2016-2015</t>
    <phoneticPr fontId="10" type="noConversion"/>
  </si>
  <si>
    <t>2017-2016</t>
    <phoneticPr fontId="10" type="noConversion"/>
  </si>
  <si>
    <t>2018-2017</t>
    <phoneticPr fontId="10" type="noConversion"/>
  </si>
  <si>
    <t>ave2011-2014</t>
    <phoneticPr fontId="10" type="noConversion"/>
  </si>
  <si>
    <t>Average relative growth rate:</t>
    <phoneticPr fontId="1" type="noConversion"/>
  </si>
  <si>
    <t>ave2014-2018</t>
    <phoneticPr fontId="10" type="noConversion"/>
  </si>
  <si>
    <t>Difference in average annual growth rates</t>
    <phoneticPr fontId="10" type="noConversion"/>
  </si>
  <si>
    <t>Peru</t>
  </si>
  <si>
    <t>India</t>
  </si>
  <si>
    <t>Guatemala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</si>
</sst>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name val="Calibri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8" fillId="0" borderId="1">
      <alignment vertical="center"/>
    </xf>
    <xf numFmtId="0" fontId="9" fillId="0" borderId="1">
      <alignment vertical="center"/>
    </xf>
  </cellStyleXfs>
  <cellXfs count="1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1" xfId="1">
      <alignment vertical="center"/>
    </xf>
    <xf numFmtId="0" fontId="9" fillId="0" borderId="1" xfId="1" applyFont="1">
      <alignment vertical="center"/>
    </xf>
    <xf numFmtId="0" fontId="11" fillId="0" borderId="1" xfId="1" applyFont="1">
      <alignment vertical="center"/>
    </xf>
    <xf numFmtId="0" fontId="5" fillId="0" borderId="1" xfId="1" applyFont="1" applyFill="1" applyAlignment="1">
      <alignment horizontal="center" vertical="center"/>
    </xf>
    <xf numFmtId="58" fontId="5" fillId="0" borderId="1" xfId="1" applyNumberFormat="1" applyFont="1" applyFill="1" applyAlignment="1">
      <alignment horizontal="center" vertical="center"/>
    </xf>
    <xf numFmtId="58" fontId="5" fillId="0" borderId="1" xfId="2" applyNumberFormat="1" applyFont="1" applyFill="1">
      <alignment vertical="center"/>
    </xf>
    <xf numFmtId="0" fontId="5" fillId="0" borderId="1" xfId="2" applyFont="1" applyFill="1">
      <alignment vertical="center"/>
    </xf>
    <xf numFmtId="0" fontId="5" fillId="0" borderId="1" xfId="2" applyFont="1" applyFill="1" applyAlignment="1">
      <alignment horizontal="center" vertical="center"/>
    </xf>
  </cellXfs>
  <cellStyles count="3">
    <cellStyle name="常规" xfId="0" builtinId="0"/>
    <cellStyle name="常规 2" xfId="1" xr:uid="{32B96963-652B-43EF-A047-A2EF8A0D70B5}"/>
    <cellStyle name="常规 3" xfId="2" xr:uid="{29E42BA7-2F27-4035-832C-924218767F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57174103237096"/>
          <c:y val="0.16666666666666666"/>
          <c:w val="0.81720603674540682"/>
          <c:h val="0.63955271216097986"/>
        </c:manualLayout>
      </c:layout>
      <c:lineChart>
        <c:grouping val="standard"/>
        <c:varyColors val="0"/>
        <c:ser>
          <c:idx val="0"/>
          <c:order val="0"/>
          <c:tx>
            <c:v>Treatment group</c:v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'Mariculture Production'!$B$128:$I$128</c:f>
              <c:numCache>
                <c:formatCode>General</c:formatCode>
                <c:ptCount val="8"/>
                <c:pt idx="0">
                  <c:v>0.20275572380952381</c:v>
                </c:pt>
                <c:pt idx="1">
                  <c:v>0.20570181428571427</c:v>
                </c:pt>
                <c:pt idx="2">
                  <c:v>0.23553414285714283</c:v>
                </c:pt>
                <c:pt idx="3">
                  <c:v>0.25301185238095242</c:v>
                </c:pt>
                <c:pt idx="4">
                  <c:v>0.2583049190476191</c:v>
                </c:pt>
                <c:pt idx="5">
                  <c:v>0.25978109523809528</c:v>
                </c:pt>
                <c:pt idx="6">
                  <c:v>0.28114336666666667</c:v>
                </c:pt>
                <c:pt idx="7">
                  <c:v>0.34757793809523818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3C-4E65-918A-AF05F8B420BE}"/>
            </c:ext>
          </c:extLst>
        </c:ser>
        <c:ser>
          <c:idx val="1"/>
          <c:order val="1"/>
          <c:tx>
            <c:v>Control group</c:v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'Mariculture Production'!$B$129:$I$129</c:f>
              <c:numCache>
                <c:formatCode>General</c:formatCode>
                <c:ptCount val="8"/>
                <c:pt idx="0">
                  <c:v>4.6590400445652156</c:v>
                </c:pt>
                <c:pt idx="1">
                  <c:v>5.0972232217391307</c:v>
                </c:pt>
                <c:pt idx="2">
                  <c:v>5.5481470532608705</c:v>
                </c:pt>
                <c:pt idx="3">
                  <c:v>5.7790000152173917</c:v>
                </c:pt>
                <c:pt idx="4">
                  <c:v>6.0698661978260873</c:v>
                </c:pt>
                <c:pt idx="5">
                  <c:v>6.2986628489130458</c:v>
                </c:pt>
                <c:pt idx="6">
                  <c:v>6.5394232978260902</c:v>
                </c:pt>
                <c:pt idx="7">
                  <c:v>6.6884083891304353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3C-4E65-918A-AF05F8B42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886879"/>
        <c:axId val="1258897919"/>
      </c:lineChart>
      <c:catAx>
        <c:axId val="125888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宋体" panose="02010600030101010101" pitchFamily="2" charset="-122"/>
                    <a:cs typeface="Arial" panose="020B0604020202020204" pitchFamily="34" charset="0"/>
                  </a:defRPr>
                </a:pPr>
                <a:r>
                  <a:rPr lang="en-US" altLang="zh-CN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宋体" panose="02010600030101010101" pitchFamily="2" charset="-122"/>
                    <a:cs typeface="Arial" panose="020B0604020202020204" pitchFamily="34" charset="0"/>
                  </a:rPr>
                  <a:t>Year</a:t>
                </a:r>
                <a:endParaRPr lang="zh-CN" altLang="en-US" sz="1050">
                  <a:solidFill>
                    <a:sysClr val="windowText" lastClr="000000"/>
                  </a:solidFill>
                  <a:latin typeface="Arial" panose="020B0604020202020204" pitchFamily="34" charset="0"/>
                  <a:ea typeface="宋体" panose="02010600030101010101" pitchFamily="2" charset="-122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宋体" panose="02010600030101010101" pitchFamily="2" charset="-122"/>
                  <a:cs typeface="Arial" panose="020B0604020202020204" pitchFamily="34" charset="0"/>
                </a:defRPr>
              </a:pPr>
              <a:endParaRPr lang="zh-CN" alt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258897919"/>
        <c:crosses val="autoZero"/>
        <c:auto val="1"/>
        <c:lblAlgn val="ctr"/>
        <c:lblOffset val="100"/>
        <c:noMultiLvlLbl val="0"/>
      </c:catAx>
      <c:valAx>
        <c:axId val="1258897919"/>
        <c:scaling>
          <c:orientation val="minMax"/>
          <c:max val="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宋体" panose="02010600030101010101" pitchFamily="2" charset="-122"/>
                    <a:cs typeface="Arial" panose="020B0604020202020204" pitchFamily="34" charset="0"/>
                  </a:defRPr>
                </a:pPr>
                <a:r>
                  <a:rPr lang="en-US" altLang="zh-CN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宋体" panose="02010600030101010101" pitchFamily="2" charset="-122"/>
                    <a:cs typeface="Arial" panose="020B0604020202020204" pitchFamily="34" charset="0"/>
                  </a:rPr>
                  <a:t>Average yield</a:t>
                </a:r>
                <a:r>
                  <a:rPr lang="zh-CN" altLang="en-US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宋体" panose="02010600030101010101" pitchFamily="2" charset="-122"/>
                    <a:cs typeface="Arial" panose="020B0604020202020204" pitchFamily="34" charset="0"/>
                  </a:rPr>
                  <a:t> </a:t>
                </a:r>
                <a:r>
                  <a:rPr lang="en-US" altLang="zh-CN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宋体" panose="02010600030101010101" pitchFamily="2" charset="-122"/>
                    <a:cs typeface="Arial" panose="020B0604020202020204" pitchFamily="34" charset="0"/>
                  </a:rPr>
                  <a:t>(×10</a:t>
                </a:r>
                <a:r>
                  <a:rPr lang="en-US" altLang="zh-CN" sz="105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宋体" panose="02010600030101010101" pitchFamily="2" charset="-122"/>
                    <a:cs typeface="Arial" panose="020B0604020202020204" pitchFamily="34" charset="0"/>
                  </a:rPr>
                  <a:t>5</a:t>
                </a:r>
                <a:r>
                  <a:rPr lang="en-US" altLang="zh-CN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宋体" panose="02010600030101010101" pitchFamily="2" charset="-122"/>
                    <a:cs typeface="Arial" panose="020B0604020202020204" pitchFamily="34" charset="0"/>
                  </a:rPr>
                  <a:t> t)</a:t>
                </a:r>
                <a:endParaRPr lang="zh-CN" altLang="en-US" sz="1050">
                  <a:solidFill>
                    <a:sysClr val="windowText" lastClr="000000"/>
                  </a:solidFill>
                  <a:latin typeface="Arial" panose="020B0604020202020204" pitchFamily="34" charset="0"/>
                  <a:ea typeface="宋体" panose="02010600030101010101" pitchFamily="2" charset="-122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宋体" panose="02010600030101010101" pitchFamily="2" charset="-122"/>
                  <a:cs typeface="Arial" panose="020B0604020202020204" pitchFamily="34" charset="0"/>
                </a:defRPr>
              </a:pPr>
              <a:endParaRPr lang="zh-CN" altLang="en-US"/>
            </a:p>
          </c:txPr>
        </c:title>
        <c:numFmt formatCode="#,##0.00_);[Red]\(#,##0.00\)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2588868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宋体" panose="02010600030101010101" pitchFamily="2" charset="-122"/>
                <a:cs typeface="Arial" panose="020B0604020202020204" pitchFamily="34" charset="0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</c:legendEntry>
      <c:layout>
        <c:manualLayout>
          <c:xMode val="edge"/>
          <c:yMode val="edge"/>
          <c:x val="0.55388888888888888"/>
          <c:y val="6.2986293379994174E-2"/>
          <c:w val="0.44611111111111112"/>
          <c:h val="8.4880371881225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69850</xdr:colOff>
      <xdr:row>126</xdr:row>
      <xdr:rowOff>19050</xdr:rowOff>
    </xdr:from>
    <xdr:to>
      <xdr:col>16</xdr:col>
      <xdr:colOff>336550</xdr:colOff>
      <xdr:row>140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C858873-061C-4A8D-9291-6FD94F10E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71CD1-AD0A-4558-8E5B-26DDA3C5D8C5}">
  <dimension ref="A1:K129"/>
  <sheetViews>
    <sheetView workbookViewId="0">
      <selection activeCell="M10" sqref="M10"/>
    </sheetView>
  </sheetViews>
  <sheetFormatPr defaultRowHeight="14.5"/>
  <cols>
    <col min="1" max="1" width="24.453125" customWidth="1"/>
    <col min="2" max="2" width="31.1796875" customWidth="1"/>
    <col min="3" max="3" width="18.26953125" customWidth="1"/>
    <col min="11" max="11" width="8.7265625" style="1"/>
  </cols>
  <sheetData>
    <row r="1" spans="1:11">
      <c r="A1" s="7" t="s">
        <v>0</v>
      </c>
      <c r="B1" s="7" t="s">
        <v>114</v>
      </c>
      <c r="C1" s="7" t="s">
        <v>129</v>
      </c>
      <c r="D1" s="7" t="s">
        <v>144</v>
      </c>
      <c r="E1" s="7" t="s">
        <v>173</v>
      </c>
      <c r="F1" s="7" t="s">
        <v>174</v>
      </c>
      <c r="G1" s="7" t="s">
        <v>175</v>
      </c>
      <c r="H1" s="7" t="s">
        <v>176</v>
      </c>
      <c r="I1" s="7" t="s">
        <v>199</v>
      </c>
      <c r="J1" s="7" t="s">
        <v>200</v>
      </c>
      <c r="K1" s="9" t="s">
        <v>217</v>
      </c>
    </row>
    <row r="2" spans="1:11">
      <c r="A2" s="7" t="s">
        <v>1</v>
      </c>
      <c r="B2" s="7" t="s">
        <v>115</v>
      </c>
      <c r="C2" s="7" t="s">
        <v>130</v>
      </c>
      <c r="D2" s="7" t="s">
        <v>145</v>
      </c>
      <c r="E2" s="7">
        <v>14</v>
      </c>
      <c r="F2" s="7">
        <v>25</v>
      </c>
      <c r="G2" s="7">
        <v>36</v>
      </c>
      <c r="H2" s="7">
        <v>46</v>
      </c>
      <c r="I2" s="9">
        <f>IF(AND(E2&gt;=160,E2&lt;=280,F2&gt;=160,F2&lt;=280),1,0)</f>
        <v>0</v>
      </c>
      <c r="J2" s="9">
        <f>IF(AND(G2&gt;=-23,G2&lt;=23,H2&gt;=-23,H2&lt;=23),1,0)</f>
        <v>0</v>
      </c>
      <c r="K2" s="9">
        <v>0</v>
      </c>
    </row>
    <row r="3" spans="1:11">
      <c r="A3" s="7" t="s">
        <v>2</v>
      </c>
      <c r="B3" s="7" t="s">
        <v>115</v>
      </c>
      <c r="C3" s="7" t="s">
        <v>130</v>
      </c>
      <c r="D3" s="7" t="s">
        <v>145</v>
      </c>
      <c r="E3" s="7">
        <v>348</v>
      </c>
      <c r="F3" s="7">
        <v>15</v>
      </c>
      <c r="G3" s="7">
        <v>15</v>
      </c>
      <c r="H3" s="7">
        <v>40</v>
      </c>
      <c r="I3" s="9">
        <f t="shared" ref="I3:I66" si="0">IF(AND(E3&gt;=160,E3&lt;=280,F3&gt;=160,F3&lt;=280),1,0)</f>
        <v>0</v>
      </c>
      <c r="J3" s="9">
        <f t="shared" ref="J3:J66" si="1">IF(AND(G3&gt;=-23,G3&lt;=23,H3&gt;=-23,H3&lt;=23),1,0)</f>
        <v>0</v>
      </c>
      <c r="K3" s="9">
        <v>0</v>
      </c>
    </row>
    <row r="4" spans="1:11">
      <c r="A4" s="7" t="s">
        <v>202</v>
      </c>
      <c r="B4" s="7" t="s">
        <v>116</v>
      </c>
      <c r="C4" s="7" t="s">
        <v>131</v>
      </c>
      <c r="D4" s="7" t="s">
        <v>145</v>
      </c>
      <c r="E4" s="7">
        <v>295</v>
      </c>
      <c r="F4" s="7">
        <v>302</v>
      </c>
      <c r="G4" s="7">
        <v>13.5</v>
      </c>
      <c r="H4" s="7">
        <v>20.5</v>
      </c>
      <c r="I4" s="9">
        <f t="shared" si="0"/>
        <v>0</v>
      </c>
      <c r="J4" s="9">
        <f t="shared" si="1"/>
        <v>1</v>
      </c>
      <c r="K4" s="9">
        <v>0</v>
      </c>
    </row>
    <row r="5" spans="1:11">
      <c r="A5" s="7" t="s">
        <v>4</v>
      </c>
      <c r="B5" s="7" t="s">
        <v>117</v>
      </c>
      <c r="C5" s="7" t="s">
        <v>132</v>
      </c>
      <c r="D5" s="7" t="s">
        <v>145</v>
      </c>
      <c r="E5" s="7">
        <v>281</v>
      </c>
      <c r="F5" s="7">
        <v>311</v>
      </c>
      <c r="G5" s="7">
        <v>-18</v>
      </c>
      <c r="H5" s="7">
        <v>-58.5</v>
      </c>
      <c r="I5" s="9">
        <f t="shared" si="0"/>
        <v>0</v>
      </c>
      <c r="J5" s="9">
        <f t="shared" si="1"/>
        <v>0</v>
      </c>
      <c r="K5" s="9">
        <v>0</v>
      </c>
    </row>
    <row r="6" spans="1:11">
      <c r="A6" s="7" t="s">
        <v>5</v>
      </c>
      <c r="B6" s="7" t="s">
        <v>147</v>
      </c>
      <c r="C6" s="7" t="s">
        <v>148</v>
      </c>
      <c r="D6" s="7" t="s">
        <v>145</v>
      </c>
      <c r="E6" s="7">
        <v>109.2</v>
      </c>
      <c r="F6" s="7">
        <v>157.69999999999999</v>
      </c>
      <c r="G6" s="7">
        <v>-74.400000000000006</v>
      </c>
      <c r="H6" s="7">
        <v>-7</v>
      </c>
      <c r="I6" s="9">
        <f t="shared" si="0"/>
        <v>0</v>
      </c>
      <c r="J6" s="9">
        <f t="shared" si="1"/>
        <v>0</v>
      </c>
      <c r="K6" s="9">
        <v>0</v>
      </c>
    </row>
    <row r="7" spans="1:11">
      <c r="A7" s="7" t="s">
        <v>216</v>
      </c>
      <c r="B7" s="7" t="s">
        <v>116</v>
      </c>
      <c r="C7" s="7" t="s">
        <v>131</v>
      </c>
      <c r="D7" s="7" t="s">
        <v>145</v>
      </c>
      <c r="E7" s="7">
        <v>277</v>
      </c>
      <c r="F7" s="7">
        <v>291</v>
      </c>
      <c r="G7" s="7">
        <v>18</v>
      </c>
      <c r="H7" s="7">
        <v>30</v>
      </c>
      <c r="I7" s="9">
        <f t="shared" si="0"/>
        <v>0</v>
      </c>
      <c r="J7" s="9">
        <f t="shared" si="1"/>
        <v>0</v>
      </c>
      <c r="K7" s="9">
        <v>0</v>
      </c>
    </row>
    <row r="8" spans="1:11">
      <c r="A8" s="7" t="s">
        <v>7</v>
      </c>
      <c r="B8" s="7" t="s">
        <v>119</v>
      </c>
      <c r="C8" s="7" t="s">
        <v>134</v>
      </c>
      <c r="D8" s="7" t="s">
        <v>145</v>
      </c>
      <c r="E8" s="7">
        <v>48</v>
      </c>
      <c r="F8" s="7">
        <v>54</v>
      </c>
      <c r="G8" s="7">
        <v>24</v>
      </c>
      <c r="H8" s="7">
        <v>30</v>
      </c>
      <c r="I8" s="9">
        <f t="shared" si="0"/>
        <v>0</v>
      </c>
      <c r="J8" s="9">
        <f t="shared" si="1"/>
        <v>0</v>
      </c>
      <c r="K8" s="9">
        <v>0</v>
      </c>
    </row>
    <row r="9" spans="1:11">
      <c r="A9" s="7" t="s">
        <v>8</v>
      </c>
      <c r="B9" s="7" t="s">
        <v>118</v>
      </c>
      <c r="C9" s="7" t="s">
        <v>133</v>
      </c>
      <c r="D9" s="7" t="s">
        <v>146</v>
      </c>
      <c r="E9" s="7">
        <v>84.3</v>
      </c>
      <c r="F9" s="7">
        <v>96.3</v>
      </c>
      <c r="G9" s="7">
        <v>17.3</v>
      </c>
      <c r="H9" s="7">
        <v>30</v>
      </c>
      <c r="I9" s="9">
        <f t="shared" si="0"/>
        <v>0</v>
      </c>
      <c r="J9" s="9">
        <f t="shared" si="1"/>
        <v>0</v>
      </c>
      <c r="K9" s="9">
        <v>0</v>
      </c>
    </row>
    <row r="10" spans="1:11">
      <c r="A10" s="7" t="s">
        <v>9</v>
      </c>
      <c r="B10" s="7" t="s">
        <v>116</v>
      </c>
      <c r="C10" s="7" t="s">
        <v>131</v>
      </c>
      <c r="D10" s="7" t="s">
        <v>145</v>
      </c>
      <c r="E10" s="7">
        <v>267</v>
      </c>
      <c r="F10" s="7">
        <v>276</v>
      </c>
      <c r="G10" s="7">
        <v>12</v>
      </c>
      <c r="H10" s="7">
        <v>22</v>
      </c>
      <c r="I10" s="9">
        <f t="shared" si="0"/>
        <v>1</v>
      </c>
      <c r="J10" s="9">
        <f t="shared" si="1"/>
        <v>1</v>
      </c>
      <c r="K10" s="9">
        <v>1</v>
      </c>
    </row>
    <row r="11" spans="1:11">
      <c r="A11" s="7" t="s">
        <v>203</v>
      </c>
      <c r="B11" s="7" t="s">
        <v>115</v>
      </c>
      <c r="C11" s="7" t="s">
        <v>130</v>
      </c>
      <c r="D11" s="7" t="s">
        <v>145</v>
      </c>
      <c r="E11" s="7">
        <v>11</v>
      </c>
      <c r="F11" s="7">
        <v>24</v>
      </c>
      <c r="G11" s="7">
        <v>39</v>
      </c>
      <c r="H11" s="7">
        <v>48.6</v>
      </c>
      <c r="I11" s="9">
        <f t="shared" si="0"/>
        <v>0</v>
      </c>
      <c r="J11" s="9">
        <f t="shared" si="1"/>
        <v>0</v>
      </c>
      <c r="K11" s="9">
        <v>0</v>
      </c>
    </row>
    <row r="12" spans="1:11">
      <c r="A12" s="7" t="s">
        <v>11</v>
      </c>
      <c r="B12" s="7" t="s">
        <v>117</v>
      </c>
      <c r="C12" s="7" t="s">
        <v>132</v>
      </c>
      <c r="D12" s="7" t="s">
        <v>145</v>
      </c>
      <c r="E12" s="7">
        <v>283</v>
      </c>
      <c r="F12" s="7">
        <v>329</v>
      </c>
      <c r="G12" s="7">
        <v>-37</v>
      </c>
      <c r="H12" s="7">
        <v>9</v>
      </c>
      <c r="I12" s="9">
        <f t="shared" si="0"/>
        <v>0</v>
      </c>
      <c r="J12" s="9">
        <f t="shared" si="1"/>
        <v>0</v>
      </c>
      <c r="K12" s="9">
        <v>0</v>
      </c>
    </row>
    <row r="13" spans="1:11">
      <c r="A13" s="7" t="s">
        <v>12</v>
      </c>
      <c r="B13" s="7" t="s">
        <v>120</v>
      </c>
      <c r="C13" s="7" t="s">
        <v>135</v>
      </c>
      <c r="D13" s="7" t="s">
        <v>146</v>
      </c>
      <c r="E13" s="7">
        <v>110</v>
      </c>
      <c r="F13" s="7">
        <v>118.8</v>
      </c>
      <c r="G13" s="7">
        <v>0.5</v>
      </c>
      <c r="H13" s="7">
        <v>8.5</v>
      </c>
      <c r="I13" s="9">
        <f t="shared" si="0"/>
        <v>0</v>
      </c>
      <c r="J13" s="9">
        <f t="shared" si="1"/>
        <v>1</v>
      </c>
      <c r="K13" s="9">
        <v>0</v>
      </c>
    </row>
    <row r="14" spans="1:11">
      <c r="A14" s="7" t="s">
        <v>13</v>
      </c>
      <c r="B14" s="7" t="s">
        <v>115</v>
      </c>
      <c r="C14" s="7" t="s">
        <v>130</v>
      </c>
      <c r="D14" s="7" t="s">
        <v>145</v>
      </c>
      <c r="E14" s="7">
        <v>17.7</v>
      </c>
      <c r="F14" s="7">
        <v>33.299999999999997</v>
      </c>
      <c r="G14" s="7">
        <v>37.799999999999997</v>
      </c>
      <c r="H14" s="7">
        <v>47.6</v>
      </c>
      <c r="I14" s="9">
        <f t="shared" si="0"/>
        <v>0</v>
      </c>
      <c r="J14" s="9">
        <f t="shared" si="1"/>
        <v>0</v>
      </c>
      <c r="K14" s="9">
        <v>0</v>
      </c>
    </row>
    <row r="15" spans="1:11">
      <c r="A15" s="7" t="s">
        <v>14</v>
      </c>
      <c r="B15" s="7" t="s">
        <v>120</v>
      </c>
      <c r="C15" s="7" t="s">
        <v>135</v>
      </c>
      <c r="D15" s="7" t="s">
        <v>145</v>
      </c>
      <c r="E15" s="7">
        <v>98.8</v>
      </c>
      <c r="F15" s="7">
        <v>111</v>
      </c>
      <c r="G15" s="7">
        <v>7</v>
      </c>
      <c r="H15" s="7">
        <v>18</v>
      </c>
      <c r="I15" s="9">
        <f t="shared" si="0"/>
        <v>0</v>
      </c>
      <c r="J15" s="9">
        <f t="shared" si="1"/>
        <v>1</v>
      </c>
      <c r="K15" s="9">
        <v>0</v>
      </c>
    </row>
    <row r="16" spans="1:11">
      <c r="A16" s="7" t="s">
        <v>15</v>
      </c>
      <c r="B16" s="7" t="s">
        <v>149</v>
      </c>
      <c r="C16" s="7" t="s">
        <v>150</v>
      </c>
      <c r="D16" s="7" t="s">
        <v>145</v>
      </c>
      <c r="E16" s="7">
        <v>209</v>
      </c>
      <c r="F16" s="7">
        <v>325.5</v>
      </c>
      <c r="G16" s="7">
        <v>38</v>
      </c>
      <c r="H16" s="7">
        <v>87</v>
      </c>
      <c r="I16" s="9">
        <f t="shared" si="0"/>
        <v>0</v>
      </c>
      <c r="J16" s="9">
        <f t="shared" si="1"/>
        <v>0</v>
      </c>
      <c r="K16" s="9">
        <v>0</v>
      </c>
    </row>
    <row r="17" spans="1:11">
      <c r="A17" s="7" t="s">
        <v>16</v>
      </c>
      <c r="B17" s="7" t="s">
        <v>116</v>
      </c>
      <c r="C17" s="7" t="s">
        <v>131</v>
      </c>
      <c r="D17" s="7" t="s">
        <v>146</v>
      </c>
      <c r="E17" s="7">
        <v>275</v>
      </c>
      <c r="F17" s="7">
        <v>282.5</v>
      </c>
      <c r="G17" s="7">
        <v>15.8</v>
      </c>
      <c r="H17" s="7">
        <v>22.8</v>
      </c>
      <c r="I17" s="9">
        <f t="shared" si="0"/>
        <v>0</v>
      </c>
      <c r="J17" s="9">
        <f t="shared" si="1"/>
        <v>1</v>
      </c>
      <c r="K17" s="9">
        <v>1</v>
      </c>
    </row>
    <row r="18" spans="1:11">
      <c r="A18" s="7" t="s">
        <v>179</v>
      </c>
      <c r="B18" s="7" t="s">
        <v>123</v>
      </c>
      <c r="C18" s="7" t="s">
        <v>138</v>
      </c>
      <c r="D18" s="7" t="s">
        <v>145</v>
      </c>
      <c r="E18" s="7">
        <v>352.2</v>
      </c>
      <c r="F18" s="7">
        <v>3.1</v>
      </c>
      <c r="G18" s="7">
        <v>45.8</v>
      </c>
      <c r="H18" s="7">
        <v>52.8</v>
      </c>
      <c r="I18" s="9">
        <f t="shared" si="0"/>
        <v>0</v>
      </c>
      <c r="J18" s="9">
        <f t="shared" si="1"/>
        <v>0</v>
      </c>
      <c r="K18" s="9">
        <v>0</v>
      </c>
    </row>
    <row r="19" spans="1:11">
      <c r="A19" s="7" t="s">
        <v>17</v>
      </c>
      <c r="B19" s="7" t="s">
        <v>124</v>
      </c>
      <c r="C19" s="7" t="s">
        <v>139</v>
      </c>
      <c r="D19" s="7" t="s">
        <v>145</v>
      </c>
      <c r="E19" s="7">
        <v>279</v>
      </c>
      <c r="F19" s="7">
        <v>299</v>
      </c>
      <c r="G19" s="7">
        <v>-59</v>
      </c>
      <c r="H19" s="7">
        <v>-14</v>
      </c>
      <c r="I19" s="9">
        <f t="shared" si="0"/>
        <v>0</v>
      </c>
      <c r="J19" s="9">
        <f t="shared" si="1"/>
        <v>0</v>
      </c>
      <c r="K19" s="9">
        <v>0</v>
      </c>
    </row>
    <row r="20" spans="1:11">
      <c r="A20" s="7" t="s">
        <v>18</v>
      </c>
      <c r="B20" s="7" t="s">
        <v>172</v>
      </c>
      <c r="C20" s="7" t="s">
        <v>171</v>
      </c>
      <c r="D20" s="7" t="s">
        <v>145</v>
      </c>
      <c r="E20" s="7">
        <v>105</v>
      </c>
      <c r="F20" s="7">
        <v>140</v>
      </c>
      <c r="G20" s="7">
        <v>15</v>
      </c>
      <c r="H20" s="7">
        <v>48</v>
      </c>
      <c r="I20" s="9">
        <f t="shared" si="0"/>
        <v>0</v>
      </c>
      <c r="J20" s="9">
        <f t="shared" si="1"/>
        <v>0</v>
      </c>
      <c r="K20" s="9">
        <v>0</v>
      </c>
    </row>
    <row r="21" spans="1:11">
      <c r="A21" s="7" t="s">
        <v>19</v>
      </c>
      <c r="B21" s="7" t="s">
        <v>151</v>
      </c>
      <c r="C21" s="7" t="s">
        <v>152</v>
      </c>
      <c r="D21" s="7" t="s">
        <v>146</v>
      </c>
      <c r="E21" s="7">
        <v>278</v>
      </c>
      <c r="F21" s="7">
        <v>297</v>
      </c>
      <c r="G21" s="7">
        <v>-7</v>
      </c>
      <c r="H21" s="7">
        <v>16</v>
      </c>
      <c r="I21" s="9">
        <f t="shared" si="0"/>
        <v>0</v>
      </c>
      <c r="J21" s="9">
        <f t="shared" si="1"/>
        <v>1</v>
      </c>
      <c r="K21" s="9">
        <v>1</v>
      </c>
    </row>
    <row r="22" spans="1:11">
      <c r="A22" s="7" t="s">
        <v>20</v>
      </c>
      <c r="B22" s="7" t="s">
        <v>126</v>
      </c>
      <c r="C22" s="7" t="s">
        <v>141</v>
      </c>
      <c r="D22" s="7" t="s">
        <v>145</v>
      </c>
      <c r="E22" s="7">
        <v>197</v>
      </c>
      <c r="F22" s="7">
        <v>204</v>
      </c>
      <c r="G22" s="7">
        <v>-25</v>
      </c>
      <c r="H22" s="7">
        <v>-18</v>
      </c>
      <c r="I22" s="9">
        <f t="shared" si="0"/>
        <v>1</v>
      </c>
      <c r="J22" s="9">
        <f t="shared" si="1"/>
        <v>0</v>
      </c>
      <c r="K22" s="9">
        <v>1</v>
      </c>
    </row>
    <row r="23" spans="1:11">
      <c r="A23" s="7" t="s">
        <v>21</v>
      </c>
      <c r="B23" s="7" t="s">
        <v>126</v>
      </c>
      <c r="C23" s="7" t="s">
        <v>141</v>
      </c>
      <c r="D23" s="7" t="s">
        <v>146</v>
      </c>
      <c r="E23" s="7">
        <v>271</v>
      </c>
      <c r="F23" s="7">
        <v>281</v>
      </c>
      <c r="G23" s="7">
        <v>4.5</v>
      </c>
      <c r="H23" s="7">
        <v>14.5</v>
      </c>
      <c r="I23" s="9">
        <f t="shared" si="0"/>
        <v>0</v>
      </c>
      <c r="J23" s="9">
        <f t="shared" si="1"/>
        <v>1</v>
      </c>
      <c r="K23" s="9">
        <v>1</v>
      </c>
    </row>
    <row r="24" spans="1:11">
      <c r="A24" s="7" t="s">
        <v>22</v>
      </c>
      <c r="B24" s="7" t="s">
        <v>115</v>
      </c>
      <c r="C24" s="7" t="s">
        <v>130</v>
      </c>
      <c r="D24" s="7" t="s">
        <v>145</v>
      </c>
      <c r="E24" s="7">
        <v>8.8000000000000007</v>
      </c>
      <c r="F24" s="7">
        <v>24</v>
      </c>
      <c r="G24" s="7">
        <v>39</v>
      </c>
      <c r="H24" s="7">
        <v>50</v>
      </c>
      <c r="I24" s="9">
        <f t="shared" si="0"/>
        <v>0</v>
      </c>
      <c r="J24" s="9">
        <f t="shared" si="1"/>
        <v>0</v>
      </c>
      <c r="K24" s="9">
        <v>0</v>
      </c>
    </row>
    <row r="25" spans="1:11">
      <c r="A25" s="7" t="s">
        <v>23</v>
      </c>
      <c r="B25" s="7" t="s">
        <v>116</v>
      </c>
      <c r="C25" s="7" t="s">
        <v>131</v>
      </c>
      <c r="D25" s="7" t="s">
        <v>146</v>
      </c>
      <c r="E25" s="7">
        <v>271.5</v>
      </c>
      <c r="F25" s="7">
        <v>290</v>
      </c>
      <c r="G25" s="7">
        <v>16</v>
      </c>
      <c r="H25" s="7">
        <v>26</v>
      </c>
      <c r="I25" s="9">
        <f t="shared" si="0"/>
        <v>0</v>
      </c>
      <c r="J25" s="9">
        <f t="shared" si="1"/>
        <v>0</v>
      </c>
      <c r="K25" s="9">
        <v>0</v>
      </c>
    </row>
    <row r="26" spans="1:11">
      <c r="A26" s="7" t="s">
        <v>24</v>
      </c>
      <c r="B26" s="7" t="s">
        <v>115</v>
      </c>
      <c r="C26" s="7" t="s">
        <v>130</v>
      </c>
      <c r="D26" s="7" t="s">
        <v>145</v>
      </c>
      <c r="E26" s="7">
        <v>28</v>
      </c>
      <c r="F26" s="7">
        <v>39</v>
      </c>
      <c r="G26" s="7">
        <v>31</v>
      </c>
      <c r="H26" s="7">
        <v>39</v>
      </c>
      <c r="I26" s="9">
        <f t="shared" si="0"/>
        <v>0</v>
      </c>
      <c r="J26" s="9">
        <f t="shared" si="1"/>
        <v>0</v>
      </c>
      <c r="K26" s="9">
        <v>0</v>
      </c>
    </row>
    <row r="27" spans="1:11">
      <c r="A27" s="7" t="s">
        <v>25</v>
      </c>
      <c r="B27" s="7" t="s">
        <v>123</v>
      </c>
      <c r="C27" s="7" t="s">
        <v>138</v>
      </c>
      <c r="D27" s="7" t="s">
        <v>146</v>
      </c>
      <c r="E27" s="7">
        <v>2</v>
      </c>
      <c r="F27" s="7">
        <v>21</v>
      </c>
      <c r="G27" s="7">
        <v>51</v>
      </c>
      <c r="H27" s="7">
        <v>61</v>
      </c>
      <c r="I27" s="9">
        <f t="shared" si="0"/>
        <v>0</v>
      </c>
      <c r="J27" s="9">
        <f t="shared" si="1"/>
        <v>0</v>
      </c>
      <c r="K27" s="9">
        <v>0</v>
      </c>
    </row>
    <row r="28" spans="1:11">
      <c r="A28" s="7" t="s">
        <v>26</v>
      </c>
      <c r="B28" s="7" t="s">
        <v>116</v>
      </c>
      <c r="C28" s="7" t="s">
        <v>131</v>
      </c>
      <c r="D28" s="7" t="s">
        <v>145</v>
      </c>
      <c r="E28" s="7">
        <v>284</v>
      </c>
      <c r="F28" s="7">
        <v>297</v>
      </c>
      <c r="G28" s="7">
        <v>14</v>
      </c>
      <c r="H28" s="7">
        <v>23</v>
      </c>
      <c r="I28" s="9">
        <f t="shared" si="0"/>
        <v>0</v>
      </c>
      <c r="J28" s="9">
        <f t="shared" si="1"/>
        <v>1</v>
      </c>
      <c r="K28" s="9">
        <v>0</v>
      </c>
    </row>
    <row r="29" spans="1:11">
      <c r="A29" s="7" t="s">
        <v>27</v>
      </c>
      <c r="B29" s="7" t="s">
        <v>124</v>
      </c>
      <c r="C29" s="7" t="s">
        <v>139</v>
      </c>
      <c r="D29" s="7" t="s">
        <v>145</v>
      </c>
      <c r="E29" s="7">
        <v>265</v>
      </c>
      <c r="F29" s="7">
        <v>289</v>
      </c>
      <c r="G29" s="7">
        <v>-8.5</v>
      </c>
      <c r="H29" s="7">
        <v>5</v>
      </c>
      <c r="I29" s="9">
        <f t="shared" si="0"/>
        <v>0</v>
      </c>
      <c r="J29" s="9">
        <f t="shared" si="1"/>
        <v>1</v>
      </c>
      <c r="K29" s="9">
        <v>1</v>
      </c>
    </row>
    <row r="30" spans="1:11">
      <c r="A30" s="7" t="s">
        <v>28</v>
      </c>
      <c r="B30" s="7" t="s">
        <v>115</v>
      </c>
      <c r="C30" s="7" t="s">
        <v>130</v>
      </c>
      <c r="D30" s="7" t="s">
        <v>146</v>
      </c>
      <c r="E30" s="7">
        <v>20.8</v>
      </c>
      <c r="F30" s="7">
        <v>40.799999999999997</v>
      </c>
      <c r="G30" s="7">
        <v>18.5</v>
      </c>
      <c r="H30" s="7">
        <v>35</v>
      </c>
      <c r="I30" s="9">
        <f t="shared" si="0"/>
        <v>0</v>
      </c>
      <c r="J30" s="9">
        <f t="shared" si="1"/>
        <v>0</v>
      </c>
      <c r="K30" s="9">
        <v>0</v>
      </c>
    </row>
    <row r="31" spans="1:11">
      <c r="A31" s="7" t="s">
        <v>29</v>
      </c>
      <c r="B31" s="7" t="s">
        <v>126</v>
      </c>
      <c r="C31" s="7" t="s">
        <v>141</v>
      </c>
      <c r="D31" s="7" t="s">
        <v>146</v>
      </c>
      <c r="E31" s="7">
        <v>266.5</v>
      </c>
      <c r="F31" s="7">
        <v>276</v>
      </c>
      <c r="G31" s="7">
        <v>10</v>
      </c>
      <c r="H31" s="7">
        <v>18</v>
      </c>
      <c r="I31" s="9">
        <f t="shared" si="0"/>
        <v>1</v>
      </c>
      <c r="J31" s="9">
        <f t="shared" si="1"/>
        <v>1</v>
      </c>
      <c r="K31" s="9">
        <v>1</v>
      </c>
    </row>
    <row r="32" spans="1:11">
      <c r="A32" s="7" t="s">
        <v>30</v>
      </c>
      <c r="B32" s="7" t="s">
        <v>119</v>
      </c>
      <c r="C32" s="7" t="s">
        <v>134</v>
      </c>
      <c r="D32" s="7" t="s">
        <v>146</v>
      </c>
      <c r="E32" s="7">
        <v>33</v>
      </c>
      <c r="F32" s="7">
        <v>45.5</v>
      </c>
      <c r="G32" s="7">
        <v>8.9</v>
      </c>
      <c r="H32" s="7">
        <v>21.4</v>
      </c>
      <c r="I32" s="9">
        <f t="shared" si="0"/>
        <v>0</v>
      </c>
      <c r="J32" s="9">
        <f t="shared" si="1"/>
        <v>1</v>
      </c>
      <c r="K32" s="9">
        <v>0</v>
      </c>
    </row>
    <row r="33" spans="1:11">
      <c r="A33" s="7" t="s">
        <v>31</v>
      </c>
      <c r="B33" s="7" t="s">
        <v>123</v>
      </c>
      <c r="C33" s="7" t="s">
        <v>138</v>
      </c>
      <c r="D33" s="7" t="s">
        <v>145</v>
      </c>
      <c r="E33" s="7">
        <v>345.5</v>
      </c>
      <c r="F33" s="7">
        <v>0.6</v>
      </c>
      <c r="G33" s="7">
        <v>58</v>
      </c>
      <c r="H33" s="7">
        <v>65.599999999999994</v>
      </c>
      <c r="I33" s="9">
        <f t="shared" si="0"/>
        <v>0</v>
      </c>
      <c r="J33" s="9">
        <f t="shared" si="1"/>
        <v>0</v>
      </c>
      <c r="K33" s="9">
        <v>0</v>
      </c>
    </row>
    <row r="34" spans="1:11">
      <c r="A34" s="7" t="s">
        <v>32</v>
      </c>
      <c r="B34" s="7" t="s">
        <v>120</v>
      </c>
      <c r="C34" s="7" t="s">
        <v>135</v>
      </c>
      <c r="D34" s="7" t="s">
        <v>146</v>
      </c>
      <c r="E34" s="7">
        <v>173</v>
      </c>
      <c r="F34" s="7">
        <v>183.5</v>
      </c>
      <c r="G34" s="7">
        <v>-22</v>
      </c>
      <c r="H34" s="7">
        <v>-12.7</v>
      </c>
      <c r="I34" s="9">
        <f t="shared" si="0"/>
        <v>1</v>
      </c>
      <c r="J34" s="9">
        <f t="shared" si="1"/>
        <v>1</v>
      </c>
      <c r="K34" s="9">
        <v>1</v>
      </c>
    </row>
    <row r="35" spans="1:11">
      <c r="A35" s="7" t="s">
        <v>33</v>
      </c>
      <c r="B35" s="7" t="s">
        <v>123</v>
      </c>
      <c r="C35" s="7" t="s">
        <v>138</v>
      </c>
      <c r="D35" s="7" t="s">
        <v>145</v>
      </c>
      <c r="E35" s="7">
        <v>11</v>
      </c>
      <c r="F35" s="7">
        <v>39</v>
      </c>
      <c r="G35" s="7">
        <v>56</v>
      </c>
      <c r="H35" s="7">
        <v>73.5</v>
      </c>
      <c r="I35" s="9">
        <f t="shared" si="0"/>
        <v>0</v>
      </c>
      <c r="J35" s="9">
        <f t="shared" si="1"/>
        <v>0</v>
      </c>
      <c r="K35" s="9">
        <v>0</v>
      </c>
    </row>
    <row r="36" spans="1:11">
      <c r="A36" s="7" t="s">
        <v>34</v>
      </c>
      <c r="B36" s="7" t="s">
        <v>153</v>
      </c>
      <c r="C36" s="7" t="s">
        <v>154</v>
      </c>
      <c r="D36" s="7" t="s">
        <v>145</v>
      </c>
      <c r="E36" s="7">
        <v>350.2</v>
      </c>
      <c r="F36" s="7">
        <v>14</v>
      </c>
      <c r="G36" s="7">
        <v>38</v>
      </c>
      <c r="H36" s="7">
        <v>54.5</v>
      </c>
      <c r="I36" s="9">
        <f t="shared" si="0"/>
        <v>0</v>
      </c>
      <c r="J36" s="9">
        <f t="shared" si="1"/>
        <v>0</v>
      </c>
      <c r="K36" s="9">
        <v>0</v>
      </c>
    </row>
    <row r="37" spans="1:11">
      <c r="A37" s="7" t="s">
        <v>35</v>
      </c>
      <c r="B37" s="7" t="s">
        <v>126</v>
      </c>
      <c r="C37" s="7" t="s">
        <v>141</v>
      </c>
      <c r="D37" s="7" t="s">
        <v>145</v>
      </c>
      <c r="E37" s="7">
        <v>207</v>
      </c>
      <c r="F37" s="7">
        <v>215</v>
      </c>
      <c r="G37" s="7">
        <v>-21</v>
      </c>
      <c r="H37" s="7">
        <v>-14</v>
      </c>
      <c r="I37" s="9">
        <f t="shared" si="0"/>
        <v>1</v>
      </c>
      <c r="J37" s="9">
        <f t="shared" si="1"/>
        <v>1</v>
      </c>
      <c r="K37" s="9">
        <v>1</v>
      </c>
    </row>
    <row r="38" spans="1:11">
      <c r="A38" s="7" t="s">
        <v>204</v>
      </c>
      <c r="B38" s="7" t="s">
        <v>121</v>
      </c>
      <c r="C38" s="7" t="s">
        <v>136</v>
      </c>
      <c r="D38" s="7" t="s">
        <v>146</v>
      </c>
      <c r="E38" s="7">
        <v>339.7</v>
      </c>
      <c r="F38" s="7">
        <v>349.7</v>
      </c>
      <c r="G38" s="7">
        <v>9.6999999999999993</v>
      </c>
      <c r="H38" s="7">
        <v>17.2</v>
      </c>
      <c r="I38" s="9">
        <f t="shared" si="0"/>
        <v>0</v>
      </c>
      <c r="J38" s="9">
        <f t="shared" si="1"/>
        <v>1</v>
      </c>
      <c r="K38" s="9">
        <v>0</v>
      </c>
    </row>
    <row r="39" spans="1:11">
      <c r="A39" s="7" t="s">
        <v>37</v>
      </c>
      <c r="B39" s="7" t="s">
        <v>115</v>
      </c>
      <c r="C39" s="7" t="s">
        <v>130</v>
      </c>
      <c r="D39" s="7" t="s">
        <v>145</v>
      </c>
      <c r="E39" s="7">
        <v>35</v>
      </c>
      <c r="F39" s="7">
        <v>51</v>
      </c>
      <c r="G39" s="7">
        <v>37.5</v>
      </c>
      <c r="H39" s="7">
        <v>47</v>
      </c>
      <c r="I39" s="9">
        <f t="shared" si="0"/>
        <v>0</v>
      </c>
      <c r="J39" s="9">
        <f t="shared" si="1"/>
        <v>0</v>
      </c>
      <c r="K39" s="9">
        <v>0</v>
      </c>
    </row>
    <row r="40" spans="1:11">
      <c r="A40" s="7" t="s">
        <v>38</v>
      </c>
      <c r="B40" s="7" t="s">
        <v>123</v>
      </c>
      <c r="C40" s="7" t="s">
        <v>138</v>
      </c>
      <c r="D40" s="7" t="s">
        <v>145</v>
      </c>
      <c r="E40" s="7">
        <v>0.5</v>
      </c>
      <c r="F40" s="7">
        <v>20.5</v>
      </c>
      <c r="G40" s="7">
        <v>44</v>
      </c>
      <c r="H40" s="7">
        <v>58.5</v>
      </c>
      <c r="I40" s="9">
        <f t="shared" si="0"/>
        <v>0</v>
      </c>
      <c r="J40" s="9">
        <f t="shared" si="1"/>
        <v>0</v>
      </c>
      <c r="K40" s="9">
        <v>0</v>
      </c>
    </row>
    <row r="41" spans="1:11">
      <c r="A41" s="7" t="s">
        <v>39</v>
      </c>
      <c r="B41" s="7" t="s">
        <v>121</v>
      </c>
      <c r="C41" s="7" t="s">
        <v>136</v>
      </c>
      <c r="D41" s="7" t="s">
        <v>146</v>
      </c>
      <c r="E41" s="7">
        <v>353.4</v>
      </c>
      <c r="F41" s="7">
        <v>4.5999999999999996</v>
      </c>
      <c r="G41" s="7">
        <v>1.4</v>
      </c>
      <c r="H41" s="7">
        <v>14.5</v>
      </c>
      <c r="I41" s="9">
        <f t="shared" si="0"/>
        <v>0</v>
      </c>
      <c r="J41" s="9">
        <f t="shared" si="1"/>
        <v>1</v>
      </c>
      <c r="K41" s="9">
        <v>0</v>
      </c>
    </row>
    <row r="42" spans="1:11">
      <c r="A42" s="7" t="s">
        <v>40</v>
      </c>
      <c r="B42" s="7" t="s">
        <v>115</v>
      </c>
      <c r="C42" s="7" t="s">
        <v>130</v>
      </c>
      <c r="D42" s="7" t="s">
        <v>145</v>
      </c>
      <c r="E42" s="7">
        <v>15</v>
      </c>
      <c r="F42" s="7">
        <v>32</v>
      </c>
      <c r="G42" s="7">
        <v>31</v>
      </c>
      <c r="H42" s="7">
        <v>45</v>
      </c>
      <c r="I42" s="9">
        <f t="shared" si="0"/>
        <v>0</v>
      </c>
      <c r="J42" s="9">
        <f t="shared" si="1"/>
        <v>0</v>
      </c>
      <c r="K42" s="9">
        <v>0</v>
      </c>
    </row>
    <row r="43" spans="1:11">
      <c r="A43" s="7" t="s">
        <v>41</v>
      </c>
      <c r="B43" s="7" t="s">
        <v>116</v>
      </c>
      <c r="C43" s="7" t="s">
        <v>131</v>
      </c>
      <c r="D43" s="7" t="s">
        <v>145</v>
      </c>
      <c r="E43" s="7">
        <v>295</v>
      </c>
      <c r="F43" s="7">
        <v>302</v>
      </c>
      <c r="G43" s="7">
        <v>8.5</v>
      </c>
      <c r="H43" s="7">
        <v>15.6</v>
      </c>
      <c r="I43" s="9">
        <f t="shared" si="0"/>
        <v>0</v>
      </c>
      <c r="J43" s="9">
        <f t="shared" si="1"/>
        <v>1</v>
      </c>
      <c r="K43" s="9">
        <v>0</v>
      </c>
    </row>
    <row r="44" spans="1:11">
      <c r="A44" s="7" t="s">
        <v>42</v>
      </c>
      <c r="B44" s="7" t="s">
        <v>116</v>
      </c>
      <c r="C44" s="7" t="s">
        <v>131</v>
      </c>
      <c r="D44" s="7" t="s">
        <v>145</v>
      </c>
      <c r="E44" s="7">
        <v>295</v>
      </c>
      <c r="F44" s="7">
        <v>303</v>
      </c>
      <c r="G44" s="7">
        <v>12</v>
      </c>
      <c r="H44" s="7">
        <v>20</v>
      </c>
      <c r="I44" s="9">
        <f t="shared" si="0"/>
        <v>0</v>
      </c>
      <c r="J44" s="9">
        <f t="shared" si="1"/>
        <v>1</v>
      </c>
      <c r="K44" s="9">
        <v>0</v>
      </c>
    </row>
    <row r="45" spans="1:11">
      <c r="A45" s="7" t="s">
        <v>43</v>
      </c>
      <c r="B45" s="7" t="s">
        <v>120</v>
      </c>
      <c r="C45" s="7" t="s">
        <v>135</v>
      </c>
      <c r="D45" s="7" t="s">
        <v>146</v>
      </c>
      <c r="E45" s="7">
        <v>141.19999999999999</v>
      </c>
      <c r="F45" s="7">
        <v>148.4</v>
      </c>
      <c r="G45" s="7">
        <v>9.9</v>
      </c>
      <c r="H45" s="7">
        <v>17</v>
      </c>
      <c r="I45" s="9">
        <f t="shared" si="0"/>
        <v>0</v>
      </c>
      <c r="J45" s="9">
        <f t="shared" si="1"/>
        <v>1</v>
      </c>
      <c r="K45" s="9">
        <v>0</v>
      </c>
    </row>
    <row r="46" spans="1:11">
      <c r="A46" s="7" t="s">
        <v>177</v>
      </c>
      <c r="B46" s="7" t="s">
        <v>126</v>
      </c>
      <c r="C46" s="7" t="s">
        <v>141</v>
      </c>
      <c r="D46" s="7" t="s">
        <v>146</v>
      </c>
      <c r="E46" s="7">
        <v>264.3</v>
      </c>
      <c r="F46" s="7">
        <v>275.3</v>
      </c>
      <c r="G46" s="7">
        <v>10.4</v>
      </c>
      <c r="H46" s="7">
        <v>21.2</v>
      </c>
      <c r="I46" s="9">
        <f t="shared" si="0"/>
        <v>1</v>
      </c>
      <c r="J46" s="9">
        <f t="shared" si="1"/>
        <v>1</v>
      </c>
      <c r="K46" s="9">
        <v>1</v>
      </c>
    </row>
    <row r="47" spans="1:11">
      <c r="A47" s="7" t="s">
        <v>44</v>
      </c>
      <c r="B47" s="7" t="s">
        <v>116</v>
      </c>
      <c r="C47" s="7" t="s">
        <v>131</v>
      </c>
      <c r="D47" s="7" t="s">
        <v>146</v>
      </c>
      <c r="E47" s="7">
        <v>295.3</v>
      </c>
      <c r="F47" s="7">
        <v>307</v>
      </c>
      <c r="G47" s="7">
        <v>-2.2999999999999998</v>
      </c>
      <c r="H47" s="7">
        <v>12</v>
      </c>
      <c r="I47" s="9">
        <f t="shared" si="0"/>
        <v>0</v>
      </c>
      <c r="J47" s="9">
        <f t="shared" si="1"/>
        <v>1</v>
      </c>
      <c r="K47" s="9">
        <v>0</v>
      </c>
    </row>
    <row r="48" spans="1:11">
      <c r="A48" s="7" t="s">
        <v>45</v>
      </c>
      <c r="B48" s="7" t="s">
        <v>126</v>
      </c>
      <c r="C48" s="7" t="s">
        <v>141</v>
      </c>
      <c r="D48" s="7" t="s">
        <v>146</v>
      </c>
      <c r="E48" s="7">
        <v>267.2</v>
      </c>
      <c r="F48" s="7">
        <v>280.39999999999998</v>
      </c>
      <c r="G48" s="7">
        <v>9.5</v>
      </c>
      <c r="H48" s="7">
        <v>19.399999999999999</v>
      </c>
      <c r="I48" s="9">
        <f t="shared" si="0"/>
        <v>0</v>
      </c>
      <c r="J48" s="9">
        <f t="shared" si="1"/>
        <v>1</v>
      </c>
      <c r="K48" s="9">
        <v>1</v>
      </c>
    </row>
    <row r="49" spans="1:11">
      <c r="A49" s="7" t="s">
        <v>46</v>
      </c>
      <c r="B49" s="7" t="s">
        <v>123</v>
      </c>
      <c r="C49" s="7" t="s">
        <v>138</v>
      </c>
      <c r="D49" s="7" t="s">
        <v>146</v>
      </c>
      <c r="E49" s="7">
        <v>328</v>
      </c>
      <c r="F49" s="7">
        <v>354.6</v>
      </c>
      <c r="G49" s="7">
        <v>60</v>
      </c>
      <c r="H49" s="7">
        <v>70</v>
      </c>
      <c r="I49" s="9">
        <f t="shared" si="0"/>
        <v>0</v>
      </c>
      <c r="J49" s="9">
        <f t="shared" si="1"/>
        <v>0</v>
      </c>
      <c r="K49" s="9">
        <v>0</v>
      </c>
    </row>
    <row r="50" spans="1:11">
      <c r="A50" s="7" t="s">
        <v>183</v>
      </c>
      <c r="B50" s="7" t="s">
        <v>155</v>
      </c>
      <c r="C50" s="7" t="s">
        <v>156</v>
      </c>
      <c r="D50" s="7" t="s">
        <v>146</v>
      </c>
      <c r="E50" s="7" t="s">
        <v>187</v>
      </c>
      <c r="F50" s="7" t="s">
        <v>188</v>
      </c>
      <c r="G50" s="7" t="s">
        <v>189</v>
      </c>
      <c r="H50" s="7" t="s">
        <v>190</v>
      </c>
      <c r="I50" s="9">
        <v>0</v>
      </c>
      <c r="J50" s="9">
        <v>1</v>
      </c>
      <c r="K50" s="9">
        <v>0</v>
      </c>
    </row>
    <row r="51" spans="1:11">
      <c r="A51" s="7" t="s">
        <v>47</v>
      </c>
      <c r="B51" s="7" t="s">
        <v>158</v>
      </c>
      <c r="C51" s="7" t="s">
        <v>157</v>
      </c>
      <c r="D51" s="7" t="s">
        <v>146</v>
      </c>
      <c r="E51" s="7">
        <v>92</v>
      </c>
      <c r="F51" s="7">
        <v>144</v>
      </c>
      <c r="G51" s="7">
        <v>-14</v>
      </c>
      <c r="H51" s="7">
        <v>9</v>
      </c>
      <c r="I51" s="9">
        <f t="shared" si="0"/>
        <v>0</v>
      </c>
      <c r="J51" s="9">
        <f t="shared" si="1"/>
        <v>1</v>
      </c>
      <c r="K51" s="9">
        <v>0</v>
      </c>
    </row>
    <row r="52" spans="1:11">
      <c r="A52" s="7" t="s">
        <v>48</v>
      </c>
      <c r="B52" s="7" t="s">
        <v>119</v>
      </c>
      <c r="C52" s="7" t="s">
        <v>134</v>
      </c>
      <c r="D52" s="7" t="s">
        <v>146</v>
      </c>
      <c r="E52" s="7">
        <v>40</v>
      </c>
      <c r="F52" s="7">
        <v>67</v>
      </c>
      <c r="G52" s="7">
        <v>22</v>
      </c>
      <c r="H52" s="7">
        <v>43</v>
      </c>
      <c r="I52" s="9">
        <f t="shared" si="0"/>
        <v>0</v>
      </c>
      <c r="J52" s="9">
        <f t="shared" si="1"/>
        <v>0</v>
      </c>
      <c r="K52" s="9">
        <v>0</v>
      </c>
    </row>
    <row r="53" spans="1:11">
      <c r="A53" s="7" t="s">
        <v>49</v>
      </c>
      <c r="B53" s="7" t="s">
        <v>123</v>
      </c>
      <c r="C53" s="7" t="s">
        <v>138</v>
      </c>
      <c r="D53" s="7" t="s">
        <v>145</v>
      </c>
      <c r="E53" s="7">
        <v>344</v>
      </c>
      <c r="F53" s="7">
        <v>359.7</v>
      </c>
      <c r="G53" s="7">
        <v>48</v>
      </c>
      <c r="H53" s="7">
        <v>59</v>
      </c>
      <c r="I53" s="9">
        <f t="shared" si="0"/>
        <v>0</v>
      </c>
      <c r="J53" s="9">
        <f t="shared" si="1"/>
        <v>0</v>
      </c>
      <c r="K53" s="9">
        <v>0</v>
      </c>
    </row>
    <row r="54" spans="1:11">
      <c r="A54" s="7" t="s">
        <v>50</v>
      </c>
      <c r="B54" s="7" t="s">
        <v>115</v>
      </c>
      <c r="C54" s="7" t="s">
        <v>130</v>
      </c>
      <c r="D54" s="7" t="s">
        <v>146</v>
      </c>
      <c r="E54" s="7">
        <v>30</v>
      </c>
      <c r="F54" s="7">
        <v>40</v>
      </c>
      <c r="G54" s="7">
        <v>26</v>
      </c>
      <c r="H54" s="7">
        <v>37</v>
      </c>
      <c r="I54" s="9">
        <f t="shared" si="0"/>
        <v>0</v>
      </c>
      <c r="J54" s="9">
        <f t="shared" si="1"/>
        <v>0</v>
      </c>
      <c r="K54" s="9">
        <v>0</v>
      </c>
    </row>
    <row r="55" spans="1:11">
      <c r="A55" s="7" t="s">
        <v>51</v>
      </c>
      <c r="B55" s="7" t="s">
        <v>115</v>
      </c>
      <c r="C55" s="7" t="s">
        <v>130</v>
      </c>
      <c r="D55" s="7" t="s">
        <v>145</v>
      </c>
      <c r="E55" s="7">
        <v>2</v>
      </c>
      <c r="F55" s="7">
        <v>23</v>
      </c>
      <c r="G55" s="7">
        <v>33</v>
      </c>
      <c r="H55" s="7">
        <v>50.4</v>
      </c>
      <c r="I55" s="9">
        <f t="shared" si="0"/>
        <v>0</v>
      </c>
      <c r="J55" s="9">
        <f t="shared" si="1"/>
        <v>0</v>
      </c>
      <c r="K55" s="9">
        <v>0</v>
      </c>
    </row>
    <row r="56" spans="1:11">
      <c r="A56" s="7" t="s">
        <v>52</v>
      </c>
      <c r="B56" s="7" t="s">
        <v>116</v>
      </c>
      <c r="C56" s="7" t="s">
        <v>131</v>
      </c>
      <c r="D56" s="7" t="s">
        <v>145</v>
      </c>
      <c r="E56" s="7">
        <v>278</v>
      </c>
      <c r="F56" s="7">
        <v>287.39999999999998</v>
      </c>
      <c r="G56" s="7">
        <v>14</v>
      </c>
      <c r="H56" s="7">
        <v>22</v>
      </c>
      <c r="I56" s="9">
        <f t="shared" si="0"/>
        <v>0</v>
      </c>
      <c r="J56" s="9">
        <f t="shared" si="1"/>
        <v>1</v>
      </c>
      <c r="K56" s="9">
        <v>0</v>
      </c>
    </row>
    <row r="57" spans="1:11">
      <c r="A57" s="7" t="s">
        <v>53</v>
      </c>
      <c r="B57" s="7" t="s">
        <v>125</v>
      </c>
      <c r="C57" s="7" t="s">
        <v>140</v>
      </c>
      <c r="D57" s="7" t="s">
        <v>145</v>
      </c>
      <c r="E57" s="7">
        <v>123.7</v>
      </c>
      <c r="F57" s="7">
        <v>150.5</v>
      </c>
      <c r="G57" s="7">
        <v>22.6</v>
      </c>
      <c r="H57" s="7">
        <v>49</v>
      </c>
      <c r="I57" s="9">
        <f t="shared" si="0"/>
        <v>0</v>
      </c>
      <c r="J57" s="9">
        <f t="shared" si="1"/>
        <v>0</v>
      </c>
      <c r="K57" s="9">
        <v>0</v>
      </c>
    </row>
    <row r="58" spans="1:11">
      <c r="A58" s="7" t="s">
        <v>54</v>
      </c>
      <c r="B58" s="7" t="s">
        <v>119</v>
      </c>
      <c r="C58" s="7" t="s">
        <v>134</v>
      </c>
      <c r="D58" s="7" t="s">
        <v>146</v>
      </c>
      <c r="E58" s="7">
        <v>30.3</v>
      </c>
      <c r="F58" s="7">
        <v>45.5</v>
      </c>
      <c r="G58" s="7">
        <v>-8</v>
      </c>
      <c r="H58" s="7">
        <v>8</v>
      </c>
      <c r="I58" s="9">
        <f t="shared" si="0"/>
        <v>0</v>
      </c>
      <c r="J58" s="9">
        <f t="shared" si="1"/>
        <v>1</v>
      </c>
      <c r="K58" s="9">
        <v>0</v>
      </c>
    </row>
    <row r="59" spans="1:11">
      <c r="A59" s="7" t="s">
        <v>55</v>
      </c>
      <c r="B59" s="7" t="s">
        <v>120</v>
      </c>
      <c r="C59" s="7" t="s">
        <v>135</v>
      </c>
      <c r="D59" s="7" t="s">
        <v>145</v>
      </c>
      <c r="E59" s="7">
        <v>199</v>
      </c>
      <c r="F59" s="7">
        <v>206.2</v>
      </c>
      <c r="G59" s="7">
        <v>-1.7</v>
      </c>
      <c r="H59" s="7">
        <v>5.3</v>
      </c>
      <c r="I59" s="9">
        <f t="shared" si="0"/>
        <v>1</v>
      </c>
      <c r="J59" s="9">
        <f t="shared" si="1"/>
        <v>1</v>
      </c>
      <c r="K59" s="9">
        <v>1</v>
      </c>
    </row>
    <row r="60" spans="1:11">
      <c r="A60" s="7" t="s">
        <v>205</v>
      </c>
      <c r="B60" s="7" t="s">
        <v>125</v>
      </c>
      <c r="C60" s="7" t="s">
        <v>140</v>
      </c>
      <c r="D60" s="7" t="s">
        <v>145</v>
      </c>
      <c r="E60" s="7">
        <v>120</v>
      </c>
      <c r="F60" s="7">
        <v>135</v>
      </c>
      <c r="G60" s="7">
        <v>34</v>
      </c>
      <c r="H60" s="7">
        <v>46</v>
      </c>
      <c r="I60" s="9">
        <f t="shared" si="0"/>
        <v>0</v>
      </c>
      <c r="J60" s="9">
        <f t="shared" si="1"/>
        <v>0</v>
      </c>
      <c r="K60" s="9">
        <v>0</v>
      </c>
    </row>
    <row r="61" spans="1:11">
      <c r="A61" s="7" t="s">
        <v>206</v>
      </c>
      <c r="B61" s="7" t="s">
        <v>125</v>
      </c>
      <c r="C61" s="7" t="s">
        <v>140</v>
      </c>
      <c r="D61" s="7" t="s">
        <v>145</v>
      </c>
      <c r="E61" s="7">
        <v>122</v>
      </c>
      <c r="F61" s="7">
        <v>134</v>
      </c>
      <c r="G61" s="7">
        <v>30</v>
      </c>
      <c r="H61" s="7">
        <v>42</v>
      </c>
      <c r="I61" s="9">
        <f t="shared" si="0"/>
        <v>0</v>
      </c>
      <c r="J61" s="9">
        <f t="shared" si="1"/>
        <v>0</v>
      </c>
      <c r="K61" s="9">
        <v>0</v>
      </c>
    </row>
    <row r="62" spans="1:11">
      <c r="A62" s="7" t="s">
        <v>57</v>
      </c>
      <c r="B62" s="7" t="s">
        <v>159</v>
      </c>
      <c r="C62" s="7" t="s">
        <v>160</v>
      </c>
      <c r="D62" s="7" t="s">
        <v>145</v>
      </c>
      <c r="E62" s="7">
        <v>42.7</v>
      </c>
      <c r="F62" s="7">
        <v>52.2</v>
      </c>
      <c r="G62" s="7">
        <v>25</v>
      </c>
      <c r="H62" s="7">
        <v>33.299999999999997</v>
      </c>
      <c r="I62" s="9">
        <f t="shared" si="0"/>
        <v>0</v>
      </c>
      <c r="J62" s="9">
        <f t="shared" si="1"/>
        <v>0</v>
      </c>
      <c r="K62" s="9">
        <v>0</v>
      </c>
    </row>
    <row r="63" spans="1:11">
      <c r="A63" s="7" t="s">
        <v>58</v>
      </c>
      <c r="B63" s="7" t="s">
        <v>115</v>
      </c>
      <c r="C63" s="7" t="s">
        <v>130</v>
      </c>
      <c r="D63" s="7" t="s">
        <v>146</v>
      </c>
      <c r="E63" s="7">
        <v>31</v>
      </c>
      <c r="F63" s="7">
        <v>40.6</v>
      </c>
      <c r="G63" s="7">
        <v>29.7</v>
      </c>
      <c r="H63" s="7">
        <v>38</v>
      </c>
      <c r="I63" s="9">
        <f t="shared" si="0"/>
        <v>0</v>
      </c>
      <c r="J63" s="9">
        <f t="shared" si="1"/>
        <v>0</v>
      </c>
      <c r="K63" s="9">
        <v>0</v>
      </c>
    </row>
    <row r="64" spans="1:11">
      <c r="A64" s="7" t="s">
        <v>59</v>
      </c>
      <c r="B64" s="7" t="s">
        <v>119</v>
      </c>
      <c r="C64" s="7" t="s">
        <v>134</v>
      </c>
      <c r="D64" s="7" t="s">
        <v>146</v>
      </c>
      <c r="E64" s="7">
        <v>39.5</v>
      </c>
      <c r="F64" s="7">
        <v>54</v>
      </c>
      <c r="G64" s="7">
        <v>-29</v>
      </c>
      <c r="H64" s="7">
        <v>-8.5</v>
      </c>
      <c r="I64" s="9">
        <f t="shared" si="0"/>
        <v>0</v>
      </c>
      <c r="J64" s="9">
        <f t="shared" si="1"/>
        <v>0</v>
      </c>
      <c r="K64" s="9">
        <v>0</v>
      </c>
    </row>
    <row r="65" spans="1:11">
      <c r="A65" s="7" t="s">
        <v>60</v>
      </c>
      <c r="B65" s="7" t="s">
        <v>158</v>
      </c>
      <c r="C65" s="7" t="s">
        <v>157</v>
      </c>
      <c r="D65" s="7" t="s">
        <v>145</v>
      </c>
      <c r="E65" s="7">
        <v>96.2</v>
      </c>
      <c r="F65" s="7">
        <v>122.6</v>
      </c>
      <c r="G65" s="7">
        <v>-2.5</v>
      </c>
      <c r="H65" s="7">
        <v>10.7</v>
      </c>
      <c r="I65" s="9">
        <f t="shared" si="0"/>
        <v>0</v>
      </c>
      <c r="J65" s="9">
        <f t="shared" si="1"/>
        <v>1</v>
      </c>
      <c r="K65" s="9">
        <v>0</v>
      </c>
    </row>
    <row r="66" spans="1:11">
      <c r="A66" s="7" t="s">
        <v>61</v>
      </c>
      <c r="B66" s="7" t="s">
        <v>115</v>
      </c>
      <c r="C66" s="7" t="s">
        <v>130</v>
      </c>
      <c r="D66" s="7" t="s">
        <v>145</v>
      </c>
      <c r="E66" s="7">
        <v>10</v>
      </c>
      <c r="F66" s="7">
        <v>18.8</v>
      </c>
      <c r="G66" s="7">
        <v>32</v>
      </c>
      <c r="H66" s="7">
        <v>39.4</v>
      </c>
      <c r="I66" s="9">
        <f t="shared" si="0"/>
        <v>0</v>
      </c>
      <c r="J66" s="9">
        <f t="shared" si="1"/>
        <v>0</v>
      </c>
      <c r="K66" s="9">
        <v>0</v>
      </c>
    </row>
    <row r="67" spans="1:11">
      <c r="A67" s="7" t="s">
        <v>62</v>
      </c>
      <c r="B67" s="7" t="s">
        <v>120</v>
      </c>
      <c r="C67" s="7" t="s">
        <v>135</v>
      </c>
      <c r="D67" s="7" t="s">
        <v>145</v>
      </c>
      <c r="E67" s="7">
        <v>165</v>
      </c>
      <c r="F67" s="7">
        <v>172</v>
      </c>
      <c r="G67" s="7">
        <v>3.8</v>
      </c>
      <c r="H67" s="7">
        <v>10.6</v>
      </c>
      <c r="I67" s="9">
        <f t="shared" ref="I67:I125" si="2">IF(AND(E67&gt;=160,E67&lt;=280,F67&gt;=160,F67&lt;=280),1,0)</f>
        <v>1</v>
      </c>
      <c r="J67" s="9">
        <f t="shared" ref="J67:J125" si="3">IF(AND(G67&gt;=-23,G67&lt;=23,H67&gt;=-23,H67&lt;=23),1,0)</f>
        <v>1</v>
      </c>
      <c r="K67" s="9">
        <v>1</v>
      </c>
    </row>
    <row r="68" spans="1:11">
      <c r="A68" s="7" t="s">
        <v>63</v>
      </c>
      <c r="B68" s="7" t="s">
        <v>116</v>
      </c>
      <c r="C68" s="7" t="s">
        <v>131</v>
      </c>
      <c r="D68" s="7" t="s">
        <v>145</v>
      </c>
      <c r="E68" s="7">
        <v>295.3</v>
      </c>
      <c r="F68" s="7">
        <v>303</v>
      </c>
      <c r="G68" s="7">
        <v>11</v>
      </c>
      <c r="H68" s="7">
        <v>18.2</v>
      </c>
      <c r="I68" s="9">
        <f t="shared" si="2"/>
        <v>0</v>
      </c>
      <c r="J68" s="9">
        <f t="shared" si="3"/>
        <v>1</v>
      </c>
      <c r="K68" s="9">
        <v>0</v>
      </c>
    </row>
    <row r="69" spans="1:11">
      <c r="A69" s="7" t="s">
        <v>64</v>
      </c>
      <c r="B69" s="7" t="s">
        <v>119</v>
      </c>
      <c r="C69" s="7" t="s">
        <v>134</v>
      </c>
      <c r="D69" s="7" t="s">
        <v>145</v>
      </c>
      <c r="E69" s="7">
        <v>53.7</v>
      </c>
      <c r="F69" s="7">
        <v>61.5</v>
      </c>
      <c r="G69" s="7">
        <v>-23.8</v>
      </c>
      <c r="H69" s="7">
        <v>-16.600000000000001</v>
      </c>
      <c r="I69" s="9">
        <f t="shared" si="2"/>
        <v>0</v>
      </c>
      <c r="J69" s="9">
        <f t="shared" si="3"/>
        <v>0</v>
      </c>
      <c r="K69" s="9">
        <v>0</v>
      </c>
    </row>
    <row r="70" spans="1:11">
      <c r="A70" s="7" t="s">
        <v>65</v>
      </c>
      <c r="B70" s="7" t="s">
        <v>119</v>
      </c>
      <c r="C70" s="7" t="s">
        <v>134</v>
      </c>
      <c r="D70" s="7" t="s">
        <v>145</v>
      </c>
      <c r="E70" s="7">
        <v>41.6</v>
      </c>
      <c r="F70" s="7">
        <v>48.7</v>
      </c>
      <c r="G70" s="7">
        <v>-16.399999999999999</v>
      </c>
      <c r="H70" s="7">
        <v>-9.3000000000000007</v>
      </c>
      <c r="I70" s="9">
        <f t="shared" si="2"/>
        <v>0</v>
      </c>
      <c r="J70" s="9">
        <f t="shared" si="3"/>
        <v>1</v>
      </c>
      <c r="K70" s="9">
        <v>0</v>
      </c>
    </row>
    <row r="71" spans="1:11">
      <c r="A71" s="7" t="s">
        <v>66</v>
      </c>
      <c r="B71" s="7" t="s">
        <v>161</v>
      </c>
      <c r="C71" s="7" t="s">
        <v>162</v>
      </c>
      <c r="D71" s="7" t="s">
        <v>145</v>
      </c>
      <c r="E71" s="7">
        <v>239</v>
      </c>
      <c r="F71" s="7">
        <v>277</v>
      </c>
      <c r="G71" s="7">
        <v>11</v>
      </c>
      <c r="H71" s="7">
        <v>36.200000000000003</v>
      </c>
      <c r="I71" s="9">
        <f t="shared" si="2"/>
        <v>1</v>
      </c>
      <c r="J71" s="9">
        <f t="shared" si="3"/>
        <v>0</v>
      </c>
      <c r="K71" s="9">
        <v>0</v>
      </c>
    </row>
    <row r="72" spans="1:11">
      <c r="A72" s="7" t="s">
        <v>207</v>
      </c>
      <c r="B72" s="7" t="s">
        <v>115</v>
      </c>
      <c r="C72" s="7" t="s">
        <v>130</v>
      </c>
      <c r="D72" s="7" t="s">
        <v>145</v>
      </c>
      <c r="E72" s="7">
        <v>13.9</v>
      </c>
      <c r="F72" s="7">
        <v>27.6</v>
      </c>
      <c r="G72" s="7">
        <v>38.4</v>
      </c>
      <c r="H72" s="7">
        <v>49.5</v>
      </c>
      <c r="I72" s="9">
        <f t="shared" si="2"/>
        <v>0</v>
      </c>
      <c r="J72" s="9">
        <f t="shared" si="3"/>
        <v>0</v>
      </c>
      <c r="K72" s="9">
        <v>0</v>
      </c>
    </row>
    <row r="73" spans="1:11">
      <c r="A73" s="7" t="s">
        <v>68</v>
      </c>
      <c r="B73" s="7" t="s">
        <v>163</v>
      </c>
      <c r="C73" s="7" t="s">
        <v>164</v>
      </c>
      <c r="D73" s="7" t="s">
        <v>145</v>
      </c>
      <c r="E73" s="7">
        <v>343</v>
      </c>
      <c r="F73" s="7">
        <v>3</v>
      </c>
      <c r="G73" s="7">
        <v>24.3</v>
      </c>
      <c r="H73" s="7">
        <v>39.299999999999997</v>
      </c>
      <c r="I73" s="9">
        <f t="shared" si="2"/>
        <v>0</v>
      </c>
      <c r="J73" s="9">
        <f t="shared" si="3"/>
        <v>0</v>
      </c>
      <c r="K73" s="9">
        <v>0</v>
      </c>
    </row>
    <row r="74" spans="1:11">
      <c r="A74" s="7" t="s">
        <v>69</v>
      </c>
      <c r="B74" s="7" t="s">
        <v>119</v>
      </c>
      <c r="C74" s="7" t="s">
        <v>134</v>
      </c>
      <c r="D74" s="7" t="s">
        <v>145</v>
      </c>
      <c r="E74" s="7">
        <v>27</v>
      </c>
      <c r="F74" s="7">
        <v>44.3</v>
      </c>
      <c r="G74" s="7">
        <v>-30.4</v>
      </c>
      <c r="H74" s="7">
        <v>-7</v>
      </c>
      <c r="I74" s="9">
        <f t="shared" si="2"/>
        <v>0</v>
      </c>
      <c r="J74" s="9">
        <f t="shared" si="3"/>
        <v>0</v>
      </c>
      <c r="K74" s="9">
        <v>0</v>
      </c>
    </row>
    <row r="75" spans="1:11">
      <c r="A75" s="7" t="s">
        <v>70</v>
      </c>
      <c r="B75" s="7" t="s">
        <v>118</v>
      </c>
      <c r="C75" s="7" t="s">
        <v>133</v>
      </c>
      <c r="D75" s="7" t="s">
        <v>145</v>
      </c>
      <c r="E75" s="7">
        <v>88.7</v>
      </c>
      <c r="F75" s="7">
        <v>104.7</v>
      </c>
      <c r="G75" s="7">
        <v>6.5</v>
      </c>
      <c r="H75" s="7">
        <v>32</v>
      </c>
      <c r="I75" s="9">
        <f t="shared" si="2"/>
        <v>0</v>
      </c>
      <c r="J75" s="9">
        <f t="shared" si="3"/>
        <v>0</v>
      </c>
      <c r="K75" s="9">
        <v>0</v>
      </c>
    </row>
    <row r="76" spans="1:11">
      <c r="A76" s="7" t="s">
        <v>71</v>
      </c>
      <c r="B76" s="7" t="s">
        <v>127</v>
      </c>
      <c r="C76" s="7" t="s">
        <v>142</v>
      </c>
      <c r="D76" s="7" t="s">
        <v>145</v>
      </c>
      <c r="E76" s="7">
        <v>8</v>
      </c>
      <c r="F76" s="7">
        <v>29</v>
      </c>
      <c r="G76" s="7">
        <v>-32.6</v>
      </c>
      <c r="H76" s="7">
        <v>-13.6</v>
      </c>
      <c r="I76" s="9">
        <f t="shared" si="2"/>
        <v>0</v>
      </c>
      <c r="J76" s="9">
        <f t="shared" si="3"/>
        <v>0</v>
      </c>
      <c r="K76" s="9">
        <v>0</v>
      </c>
    </row>
    <row r="77" spans="1:11">
      <c r="A77" s="7" t="s">
        <v>208</v>
      </c>
      <c r="B77" s="7" t="s">
        <v>180</v>
      </c>
      <c r="C77" s="7">
        <v>27</v>
      </c>
      <c r="D77" s="7" t="s">
        <v>146</v>
      </c>
      <c r="E77" s="7">
        <v>358</v>
      </c>
      <c r="F77" s="7">
        <v>13</v>
      </c>
      <c r="G77" s="7">
        <v>47</v>
      </c>
      <c r="H77" s="7">
        <v>56.8</v>
      </c>
      <c r="I77" s="9">
        <f t="shared" si="2"/>
        <v>0</v>
      </c>
      <c r="J77" s="9">
        <f t="shared" si="3"/>
        <v>0</v>
      </c>
      <c r="K77" s="9">
        <v>0</v>
      </c>
    </row>
    <row r="78" spans="1:11">
      <c r="A78" s="7" t="s">
        <v>73</v>
      </c>
      <c r="B78" s="7" t="s">
        <v>120</v>
      </c>
      <c r="C78" s="7" t="s">
        <v>135</v>
      </c>
      <c r="D78" s="7" t="s">
        <v>146</v>
      </c>
      <c r="E78" s="7">
        <v>160</v>
      </c>
      <c r="F78" s="7">
        <v>172</v>
      </c>
      <c r="G78" s="7">
        <v>-25.7</v>
      </c>
      <c r="H78" s="7">
        <v>-16.600000000000001</v>
      </c>
      <c r="I78" s="9">
        <f t="shared" si="2"/>
        <v>1</v>
      </c>
      <c r="J78" s="9">
        <f t="shared" si="3"/>
        <v>0</v>
      </c>
      <c r="K78" s="9">
        <v>1</v>
      </c>
    </row>
    <row r="79" spans="1:11">
      <c r="A79" s="7" t="s">
        <v>74</v>
      </c>
      <c r="B79" s="7" t="s">
        <v>128</v>
      </c>
      <c r="C79" s="7" t="s">
        <v>143</v>
      </c>
      <c r="D79" s="7" t="s">
        <v>145</v>
      </c>
      <c r="E79" s="7">
        <v>160.69999999999999</v>
      </c>
      <c r="F79" s="7">
        <v>188.3</v>
      </c>
      <c r="G79" s="7">
        <v>-54.3</v>
      </c>
      <c r="H79" s="7">
        <v>-31</v>
      </c>
      <c r="I79" s="9">
        <f t="shared" si="2"/>
        <v>1</v>
      </c>
      <c r="J79" s="9">
        <f t="shared" si="3"/>
        <v>0</v>
      </c>
      <c r="K79" s="9">
        <v>0</v>
      </c>
    </row>
    <row r="80" spans="1:11">
      <c r="A80" s="7" t="s">
        <v>75</v>
      </c>
      <c r="B80" s="7" t="s">
        <v>126</v>
      </c>
      <c r="C80" s="7" t="s">
        <v>141</v>
      </c>
      <c r="D80" s="7" t="s">
        <v>145</v>
      </c>
      <c r="E80" s="7">
        <v>269</v>
      </c>
      <c r="F80" s="7">
        <v>280.3</v>
      </c>
      <c r="G80" s="7">
        <v>7.3</v>
      </c>
      <c r="H80" s="7">
        <v>18.399999999999999</v>
      </c>
      <c r="I80" s="9">
        <f t="shared" si="2"/>
        <v>0</v>
      </c>
      <c r="J80" s="9">
        <f t="shared" si="3"/>
        <v>1</v>
      </c>
      <c r="K80" s="9">
        <v>1</v>
      </c>
    </row>
    <row r="81" spans="1:11">
      <c r="A81" s="7" t="s">
        <v>76</v>
      </c>
      <c r="B81" s="7" t="s">
        <v>121</v>
      </c>
      <c r="C81" s="7" t="s">
        <v>136</v>
      </c>
      <c r="D81" s="7" t="s">
        <v>145</v>
      </c>
      <c r="E81" s="7">
        <v>359.4</v>
      </c>
      <c r="F81" s="7">
        <v>18</v>
      </c>
      <c r="G81" s="7">
        <v>0.8</v>
      </c>
      <c r="H81" s="7">
        <v>17.2</v>
      </c>
      <c r="I81" s="9">
        <f t="shared" si="2"/>
        <v>0</v>
      </c>
      <c r="J81" s="9">
        <f t="shared" si="3"/>
        <v>1</v>
      </c>
      <c r="K81" s="9">
        <v>0</v>
      </c>
    </row>
    <row r="82" spans="1:11">
      <c r="A82" s="7" t="s">
        <v>77</v>
      </c>
      <c r="B82" s="7" t="s">
        <v>120</v>
      </c>
      <c r="C82" s="7" t="s">
        <v>135</v>
      </c>
      <c r="D82" s="7" t="s">
        <v>146</v>
      </c>
      <c r="E82" s="7">
        <v>142.19999999999999</v>
      </c>
      <c r="F82" s="7">
        <v>149.19999999999999</v>
      </c>
      <c r="G82" s="7">
        <v>11.7</v>
      </c>
      <c r="H82" s="7">
        <v>18.600000000000001</v>
      </c>
      <c r="I82" s="9">
        <f t="shared" si="2"/>
        <v>0</v>
      </c>
      <c r="J82" s="9">
        <f t="shared" si="3"/>
        <v>1</v>
      </c>
      <c r="K82" s="9">
        <v>0</v>
      </c>
    </row>
    <row r="83" spans="1:11">
      <c r="A83" s="7" t="s">
        <v>78</v>
      </c>
      <c r="B83" s="7" t="s">
        <v>123</v>
      </c>
      <c r="C83" s="7" t="s">
        <v>138</v>
      </c>
      <c r="D83" s="7" t="s">
        <v>145</v>
      </c>
      <c r="E83" s="7">
        <v>357.7</v>
      </c>
      <c r="F83" s="7">
        <v>41</v>
      </c>
      <c r="G83" s="7">
        <v>54.5</v>
      </c>
      <c r="H83" s="7">
        <v>74.5</v>
      </c>
      <c r="I83" s="9">
        <f t="shared" si="2"/>
        <v>0</v>
      </c>
      <c r="J83" s="9">
        <f t="shared" si="3"/>
        <v>0</v>
      </c>
      <c r="K83" s="9">
        <v>0</v>
      </c>
    </row>
    <row r="84" spans="1:11">
      <c r="A84" s="7" t="s">
        <v>79</v>
      </c>
      <c r="B84" s="7" t="s">
        <v>119</v>
      </c>
      <c r="C84" s="7" t="s">
        <v>134</v>
      </c>
      <c r="D84" s="7" t="s">
        <v>145</v>
      </c>
      <c r="E84" s="7">
        <v>48.5</v>
      </c>
      <c r="F84" s="7">
        <v>63.4</v>
      </c>
      <c r="G84" s="7">
        <v>13</v>
      </c>
      <c r="H84" s="7">
        <v>29.6</v>
      </c>
      <c r="I84" s="9">
        <f t="shared" si="2"/>
        <v>0</v>
      </c>
      <c r="J84" s="9">
        <f t="shared" si="3"/>
        <v>0</v>
      </c>
      <c r="K84" s="9">
        <v>0</v>
      </c>
    </row>
    <row r="85" spans="1:11">
      <c r="A85" s="7" t="s">
        <v>80</v>
      </c>
      <c r="B85" s="7" t="s">
        <v>119</v>
      </c>
      <c r="C85" s="7" t="s">
        <v>134</v>
      </c>
      <c r="D85" s="7" t="s">
        <v>146</v>
      </c>
      <c r="E85" s="7">
        <v>57</v>
      </c>
      <c r="F85" s="7">
        <v>82</v>
      </c>
      <c r="G85" s="7">
        <v>20.3</v>
      </c>
      <c r="H85" s="7">
        <v>40.5</v>
      </c>
      <c r="I85" s="9">
        <f t="shared" si="2"/>
        <v>0</v>
      </c>
      <c r="J85" s="9">
        <f t="shared" si="3"/>
        <v>0</v>
      </c>
      <c r="K85" s="9">
        <v>0</v>
      </c>
    </row>
    <row r="86" spans="1:11">
      <c r="A86" s="7" t="s">
        <v>81</v>
      </c>
      <c r="B86" s="7" t="s">
        <v>120</v>
      </c>
      <c r="C86" s="7" t="s">
        <v>135</v>
      </c>
      <c r="D86" s="7" t="s">
        <v>145</v>
      </c>
      <c r="E86" s="7">
        <v>131</v>
      </c>
      <c r="F86" s="7">
        <v>138</v>
      </c>
      <c r="G86" s="7">
        <v>4</v>
      </c>
      <c r="H86" s="7">
        <v>11</v>
      </c>
      <c r="I86" s="9">
        <f t="shared" si="2"/>
        <v>0</v>
      </c>
      <c r="J86" s="9">
        <f t="shared" si="3"/>
        <v>1</v>
      </c>
      <c r="K86" s="9">
        <v>0</v>
      </c>
    </row>
    <row r="87" spans="1:11">
      <c r="A87" s="7" t="s">
        <v>184</v>
      </c>
      <c r="B87" s="7" t="s">
        <v>115</v>
      </c>
      <c r="C87" s="7" t="s">
        <v>130</v>
      </c>
      <c r="D87" s="7" t="s">
        <v>146</v>
      </c>
      <c r="E87" s="7">
        <v>34</v>
      </c>
      <c r="F87" s="7">
        <v>35.6</v>
      </c>
      <c r="G87" s="7">
        <v>31.2</v>
      </c>
      <c r="H87" s="7">
        <v>32.5</v>
      </c>
      <c r="I87" s="9">
        <v>0</v>
      </c>
      <c r="J87" s="9">
        <f t="shared" si="3"/>
        <v>0</v>
      </c>
      <c r="K87" s="9">
        <v>0</v>
      </c>
    </row>
    <row r="88" spans="1:11">
      <c r="A88" s="7" t="s">
        <v>181</v>
      </c>
      <c r="B88" s="7" t="s">
        <v>161</v>
      </c>
      <c r="C88" s="7" t="s">
        <v>162</v>
      </c>
      <c r="D88" s="7" t="s">
        <v>145</v>
      </c>
      <c r="E88" s="7">
        <v>273.60000000000002</v>
      </c>
      <c r="F88" s="7">
        <v>286.3</v>
      </c>
      <c r="G88" s="7">
        <v>3.8</v>
      </c>
      <c r="H88" s="7">
        <v>13</v>
      </c>
      <c r="I88" s="9">
        <f t="shared" si="2"/>
        <v>0</v>
      </c>
      <c r="J88" s="9">
        <f t="shared" si="3"/>
        <v>1</v>
      </c>
      <c r="K88" s="9">
        <v>0</v>
      </c>
    </row>
    <row r="89" spans="1:11">
      <c r="A89" s="7" t="s">
        <v>82</v>
      </c>
      <c r="B89" s="7" t="s">
        <v>120</v>
      </c>
      <c r="C89" s="7" t="s">
        <v>135</v>
      </c>
      <c r="D89" s="7" t="s">
        <v>145</v>
      </c>
      <c r="E89" s="7">
        <v>137.4</v>
      </c>
      <c r="F89" s="7">
        <v>159.30000000000001</v>
      </c>
      <c r="G89" s="7">
        <v>-15</v>
      </c>
      <c r="H89" s="7">
        <v>1.4</v>
      </c>
      <c r="I89" s="9">
        <f t="shared" si="2"/>
        <v>0</v>
      </c>
      <c r="J89" s="9">
        <f t="shared" si="3"/>
        <v>1</v>
      </c>
      <c r="K89" s="9">
        <v>0</v>
      </c>
    </row>
    <row r="90" spans="1:11">
      <c r="A90" s="7" t="s">
        <v>182</v>
      </c>
      <c r="B90" s="7" t="s">
        <v>124</v>
      </c>
      <c r="C90" s="7" t="s">
        <v>139</v>
      </c>
      <c r="D90" s="7" t="s">
        <v>145</v>
      </c>
      <c r="E90" s="7">
        <v>275.3</v>
      </c>
      <c r="F90" s="7">
        <v>294.8</v>
      </c>
      <c r="G90" s="7">
        <v>-21.8</v>
      </c>
      <c r="H90" s="7">
        <v>3.2</v>
      </c>
      <c r="I90" s="9">
        <f t="shared" si="2"/>
        <v>0</v>
      </c>
      <c r="J90" s="9">
        <f t="shared" si="3"/>
        <v>1</v>
      </c>
      <c r="K90" s="9">
        <v>1</v>
      </c>
    </row>
    <row r="91" spans="1:11">
      <c r="A91" s="7" t="s">
        <v>83</v>
      </c>
      <c r="B91" s="7" t="s">
        <v>120</v>
      </c>
      <c r="C91" s="7" t="s">
        <v>135</v>
      </c>
      <c r="D91" s="7" t="s">
        <v>145</v>
      </c>
      <c r="E91" s="7">
        <v>113.6</v>
      </c>
      <c r="F91" s="7">
        <v>130</v>
      </c>
      <c r="G91" s="7">
        <v>1.5</v>
      </c>
      <c r="H91" s="7">
        <v>22</v>
      </c>
      <c r="I91" s="9">
        <f t="shared" si="2"/>
        <v>0</v>
      </c>
      <c r="J91" s="9">
        <f t="shared" si="3"/>
        <v>1</v>
      </c>
      <c r="K91" s="9">
        <v>0</v>
      </c>
    </row>
    <row r="92" spans="1:11">
      <c r="A92" s="7" t="s">
        <v>84</v>
      </c>
      <c r="B92" s="7" t="s">
        <v>123</v>
      </c>
      <c r="C92" s="7" t="s">
        <v>138</v>
      </c>
      <c r="D92" s="7" t="s">
        <v>145</v>
      </c>
      <c r="E92" s="7">
        <v>327.2</v>
      </c>
      <c r="F92" s="7">
        <v>358.4</v>
      </c>
      <c r="G92" s="7">
        <v>29</v>
      </c>
      <c r="H92" s="7">
        <v>45.5</v>
      </c>
      <c r="I92" s="9">
        <f t="shared" si="2"/>
        <v>0</v>
      </c>
      <c r="J92" s="9">
        <f t="shared" si="3"/>
        <v>0</v>
      </c>
      <c r="K92" s="9">
        <v>0</v>
      </c>
    </row>
    <row r="93" spans="1:11">
      <c r="A93" s="7" t="s">
        <v>85</v>
      </c>
      <c r="B93" s="7" t="s">
        <v>115</v>
      </c>
      <c r="C93" s="7" t="s">
        <v>130</v>
      </c>
      <c r="D93" s="7" t="s">
        <v>145</v>
      </c>
      <c r="E93" s="7">
        <v>15.4</v>
      </c>
      <c r="F93" s="7">
        <v>34.5</v>
      </c>
      <c r="G93" s="7">
        <v>40.200000000000003</v>
      </c>
      <c r="H93" s="7">
        <v>51.6</v>
      </c>
      <c r="I93" s="9">
        <f t="shared" si="2"/>
        <v>0</v>
      </c>
      <c r="J93" s="9">
        <f t="shared" si="3"/>
        <v>0</v>
      </c>
      <c r="K93" s="9">
        <v>0</v>
      </c>
    </row>
    <row r="94" spans="1:11">
      <c r="A94" s="7" t="s">
        <v>178</v>
      </c>
      <c r="B94" s="7" t="s">
        <v>166</v>
      </c>
      <c r="C94" s="7" t="s">
        <v>165</v>
      </c>
      <c r="D94" s="7" t="s">
        <v>145</v>
      </c>
      <c r="E94" s="7">
        <v>14</v>
      </c>
      <c r="F94" s="7">
        <v>198.7</v>
      </c>
      <c r="G94" s="7">
        <v>37.5</v>
      </c>
      <c r="H94" s="7">
        <v>85.5</v>
      </c>
      <c r="I94" s="9">
        <f t="shared" si="2"/>
        <v>0</v>
      </c>
      <c r="J94" s="9">
        <f t="shared" si="3"/>
        <v>0</v>
      </c>
      <c r="K94" s="9">
        <v>0</v>
      </c>
    </row>
    <row r="95" spans="1:11">
      <c r="A95" s="7" t="s">
        <v>86</v>
      </c>
      <c r="B95" s="7" t="s">
        <v>119</v>
      </c>
      <c r="C95" s="7" t="s">
        <v>134</v>
      </c>
      <c r="D95" s="7" t="s">
        <v>145</v>
      </c>
      <c r="E95" s="7">
        <v>51.5</v>
      </c>
      <c r="F95" s="7">
        <v>59.5</v>
      </c>
      <c r="G95" s="7">
        <v>-24.8</v>
      </c>
      <c r="H95" s="7">
        <v>-17.5</v>
      </c>
      <c r="I95" s="9">
        <f t="shared" si="2"/>
        <v>0</v>
      </c>
      <c r="J95" s="9">
        <f t="shared" si="3"/>
        <v>0</v>
      </c>
      <c r="K95" s="9">
        <v>0</v>
      </c>
    </row>
    <row r="96" spans="1:11">
      <c r="A96" s="7" t="s">
        <v>209</v>
      </c>
      <c r="B96" s="7" t="s">
        <v>116</v>
      </c>
      <c r="C96" s="7" t="s">
        <v>131</v>
      </c>
      <c r="D96" s="7" t="s">
        <v>145</v>
      </c>
      <c r="E96" s="7">
        <v>295.5</v>
      </c>
      <c r="F96" s="7">
        <v>302.5</v>
      </c>
      <c r="G96" s="7">
        <v>10.3</v>
      </c>
      <c r="H96" s="7">
        <v>17.5</v>
      </c>
      <c r="I96" s="9">
        <f t="shared" si="2"/>
        <v>0</v>
      </c>
      <c r="J96" s="9">
        <f t="shared" si="3"/>
        <v>1</v>
      </c>
      <c r="K96" s="9">
        <v>0</v>
      </c>
    </row>
    <row r="97" spans="1:11">
      <c r="A97" s="7" t="s">
        <v>88</v>
      </c>
      <c r="B97" s="7" t="s">
        <v>116</v>
      </c>
      <c r="C97" s="7" t="s">
        <v>131</v>
      </c>
      <c r="D97" s="7" t="s">
        <v>145</v>
      </c>
      <c r="E97" s="7">
        <v>295.3</v>
      </c>
      <c r="F97" s="7">
        <v>302.39999999999998</v>
      </c>
      <c r="G97" s="7">
        <v>9.6999999999999993</v>
      </c>
      <c r="H97" s="7">
        <v>16.7</v>
      </c>
      <c r="I97" s="9">
        <f t="shared" si="2"/>
        <v>0</v>
      </c>
      <c r="J97" s="9">
        <f t="shared" si="3"/>
        <v>1</v>
      </c>
      <c r="K97" s="9">
        <v>0</v>
      </c>
    </row>
    <row r="98" spans="1:11">
      <c r="A98" s="7" t="s">
        <v>89</v>
      </c>
      <c r="B98" s="7" t="s">
        <v>126</v>
      </c>
      <c r="C98" s="7" t="s">
        <v>141</v>
      </c>
      <c r="D98" s="7" t="s">
        <v>145</v>
      </c>
      <c r="E98" s="7">
        <v>185.8</v>
      </c>
      <c r="F98" s="7">
        <v>192.8</v>
      </c>
      <c r="G98" s="7">
        <v>-17.7</v>
      </c>
      <c r="H98" s="7">
        <v>-10.8</v>
      </c>
      <c r="I98" s="9">
        <f t="shared" si="2"/>
        <v>1</v>
      </c>
      <c r="J98" s="9">
        <f t="shared" si="3"/>
        <v>1</v>
      </c>
      <c r="K98" s="9">
        <v>1</v>
      </c>
    </row>
    <row r="99" spans="1:11">
      <c r="A99" s="7" t="s">
        <v>90</v>
      </c>
      <c r="B99" s="7" t="s">
        <v>119</v>
      </c>
      <c r="C99" s="7" t="s">
        <v>134</v>
      </c>
      <c r="D99" s="7" t="s">
        <v>146</v>
      </c>
      <c r="E99" s="7">
        <v>30.6</v>
      </c>
      <c r="F99" s="7">
        <v>59.4</v>
      </c>
      <c r="G99" s="7">
        <v>12.8</v>
      </c>
      <c r="H99" s="7">
        <v>35.6</v>
      </c>
      <c r="I99" s="9">
        <f t="shared" si="2"/>
        <v>0</v>
      </c>
      <c r="J99" s="9">
        <f t="shared" si="3"/>
        <v>0</v>
      </c>
      <c r="K99" s="9">
        <v>0</v>
      </c>
    </row>
    <row r="100" spans="1:11">
      <c r="A100" s="7" t="s">
        <v>91</v>
      </c>
      <c r="B100" s="7" t="s">
        <v>121</v>
      </c>
      <c r="C100" s="7" t="s">
        <v>136</v>
      </c>
      <c r="D100" s="7" t="s">
        <v>146</v>
      </c>
      <c r="E100" s="7">
        <v>339</v>
      </c>
      <c r="F100" s="7">
        <v>352</v>
      </c>
      <c r="G100" s="7">
        <v>9</v>
      </c>
      <c r="H100" s="7">
        <v>20</v>
      </c>
      <c r="I100" s="9">
        <f t="shared" si="2"/>
        <v>0</v>
      </c>
      <c r="J100" s="9">
        <f t="shared" si="3"/>
        <v>1</v>
      </c>
      <c r="K100" s="9">
        <v>0</v>
      </c>
    </row>
    <row r="101" spans="1:11">
      <c r="A101" s="7" t="s">
        <v>92</v>
      </c>
      <c r="B101" s="7" t="s">
        <v>120</v>
      </c>
      <c r="C101" s="7" t="s">
        <v>135</v>
      </c>
      <c r="D101" s="7" t="s">
        <v>145</v>
      </c>
      <c r="E101" s="7">
        <v>100</v>
      </c>
      <c r="F101" s="7">
        <v>107.4</v>
      </c>
      <c r="G101" s="7">
        <v>-2.2000000000000002</v>
      </c>
      <c r="H101" s="7">
        <v>4.8</v>
      </c>
      <c r="I101" s="9">
        <f t="shared" si="2"/>
        <v>0</v>
      </c>
      <c r="J101" s="9">
        <f t="shared" si="3"/>
        <v>1</v>
      </c>
      <c r="K101" s="9">
        <v>0</v>
      </c>
    </row>
    <row r="102" spans="1:11">
      <c r="A102" s="7" t="s">
        <v>93</v>
      </c>
      <c r="B102" s="7" t="s">
        <v>115</v>
      </c>
      <c r="C102" s="7" t="s">
        <v>130</v>
      </c>
      <c r="D102" s="7" t="s">
        <v>145</v>
      </c>
      <c r="E102" s="7">
        <v>8.5</v>
      </c>
      <c r="F102" s="7">
        <v>21.5</v>
      </c>
      <c r="G102" s="7">
        <v>42</v>
      </c>
      <c r="H102" s="7">
        <v>50.2</v>
      </c>
      <c r="I102" s="9">
        <f t="shared" si="2"/>
        <v>0</v>
      </c>
      <c r="J102" s="9">
        <f t="shared" si="3"/>
        <v>0</v>
      </c>
      <c r="K102" s="9">
        <v>0</v>
      </c>
    </row>
    <row r="103" spans="1:11">
      <c r="A103" s="7" t="s">
        <v>210</v>
      </c>
      <c r="B103" s="7" t="s">
        <v>120</v>
      </c>
      <c r="C103" s="7" t="s">
        <v>135</v>
      </c>
      <c r="D103" s="7" t="s">
        <v>145</v>
      </c>
      <c r="E103" s="7">
        <v>153</v>
      </c>
      <c r="F103" s="7">
        <v>169.6</v>
      </c>
      <c r="G103" s="7">
        <v>-15.2</v>
      </c>
      <c r="H103" s="7">
        <v>-3.3</v>
      </c>
      <c r="I103" s="9">
        <f t="shared" si="2"/>
        <v>0</v>
      </c>
      <c r="J103" s="9">
        <f t="shared" si="3"/>
        <v>1</v>
      </c>
      <c r="K103" s="9">
        <v>1</v>
      </c>
    </row>
    <row r="104" spans="1:11">
      <c r="A104" s="7" t="s">
        <v>95</v>
      </c>
      <c r="B104" s="7" t="s">
        <v>127</v>
      </c>
      <c r="C104" s="7" t="s">
        <v>142</v>
      </c>
      <c r="D104" s="7" t="s">
        <v>145</v>
      </c>
      <c r="E104" s="7">
        <v>12.7</v>
      </c>
      <c r="F104" s="7">
        <v>42.8</v>
      </c>
      <c r="G104" s="7">
        <v>-50.5</v>
      </c>
      <c r="H104" s="7">
        <v>-18.8</v>
      </c>
      <c r="I104" s="9">
        <f t="shared" si="2"/>
        <v>0</v>
      </c>
      <c r="J104" s="9">
        <f t="shared" si="3"/>
        <v>0</v>
      </c>
      <c r="K104" s="9">
        <v>0</v>
      </c>
    </row>
    <row r="105" spans="1:11">
      <c r="A105" s="7" t="s">
        <v>185</v>
      </c>
      <c r="B105" s="7" t="s">
        <v>167</v>
      </c>
      <c r="C105" s="7" t="s">
        <v>168</v>
      </c>
      <c r="D105" s="7" t="s">
        <v>145</v>
      </c>
      <c r="E105" s="7" t="s">
        <v>191</v>
      </c>
      <c r="F105" s="7" t="s">
        <v>192</v>
      </c>
      <c r="G105" s="7" t="s">
        <v>193</v>
      </c>
      <c r="H105" s="7" t="s">
        <v>194</v>
      </c>
      <c r="I105" s="9">
        <v>0</v>
      </c>
      <c r="J105" s="9">
        <f t="shared" si="3"/>
        <v>0</v>
      </c>
      <c r="K105" s="9">
        <v>0</v>
      </c>
    </row>
    <row r="106" spans="1:11">
      <c r="A106" s="7" t="s">
        <v>96</v>
      </c>
      <c r="B106" s="7" t="s">
        <v>118</v>
      </c>
      <c r="C106" s="7" t="s">
        <v>133</v>
      </c>
      <c r="D106" s="7" t="s">
        <v>146</v>
      </c>
      <c r="E106" s="7">
        <v>76.400000000000006</v>
      </c>
      <c r="F106" s="7">
        <v>85.3</v>
      </c>
      <c r="G106" s="7">
        <v>2.5</v>
      </c>
      <c r="H106" s="7">
        <v>13.2</v>
      </c>
      <c r="I106" s="9">
        <f t="shared" si="2"/>
        <v>0</v>
      </c>
      <c r="J106" s="9">
        <f t="shared" si="3"/>
        <v>1</v>
      </c>
      <c r="K106" s="9">
        <v>0</v>
      </c>
    </row>
    <row r="107" spans="1:11">
      <c r="A107" s="7" t="s">
        <v>211</v>
      </c>
      <c r="B107" s="7" t="s">
        <v>122</v>
      </c>
      <c r="C107" s="7" t="s">
        <v>137</v>
      </c>
      <c r="D107" s="7" t="s">
        <v>145</v>
      </c>
      <c r="E107" s="7">
        <v>298.7</v>
      </c>
      <c r="F107" s="7">
        <v>308.7</v>
      </c>
      <c r="G107" s="7">
        <v>43.3</v>
      </c>
      <c r="H107" s="7">
        <v>50.4</v>
      </c>
      <c r="I107" s="9">
        <f t="shared" si="2"/>
        <v>0</v>
      </c>
      <c r="J107" s="9">
        <f t="shared" si="3"/>
        <v>0</v>
      </c>
      <c r="K107" s="9">
        <v>0</v>
      </c>
    </row>
    <row r="108" spans="1:11">
      <c r="A108" s="7" t="s">
        <v>97</v>
      </c>
      <c r="B108" s="7" t="s">
        <v>116</v>
      </c>
      <c r="C108" s="7" t="s">
        <v>131</v>
      </c>
      <c r="D108" s="7" t="s">
        <v>146</v>
      </c>
      <c r="E108" s="7">
        <v>298.60000000000002</v>
      </c>
      <c r="F108" s="7">
        <v>309.39999999999998</v>
      </c>
      <c r="G108" s="7">
        <v>-1.5</v>
      </c>
      <c r="H108" s="7">
        <v>9.4</v>
      </c>
      <c r="I108" s="9">
        <f t="shared" si="2"/>
        <v>0</v>
      </c>
      <c r="J108" s="9">
        <f t="shared" si="3"/>
        <v>1</v>
      </c>
      <c r="K108" s="9">
        <v>0</v>
      </c>
    </row>
    <row r="109" spans="1:11">
      <c r="A109" s="7" t="s">
        <v>98</v>
      </c>
      <c r="B109" s="7" t="s">
        <v>123</v>
      </c>
      <c r="C109" s="7" t="s">
        <v>138</v>
      </c>
      <c r="D109" s="7" t="s">
        <v>145</v>
      </c>
      <c r="E109" s="7">
        <v>4.5</v>
      </c>
      <c r="F109" s="7">
        <v>32.6</v>
      </c>
      <c r="G109" s="7">
        <v>52</v>
      </c>
      <c r="H109" s="7">
        <v>72.400000000000006</v>
      </c>
      <c r="I109" s="9">
        <f t="shared" si="2"/>
        <v>0</v>
      </c>
      <c r="J109" s="9">
        <f t="shared" si="3"/>
        <v>0</v>
      </c>
      <c r="K109" s="9">
        <v>0</v>
      </c>
    </row>
    <row r="110" spans="1:11">
      <c r="A110" s="7" t="s">
        <v>212</v>
      </c>
      <c r="B110" s="7" t="s">
        <v>119</v>
      </c>
      <c r="C110" s="7" t="s">
        <v>134</v>
      </c>
      <c r="D110" s="7" t="s">
        <v>146</v>
      </c>
      <c r="E110" s="7">
        <v>26</v>
      </c>
      <c r="F110" s="7">
        <v>44</v>
      </c>
      <c r="G110" s="7">
        <v>-15.2</v>
      </c>
      <c r="H110" s="7">
        <v>2.4</v>
      </c>
      <c r="I110" s="9">
        <f t="shared" si="2"/>
        <v>0</v>
      </c>
      <c r="J110" s="9">
        <f t="shared" si="3"/>
        <v>1</v>
      </c>
      <c r="K110" s="9">
        <v>0</v>
      </c>
    </row>
    <row r="111" spans="1:11">
      <c r="A111" s="7" t="s">
        <v>100</v>
      </c>
      <c r="B111" s="7" t="s">
        <v>158</v>
      </c>
      <c r="C111" s="7" t="s">
        <v>157</v>
      </c>
      <c r="D111" s="7" t="s">
        <v>146</v>
      </c>
      <c r="E111" s="7">
        <v>93.8</v>
      </c>
      <c r="F111" s="7">
        <v>109.1</v>
      </c>
      <c r="G111" s="7">
        <v>2.2000000000000002</v>
      </c>
      <c r="H111" s="7">
        <v>24</v>
      </c>
      <c r="I111" s="9">
        <f t="shared" si="2"/>
        <v>0</v>
      </c>
      <c r="J111" s="9">
        <f t="shared" si="3"/>
        <v>0</v>
      </c>
      <c r="K111" s="9">
        <v>0</v>
      </c>
    </row>
    <row r="112" spans="1:11">
      <c r="A112" s="7" t="s">
        <v>101</v>
      </c>
      <c r="B112" s="7" t="s">
        <v>118</v>
      </c>
      <c r="C112" s="7" t="s">
        <v>133</v>
      </c>
      <c r="D112" s="7" t="s">
        <v>146</v>
      </c>
      <c r="E112" s="7">
        <v>120.6</v>
      </c>
      <c r="F112" s="7">
        <v>130.69999999999999</v>
      </c>
      <c r="G112" s="7">
        <v>-12.8</v>
      </c>
      <c r="H112" s="7">
        <v>-4.9000000000000004</v>
      </c>
      <c r="I112" s="9">
        <f t="shared" si="2"/>
        <v>0</v>
      </c>
      <c r="J112" s="9">
        <f t="shared" si="3"/>
        <v>1</v>
      </c>
      <c r="K112" s="9">
        <v>0</v>
      </c>
    </row>
    <row r="113" spans="1:11">
      <c r="A113" s="7" t="s">
        <v>102</v>
      </c>
      <c r="B113" s="7" t="s">
        <v>126</v>
      </c>
      <c r="C113" s="7" t="s">
        <v>141</v>
      </c>
      <c r="D113" s="7" t="s">
        <v>145</v>
      </c>
      <c r="E113" s="7">
        <v>181</v>
      </c>
      <c r="F113" s="7">
        <v>188.5</v>
      </c>
      <c r="G113" s="7">
        <v>-24.7</v>
      </c>
      <c r="H113" s="7">
        <v>-17.7</v>
      </c>
      <c r="I113" s="9">
        <f t="shared" si="2"/>
        <v>1</v>
      </c>
      <c r="J113" s="9">
        <f t="shared" si="3"/>
        <v>0</v>
      </c>
      <c r="K113" s="9">
        <v>1</v>
      </c>
    </row>
    <row r="114" spans="1:11">
      <c r="A114" s="7" t="s">
        <v>103</v>
      </c>
      <c r="B114" s="7" t="s">
        <v>115</v>
      </c>
      <c r="C114" s="7" t="s">
        <v>130</v>
      </c>
      <c r="D114" s="7" t="s">
        <v>146</v>
      </c>
      <c r="E114" s="7">
        <v>3.4</v>
      </c>
      <c r="F114" s="7">
        <v>15.6</v>
      </c>
      <c r="G114" s="7">
        <v>26.8</v>
      </c>
      <c r="H114" s="7">
        <v>40.700000000000003</v>
      </c>
      <c r="I114" s="9">
        <f t="shared" si="2"/>
        <v>0</v>
      </c>
      <c r="J114" s="9">
        <f t="shared" si="3"/>
        <v>0</v>
      </c>
      <c r="K114" s="9">
        <v>0</v>
      </c>
    </row>
    <row r="115" spans="1:11">
      <c r="A115" s="7" t="s">
        <v>213</v>
      </c>
      <c r="B115" s="7" t="s">
        <v>116</v>
      </c>
      <c r="C115" s="7" t="s">
        <v>131</v>
      </c>
      <c r="D115" s="7" t="s">
        <v>145</v>
      </c>
      <c r="E115" s="7">
        <v>284.5</v>
      </c>
      <c r="F115" s="7">
        <v>292</v>
      </c>
      <c r="G115" s="7">
        <v>18.3</v>
      </c>
      <c r="H115" s="7">
        <v>25.2</v>
      </c>
      <c r="I115" s="9">
        <f t="shared" si="2"/>
        <v>0</v>
      </c>
      <c r="J115" s="9">
        <f t="shared" si="3"/>
        <v>0</v>
      </c>
      <c r="K115" s="9">
        <v>0</v>
      </c>
    </row>
    <row r="116" spans="1:11">
      <c r="A116" s="7" t="s">
        <v>105</v>
      </c>
      <c r="B116" s="7" t="s">
        <v>120</v>
      </c>
      <c r="C116" s="7" t="s">
        <v>135</v>
      </c>
      <c r="D116" s="7" t="s">
        <v>145</v>
      </c>
      <c r="E116" s="7">
        <v>175.7</v>
      </c>
      <c r="F116" s="7">
        <v>182.7</v>
      </c>
      <c r="G116" s="7">
        <v>-12</v>
      </c>
      <c r="H116" s="7">
        <v>-5</v>
      </c>
      <c r="I116" s="9">
        <f t="shared" si="2"/>
        <v>1</v>
      </c>
      <c r="J116" s="9">
        <f t="shared" si="3"/>
        <v>1</v>
      </c>
      <c r="K116" s="9">
        <v>1</v>
      </c>
    </row>
    <row r="117" spans="1:11">
      <c r="A117" s="7" t="s">
        <v>214</v>
      </c>
      <c r="B117" s="7" t="s">
        <v>115</v>
      </c>
      <c r="C117" s="7" t="s">
        <v>130</v>
      </c>
      <c r="D117" s="7" t="s">
        <v>145</v>
      </c>
      <c r="E117" s="7">
        <v>21.3</v>
      </c>
      <c r="F117" s="7">
        <v>49.2</v>
      </c>
      <c r="G117" s="7">
        <v>32.4</v>
      </c>
      <c r="H117" s="7">
        <v>45.5</v>
      </c>
      <c r="I117" s="9">
        <f t="shared" si="2"/>
        <v>0</v>
      </c>
      <c r="J117" s="9">
        <f t="shared" si="3"/>
        <v>0</v>
      </c>
      <c r="K117" s="9">
        <v>0</v>
      </c>
    </row>
    <row r="118" spans="1:11">
      <c r="A118" s="7" t="s">
        <v>107</v>
      </c>
      <c r="B118" s="7" t="s">
        <v>115</v>
      </c>
      <c r="C118" s="7" t="s">
        <v>130</v>
      </c>
      <c r="D118" s="7" t="s">
        <v>146</v>
      </c>
      <c r="E118" s="7">
        <v>17</v>
      </c>
      <c r="F118" s="7">
        <v>45.4</v>
      </c>
      <c r="G118" s="7">
        <v>34</v>
      </c>
      <c r="H118" s="7">
        <v>55.7</v>
      </c>
      <c r="I118" s="9">
        <f t="shared" si="2"/>
        <v>0</v>
      </c>
      <c r="J118" s="9">
        <f t="shared" si="3"/>
        <v>0</v>
      </c>
      <c r="K118" s="9">
        <v>0</v>
      </c>
    </row>
    <row r="119" spans="1:11">
      <c r="A119" s="7" t="s">
        <v>108</v>
      </c>
      <c r="B119" s="7" t="s">
        <v>119</v>
      </c>
      <c r="C119" s="7" t="s">
        <v>134</v>
      </c>
      <c r="D119" s="7" t="s">
        <v>146</v>
      </c>
      <c r="E119" s="7">
        <v>48</v>
      </c>
      <c r="F119" s="7">
        <v>60</v>
      </c>
      <c r="G119" s="7">
        <v>19.3</v>
      </c>
      <c r="H119" s="7">
        <v>29.4</v>
      </c>
      <c r="I119" s="9">
        <f t="shared" si="2"/>
        <v>0</v>
      </c>
      <c r="J119" s="9">
        <f t="shared" si="3"/>
        <v>0</v>
      </c>
      <c r="K119" s="9">
        <v>0</v>
      </c>
    </row>
    <row r="120" spans="1:11">
      <c r="A120" s="7" t="s">
        <v>109</v>
      </c>
      <c r="B120" s="7" t="s">
        <v>123</v>
      </c>
      <c r="C120" s="7" t="s">
        <v>138</v>
      </c>
      <c r="D120" s="7" t="s">
        <v>145</v>
      </c>
      <c r="E120" s="7">
        <v>346</v>
      </c>
      <c r="F120" s="7">
        <v>7.3</v>
      </c>
      <c r="G120" s="7">
        <v>46.5</v>
      </c>
      <c r="H120" s="7">
        <v>64</v>
      </c>
      <c r="I120" s="9">
        <f t="shared" si="2"/>
        <v>0</v>
      </c>
      <c r="J120" s="9">
        <f t="shared" si="3"/>
        <v>0</v>
      </c>
      <c r="K120" s="9">
        <v>0</v>
      </c>
    </row>
    <row r="121" spans="1:11">
      <c r="A121" s="7" t="s">
        <v>186</v>
      </c>
      <c r="B121" s="7" t="s">
        <v>169</v>
      </c>
      <c r="C121" s="7" t="s">
        <v>170</v>
      </c>
      <c r="D121" s="7" t="s">
        <v>146</v>
      </c>
      <c r="E121" s="7" t="s">
        <v>195</v>
      </c>
      <c r="F121" s="7" t="s">
        <v>196</v>
      </c>
      <c r="G121" s="7" t="s">
        <v>197</v>
      </c>
      <c r="H121" s="7" t="s">
        <v>198</v>
      </c>
      <c r="I121" s="9">
        <v>1</v>
      </c>
      <c r="J121" s="9">
        <f t="shared" si="3"/>
        <v>0</v>
      </c>
      <c r="K121" s="9">
        <v>0</v>
      </c>
    </row>
    <row r="122" spans="1:11">
      <c r="A122" s="7" t="s">
        <v>110</v>
      </c>
      <c r="B122" s="7" t="s">
        <v>120</v>
      </c>
      <c r="C122" s="7" t="s">
        <v>135</v>
      </c>
      <c r="D122" s="7" t="s">
        <v>146</v>
      </c>
      <c r="E122" s="7">
        <v>163</v>
      </c>
      <c r="F122" s="7">
        <v>173</v>
      </c>
      <c r="G122" s="7">
        <v>-23</v>
      </c>
      <c r="H122" s="7">
        <v>-11.2</v>
      </c>
      <c r="I122" s="9">
        <f t="shared" si="2"/>
        <v>1</v>
      </c>
      <c r="J122" s="9">
        <f t="shared" si="3"/>
        <v>1</v>
      </c>
      <c r="K122" s="9">
        <v>1</v>
      </c>
    </row>
    <row r="123" spans="1:11">
      <c r="A123" s="7" t="s">
        <v>215</v>
      </c>
      <c r="B123" s="7" t="s">
        <v>116</v>
      </c>
      <c r="C123" s="7" t="s">
        <v>131</v>
      </c>
      <c r="D123" s="7" t="s">
        <v>145</v>
      </c>
      <c r="E123" s="7">
        <v>283.2</v>
      </c>
      <c r="F123" s="7">
        <v>303.60000000000002</v>
      </c>
      <c r="G123" s="7">
        <v>-2.8</v>
      </c>
      <c r="H123" s="7">
        <v>15.6</v>
      </c>
      <c r="I123" s="9">
        <f t="shared" si="2"/>
        <v>0</v>
      </c>
      <c r="J123" s="9">
        <f t="shared" si="3"/>
        <v>1</v>
      </c>
      <c r="K123" s="9">
        <v>0</v>
      </c>
    </row>
    <row r="124" spans="1:11">
      <c r="A124" s="7" t="s">
        <v>112</v>
      </c>
      <c r="B124" s="7" t="s">
        <v>120</v>
      </c>
      <c r="C124" s="7" t="s">
        <v>135</v>
      </c>
      <c r="D124" s="7" t="s">
        <v>146</v>
      </c>
      <c r="E124" s="7">
        <v>98.4</v>
      </c>
      <c r="F124" s="7">
        <v>113</v>
      </c>
      <c r="G124" s="7">
        <v>5.2</v>
      </c>
      <c r="H124" s="7">
        <v>26.7</v>
      </c>
      <c r="I124" s="9">
        <f t="shared" si="2"/>
        <v>0</v>
      </c>
      <c r="J124" s="9">
        <f t="shared" si="3"/>
        <v>0</v>
      </c>
      <c r="K124" s="9">
        <v>0</v>
      </c>
    </row>
    <row r="125" spans="1:11">
      <c r="A125" s="7" t="s">
        <v>113</v>
      </c>
      <c r="B125" s="7" t="s">
        <v>119</v>
      </c>
      <c r="C125" s="7" t="s">
        <v>134</v>
      </c>
      <c r="D125" s="7" t="s">
        <v>146</v>
      </c>
      <c r="E125" s="7">
        <v>39.200000000000003</v>
      </c>
      <c r="F125" s="7">
        <v>58</v>
      </c>
      <c r="G125" s="7">
        <v>9</v>
      </c>
      <c r="H125" s="7">
        <v>22.4</v>
      </c>
      <c r="I125" s="9">
        <f t="shared" si="2"/>
        <v>0</v>
      </c>
      <c r="J125" s="9">
        <f t="shared" si="3"/>
        <v>1</v>
      </c>
      <c r="K125" s="9">
        <v>0</v>
      </c>
    </row>
    <row r="127" spans="1:11">
      <c r="K127" s="2"/>
    </row>
    <row r="128" spans="1:11">
      <c r="K128" s="2"/>
    </row>
    <row r="129" spans="11:11">
      <c r="K129" s="2"/>
    </row>
  </sheetData>
  <autoFilter ref="A1:K129" xr:uid="{681D9651-C0A3-4746-B16F-0DC9A4C34DA2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D9651-C0A3-4746-B16F-0DC9A4C34DA2}">
  <dimension ref="A1:K132"/>
  <sheetViews>
    <sheetView workbookViewId="0">
      <selection activeCell="K17" sqref="K17"/>
    </sheetView>
  </sheetViews>
  <sheetFormatPr defaultRowHeight="14"/>
  <cols>
    <col min="1" max="1" width="26.54296875" style="4" customWidth="1"/>
    <col min="2" max="10" width="9.26953125" style="3" bestFit="1" customWidth="1"/>
    <col min="11" max="11" width="8.7265625" style="4"/>
    <col min="12" max="16384" width="8.7265625" style="3"/>
  </cols>
  <sheetData>
    <row r="1" spans="1:11">
      <c r="A1" s="4" t="s">
        <v>0</v>
      </c>
      <c r="B1" s="4">
        <v>2011</v>
      </c>
      <c r="C1" s="4">
        <v>2012</v>
      </c>
      <c r="D1" s="4">
        <v>2013</v>
      </c>
      <c r="E1" s="4">
        <v>2014</v>
      </c>
      <c r="F1" s="4">
        <v>2015</v>
      </c>
      <c r="G1" s="4">
        <v>2016</v>
      </c>
      <c r="H1" s="4">
        <v>2017</v>
      </c>
      <c r="I1" s="4">
        <v>2018</v>
      </c>
      <c r="J1" s="4" t="s">
        <v>201</v>
      </c>
      <c r="K1" s="4" t="s">
        <v>223</v>
      </c>
    </row>
    <row r="2" spans="1:11">
      <c r="A2" s="4" t="s">
        <v>1</v>
      </c>
      <c r="B2" s="5">
        <v>1845</v>
      </c>
      <c r="C2" s="5">
        <v>2950</v>
      </c>
      <c r="D2" s="5">
        <v>3200</v>
      </c>
      <c r="E2" s="5">
        <v>3500</v>
      </c>
      <c r="F2" s="5">
        <v>2995</v>
      </c>
      <c r="G2" s="5">
        <v>4150</v>
      </c>
      <c r="H2" s="5">
        <v>3830</v>
      </c>
      <c r="I2" s="5">
        <v>4408</v>
      </c>
      <c r="J2" s="6">
        <f>AVERAGE(B2:I2)</f>
        <v>3359.75</v>
      </c>
      <c r="K2" s="4">
        <v>0</v>
      </c>
    </row>
    <row r="3" spans="1:11">
      <c r="A3" s="4" t="s">
        <v>2</v>
      </c>
      <c r="B3" s="5">
        <v>200.53</v>
      </c>
      <c r="C3" s="5">
        <v>366.59</v>
      </c>
      <c r="D3" s="5">
        <v>353.21</v>
      </c>
      <c r="E3" s="5">
        <v>957.05000000000007</v>
      </c>
      <c r="F3" s="5">
        <v>389.13</v>
      </c>
      <c r="G3" s="5">
        <v>401.7</v>
      </c>
      <c r="H3" s="5">
        <v>2011.3700000000001</v>
      </c>
      <c r="I3" s="5">
        <v>2074.7999999999997</v>
      </c>
      <c r="J3" s="6">
        <f t="shared" ref="J3:J62" si="0">AVERAGE(B3:I3)</f>
        <v>844.2974999999999</v>
      </c>
      <c r="K3" s="4">
        <v>0</v>
      </c>
    </row>
    <row r="4" spans="1:11">
      <c r="A4" s="4" t="s">
        <v>202</v>
      </c>
      <c r="B4" s="5">
        <v>8</v>
      </c>
      <c r="C4" s="5">
        <v>8</v>
      </c>
      <c r="D4" s="5">
        <v>8</v>
      </c>
      <c r="E4" s="5">
        <v>8</v>
      </c>
      <c r="F4" s="5">
        <v>10</v>
      </c>
      <c r="G4" s="5">
        <v>10</v>
      </c>
      <c r="H4" s="5">
        <v>10</v>
      </c>
      <c r="I4" s="5">
        <v>10</v>
      </c>
      <c r="J4" s="6">
        <f t="shared" si="0"/>
        <v>9</v>
      </c>
      <c r="K4" s="4">
        <v>0</v>
      </c>
    </row>
    <row r="5" spans="1:11">
      <c r="A5" s="4" t="s">
        <v>4</v>
      </c>
      <c r="B5" s="5">
        <v>368</v>
      </c>
      <c r="C5" s="5">
        <v>95</v>
      </c>
      <c r="D5" s="5">
        <v>42.169999999999995</v>
      </c>
      <c r="E5" s="5">
        <v>13.8</v>
      </c>
      <c r="F5" s="5">
        <v>50</v>
      </c>
      <c r="G5" s="5">
        <v>47.2</v>
      </c>
      <c r="H5" s="5">
        <v>22.240000000000002</v>
      </c>
      <c r="I5" s="5">
        <v>13.6</v>
      </c>
      <c r="J5" s="6">
        <f t="shared" si="0"/>
        <v>81.501250000000013</v>
      </c>
      <c r="K5" s="4">
        <v>0</v>
      </c>
    </row>
    <row r="6" spans="1:11">
      <c r="A6" s="4" t="s">
        <v>5</v>
      </c>
      <c r="B6" s="5">
        <v>75478.900000000009</v>
      </c>
      <c r="C6" s="5">
        <v>80777.799999999988</v>
      </c>
      <c r="D6" s="5">
        <v>78931.850000000006</v>
      </c>
      <c r="E6" s="5">
        <v>72542.12</v>
      </c>
      <c r="F6" s="5">
        <v>82398.59</v>
      </c>
      <c r="G6" s="5">
        <v>90926.319999999992</v>
      </c>
      <c r="H6" s="5">
        <v>84621.53</v>
      </c>
      <c r="I6" s="5">
        <v>95219.37</v>
      </c>
      <c r="J6" s="6">
        <f t="shared" si="0"/>
        <v>82612.06</v>
      </c>
      <c r="K6" s="4">
        <v>0</v>
      </c>
    </row>
    <row r="7" spans="1:11">
      <c r="A7" s="4" t="s">
        <v>216</v>
      </c>
      <c r="B7" s="5">
        <v>0</v>
      </c>
      <c r="C7" s="5">
        <v>0</v>
      </c>
      <c r="D7" s="5">
        <v>0</v>
      </c>
      <c r="E7" s="5">
        <v>8.35</v>
      </c>
      <c r="F7" s="5">
        <v>8.33</v>
      </c>
      <c r="G7" s="5">
        <v>8</v>
      </c>
      <c r="H7" s="5">
        <v>5</v>
      </c>
      <c r="I7" s="5">
        <v>6.84</v>
      </c>
      <c r="J7" s="6">
        <f t="shared" si="0"/>
        <v>4.5649999999999995</v>
      </c>
      <c r="K7" s="4">
        <v>0</v>
      </c>
    </row>
    <row r="8" spans="1:11">
      <c r="A8" s="4" t="s">
        <v>7</v>
      </c>
      <c r="B8" s="5">
        <v>3.42</v>
      </c>
      <c r="C8" s="5">
        <v>1.72</v>
      </c>
      <c r="D8" s="5">
        <v>0</v>
      </c>
      <c r="E8" s="5">
        <v>5.7000000000000011</v>
      </c>
      <c r="F8" s="5">
        <v>6</v>
      </c>
      <c r="G8" s="5">
        <v>14.21</v>
      </c>
      <c r="H8" s="5">
        <v>5.5</v>
      </c>
      <c r="I8" s="5">
        <v>5.5</v>
      </c>
      <c r="J8" s="6">
        <f t="shared" si="0"/>
        <v>5.2562499999999996</v>
      </c>
      <c r="K8" s="4">
        <v>0</v>
      </c>
    </row>
    <row r="9" spans="1:11">
      <c r="A9" s="4" t="s">
        <v>8</v>
      </c>
      <c r="B9" s="5">
        <v>145071</v>
      </c>
      <c r="C9" s="5">
        <v>150760</v>
      </c>
      <c r="D9" s="5">
        <v>161825</v>
      </c>
      <c r="E9" s="5">
        <v>174350</v>
      </c>
      <c r="F9" s="5">
        <v>180656</v>
      </c>
      <c r="G9" s="5">
        <v>205909</v>
      </c>
      <c r="H9" s="5">
        <v>212253</v>
      </c>
      <c r="I9" s="5">
        <v>214583</v>
      </c>
      <c r="J9" s="6">
        <f t="shared" si="0"/>
        <v>180675.875</v>
      </c>
      <c r="K9" s="4">
        <v>0</v>
      </c>
    </row>
    <row r="10" spans="1:11">
      <c r="A10" s="4" t="s">
        <v>9</v>
      </c>
      <c r="B10" s="5">
        <v>5047</v>
      </c>
      <c r="C10" s="5">
        <v>5816.6</v>
      </c>
      <c r="D10" s="5">
        <v>7090</v>
      </c>
      <c r="E10" s="5">
        <v>7165.76</v>
      </c>
      <c r="F10" s="5">
        <v>4153</v>
      </c>
      <c r="G10" s="5">
        <v>1093</v>
      </c>
      <c r="H10" s="5">
        <v>503</v>
      </c>
      <c r="I10" s="5">
        <v>504</v>
      </c>
      <c r="J10" s="6">
        <f t="shared" si="0"/>
        <v>3921.5450000000001</v>
      </c>
      <c r="K10" s="4">
        <v>1</v>
      </c>
    </row>
    <row r="11" spans="1:11">
      <c r="A11" s="4" t="s">
        <v>203</v>
      </c>
      <c r="B11" s="5">
        <v>319.25</v>
      </c>
      <c r="C11" s="5">
        <v>149</v>
      </c>
      <c r="D11" s="5">
        <v>159</v>
      </c>
      <c r="E11" s="5">
        <v>220</v>
      </c>
      <c r="F11" s="5">
        <v>174</v>
      </c>
      <c r="G11" s="5">
        <v>173.2</v>
      </c>
      <c r="H11" s="5">
        <v>176.5</v>
      </c>
      <c r="I11" s="5">
        <v>173.8</v>
      </c>
      <c r="J11" s="6">
        <f t="shared" si="0"/>
        <v>193.09375</v>
      </c>
      <c r="K11" s="4">
        <v>0</v>
      </c>
    </row>
    <row r="12" spans="1:11">
      <c r="A12" s="4" t="s">
        <v>11</v>
      </c>
      <c r="B12" s="5">
        <v>88255</v>
      </c>
      <c r="C12" s="5">
        <v>99232</v>
      </c>
      <c r="D12" s="5">
        <v>84758.53</v>
      </c>
      <c r="E12" s="5">
        <v>87840.33</v>
      </c>
      <c r="F12" s="5">
        <v>92314.930000000008</v>
      </c>
      <c r="G12" s="5">
        <v>73660.88</v>
      </c>
      <c r="H12" s="5">
        <v>62759.47</v>
      </c>
      <c r="I12" s="5">
        <v>60722.78</v>
      </c>
      <c r="J12" s="6">
        <f t="shared" si="0"/>
        <v>81192.990000000005</v>
      </c>
      <c r="K12" s="4">
        <v>0</v>
      </c>
    </row>
    <row r="13" spans="1:11">
      <c r="A13" s="4" t="s">
        <v>12</v>
      </c>
      <c r="B13" s="5">
        <v>510</v>
      </c>
      <c r="C13" s="5">
        <v>530</v>
      </c>
      <c r="D13" s="5">
        <v>532.94999999999993</v>
      </c>
      <c r="E13" s="5">
        <v>704.79</v>
      </c>
      <c r="F13" s="5">
        <v>971.09999999999991</v>
      </c>
      <c r="G13" s="5">
        <v>933.20999999999992</v>
      </c>
      <c r="H13" s="5">
        <v>1613</v>
      </c>
      <c r="I13" s="5">
        <v>1233.3100000000002</v>
      </c>
      <c r="J13" s="6">
        <f t="shared" si="0"/>
        <v>878.54499999999996</v>
      </c>
      <c r="K13" s="4">
        <v>0</v>
      </c>
    </row>
    <row r="14" spans="1:11">
      <c r="A14" s="4" t="s">
        <v>13</v>
      </c>
      <c r="B14" s="5">
        <v>642.05999999999995</v>
      </c>
      <c r="C14" s="5">
        <v>877.78</v>
      </c>
      <c r="D14" s="5">
        <v>1826.93</v>
      </c>
      <c r="E14" s="5">
        <v>2520.1</v>
      </c>
      <c r="F14" s="5">
        <v>3372.64</v>
      </c>
      <c r="G14" s="5">
        <v>3931.9</v>
      </c>
      <c r="H14" s="5">
        <v>3291.58</v>
      </c>
      <c r="I14" s="5">
        <v>2531.12</v>
      </c>
      <c r="J14" s="6">
        <f t="shared" si="0"/>
        <v>2374.2637499999996</v>
      </c>
      <c r="K14" s="4">
        <v>0</v>
      </c>
    </row>
    <row r="15" spans="1:11">
      <c r="A15" s="4" t="s">
        <v>14</v>
      </c>
      <c r="B15" s="5">
        <v>2620</v>
      </c>
      <c r="C15" s="5">
        <v>2970</v>
      </c>
      <c r="D15" s="5">
        <v>3410</v>
      </c>
      <c r="E15" s="5">
        <v>4520</v>
      </c>
      <c r="F15" s="5">
        <v>5370</v>
      </c>
      <c r="G15" s="5">
        <v>12832</v>
      </c>
      <c r="H15" s="5">
        <v>13220</v>
      </c>
      <c r="I15" s="5">
        <v>15440</v>
      </c>
      <c r="J15" s="6">
        <f t="shared" si="0"/>
        <v>7547.75</v>
      </c>
      <c r="K15" s="4">
        <v>0</v>
      </c>
    </row>
    <row r="16" spans="1:11">
      <c r="A16" s="4" t="s">
        <v>15</v>
      </c>
      <c r="B16" s="5">
        <v>162424</v>
      </c>
      <c r="C16" s="5">
        <v>177483</v>
      </c>
      <c r="D16" s="5">
        <v>159924</v>
      </c>
      <c r="E16" s="5">
        <v>131050</v>
      </c>
      <c r="F16" s="5">
        <v>178217</v>
      </c>
      <c r="G16" s="5">
        <v>189821</v>
      </c>
      <c r="H16" s="5">
        <v>180986</v>
      </c>
      <c r="I16" s="5">
        <v>181149</v>
      </c>
      <c r="J16" s="6">
        <f t="shared" si="0"/>
        <v>170131.75</v>
      </c>
      <c r="K16" s="4">
        <v>0</v>
      </c>
    </row>
    <row r="17" spans="1:11">
      <c r="A17" s="4" t="s">
        <v>16</v>
      </c>
      <c r="B17" s="5">
        <v>10</v>
      </c>
      <c r="C17" s="5">
        <v>10</v>
      </c>
      <c r="D17" s="5">
        <v>10</v>
      </c>
      <c r="E17" s="5">
        <v>10</v>
      </c>
      <c r="F17" s="5">
        <v>10</v>
      </c>
      <c r="G17" s="5">
        <v>10</v>
      </c>
      <c r="H17" s="5">
        <v>10</v>
      </c>
      <c r="I17" s="5">
        <v>10</v>
      </c>
      <c r="J17" s="6">
        <f t="shared" si="0"/>
        <v>10</v>
      </c>
      <c r="K17" s="4">
        <v>1</v>
      </c>
    </row>
    <row r="18" spans="1:11">
      <c r="A18" s="4" t="s">
        <v>179</v>
      </c>
      <c r="B18" s="5">
        <v>1091.0999999999999</v>
      </c>
      <c r="C18" s="5">
        <v>882.24</v>
      </c>
      <c r="D18" s="5">
        <v>973.13</v>
      </c>
      <c r="E18" s="5">
        <v>1317.75</v>
      </c>
      <c r="F18" s="5">
        <v>1769.2</v>
      </c>
      <c r="G18" s="5">
        <v>1499.6499999999999</v>
      </c>
      <c r="H18" s="5">
        <v>1377.2</v>
      </c>
      <c r="I18" s="5">
        <v>1466.6</v>
      </c>
      <c r="J18" s="6">
        <f t="shared" si="0"/>
        <v>1297.1087499999999</v>
      </c>
      <c r="K18" s="4">
        <v>0</v>
      </c>
    </row>
    <row r="19" spans="1:11">
      <c r="A19" s="4" t="s">
        <v>17</v>
      </c>
      <c r="B19" s="5">
        <v>928111</v>
      </c>
      <c r="C19" s="5">
        <v>1016005</v>
      </c>
      <c r="D19" s="5">
        <v>1001298</v>
      </c>
      <c r="E19" s="5">
        <v>1158669</v>
      </c>
      <c r="F19" s="5">
        <v>1057094</v>
      </c>
      <c r="G19" s="5">
        <v>1049202</v>
      </c>
      <c r="H19" s="5">
        <v>1216564.4899999998</v>
      </c>
      <c r="I19" s="5">
        <v>1285885.1000000001</v>
      </c>
      <c r="J19" s="6">
        <f t="shared" si="0"/>
        <v>1089103.57375</v>
      </c>
      <c r="K19" s="4">
        <v>0</v>
      </c>
    </row>
    <row r="20" spans="1:11">
      <c r="A20" s="4" t="s">
        <v>18</v>
      </c>
      <c r="B20" s="5">
        <v>25902024</v>
      </c>
      <c r="C20" s="5">
        <v>28131111.66</v>
      </c>
      <c r="D20" s="5">
        <v>29682766.680000003</v>
      </c>
      <c r="E20" s="5">
        <v>30548194.199999999</v>
      </c>
      <c r="F20" s="5">
        <v>31684579.73</v>
      </c>
      <c r="G20" s="5">
        <v>33611582.760000005</v>
      </c>
      <c r="H20" s="5">
        <v>35409970.029999994</v>
      </c>
      <c r="I20" s="5">
        <v>36640726.460000001</v>
      </c>
      <c r="J20" s="6">
        <f t="shared" si="0"/>
        <v>31451369.440000005</v>
      </c>
      <c r="K20" s="4">
        <v>0</v>
      </c>
    </row>
    <row r="21" spans="1:11">
      <c r="A21" s="4" t="s">
        <v>19</v>
      </c>
      <c r="B21" s="5">
        <v>9522</v>
      </c>
      <c r="C21" s="5">
        <v>9045</v>
      </c>
      <c r="D21" s="5">
        <v>4695</v>
      </c>
      <c r="E21" s="5">
        <v>3012</v>
      </c>
      <c r="F21" s="5">
        <v>2484</v>
      </c>
      <c r="G21" s="5">
        <v>2700</v>
      </c>
      <c r="H21" s="5">
        <v>3700</v>
      </c>
      <c r="I21" s="5">
        <v>5397</v>
      </c>
      <c r="J21" s="6">
        <f t="shared" si="0"/>
        <v>5069.375</v>
      </c>
      <c r="K21" s="4">
        <v>1</v>
      </c>
    </row>
    <row r="22" spans="1:11">
      <c r="A22" s="4" t="s">
        <v>20</v>
      </c>
      <c r="B22" s="5">
        <v>0</v>
      </c>
      <c r="C22" s="5">
        <v>4.2</v>
      </c>
      <c r="D22" s="5">
        <v>6</v>
      </c>
      <c r="E22" s="5">
        <v>6</v>
      </c>
      <c r="F22" s="5">
        <v>9.66</v>
      </c>
      <c r="G22" s="5">
        <v>9.5</v>
      </c>
      <c r="H22" s="5">
        <v>7.5</v>
      </c>
      <c r="I22" s="5">
        <v>7.5</v>
      </c>
      <c r="J22" s="6">
        <f t="shared" si="0"/>
        <v>6.2949999999999999</v>
      </c>
      <c r="K22" s="4">
        <v>1</v>
      </c>
    </row>
    <row r="23" spans="1:11">
      <c r="A23" s="4" t="s">
        <v>21</v>
      </c>
      <c r="B23" s="5">
        <v>3089</v>
      </c>
      <c r="C23" s="5">
        <v>3158</v>
      </c>
      <c r="D23" s="5">
        <v>3090</v>
      </c>
      <c r="E23" s="5">
        <v>3251</v>
      </c>
      <c r="F23" s="5">
        <v>3062</v>
      </c>
      <c r="G23" s="5">
        <v>3549</v>
      </c>
      <c r="H23" s="5">
        <v>3569</v>
      </c>
      <c r="I23" s="5">
        <v>3319</v>
      </c>
      <c r="J23" s="6">
        <f t="shared" si="0"/>
        <v>3260.875</v>
      </c>
      <c r="K23" s="4">
        <v>1</v>
      </c>
    </row>
    <row r="24" spans="1:11">
      <c r="A24" s="4" t="s">
        <v>22</v>
      </c>
      <c r="B24" s="5">
        <v>8321</v>
      </c>
      <c r="C24" s="5">
        <v>7008.1</v>
      </c>
      <c r="D24" s="5">
        <v>10485.209999999999</v>
      </c>
      <c r="E24" s="5">
        <v>9959.99</v>
      </c>
      <c r="F24" s="5">
        <v>12042.94</v>
      </c>
      <c r="G24" s="5">
        <v>13234.85</v>
      </c>
      <c r="H24" s="5">
        <v>13842.210000000003</v>
      </c>
      <c r="I24" s="5">
        <v>16781.48</v>
      </c>
      <c r="J24" s="6">
        <f t="shared" si="0"/>
        <v>11459.4725</v>
      </c>
      <c r="K24" s="4">
        <v>0</v>
      </c>
    </row>
    <row r="25" spans="1:11">
      <c r="A25" s="4" t="s">
        <v>23</v>
      </c>
      <c r="B25" s="5">
        <v>3974</v>
      </c>
      <c r="C25" s="5">
        <v>4592</v>
      </c>
      <c r="D25" s="5">
        <v>5634.5999999999995</v>
      </c>
      <c r="E25" s="5">
        <v>5230.6000000000004</v>
      </c>
      <c r="F25" s="5">
        <v>5699</v>
      </c>
      <c r="G25" s="5">
        <v>6157</v>
      </c>
      <c r="H25" s="5">
        <v>6720</v>
      </c>
      <c r="I25" s="5">
        <v>7660</v>
      </c>
      <c r="J25" s="6">
        <f t="shared" si="0"/>
        <v>5708.4</v>
      </c>
      <c r="K25" s="4">
        <v>0</v>
      </c>
    </row>
    <row r="26" spans="1:11">
      <c r="A26" s="4" t="s">
        <v>24</v>
      </c>
      <c r="B26" s="5">
        <v>4599.58</v>
      </c>
      <c r="C26" s="5">
        <v>4272.5599999999995</v>
      </c>
      <c r="D26" s="5">
        <v>5284.24</v>
      </c>
      <c r="E26" s="5">
        <v>4792.5399999999991</v>
      </c>
      <c r="F26" s="5">
        <v>5414.8600000000006</v>
      </c>
      <c r="G26" s="5">
        <v>6584.46</v>
      </c>
      <c r="H26" s="5">
        <v>7231</v>
      </c>
      <c r="I26" s="5">
        <v>7303.2000000000007</v>
      </c>
      <c r="J26" s="6">
        <f t="shared" si="0"/>
        <v>5685.3050000000003</v>
      </c>
      <c r="K26" s="4">
        <v>0</v>
      </c>
    </row>
    <row r="27" spans="1:11">
      <c r="A27" s="4" t="s">
        <v>25</v>
      </c>
      <c r="B27" s="5">
        <v>12613</v>
      </c>
      <c r="C27" s="5">
        <v>12527.380000000001</v>
      </c>
      <c r="D27" s="5">
        <v>16484</v>
      </c>
      <c r="E27" s="5">
        <v>12727.9</v>
      </c>
      <c r="F27" s="5">
        <v>14190.2</v>
      </c>
      <c r="G27" s="5">
        <v>13975</v>
      </c>
      <c r="H27" s="5">
        <v>15775</v>
      </c>
      <c r="I27" s="5">
        <v>14554</v>
      </c>
      <c r="J27" s="6">
        <f t="shared" si="0"/>
        <v>14105.810000000001</v>
      </c>
      <c r="K27" s="4">
        <v>0</v>
      </c>
    </row>
    <row r="28" spans="1:11">
      <c r="A28" s="4" t="s">
        <v>26</v>
      </c>
      <c r="B28" s="5">
        <v>800</v>
      </c>
      <c r="C28" s="5">
        <v>377.5</v>
      </c>
      <c r="D28" s="5">
        <v>600</v>
      </c>
      <c r="E28" s="5">
        <v>800</v>
      </c>
      <c r="F28" s="5">
        <v>800</v>
      </c>
      <c r="G28" s="5">
        <v>450</v>
      </c>
      <c r="H28" s="5">
        <v>600</v>
      </c>
      <c r="I28" s="5">
        <v>730</v>
      </c>
      <c r="J28" s="6">
        <f t="shared" si="0"/>
        <v>644.6875</v>
      </c>
      <c r="K28" s="4">
        <v>0</v>
      </c>
    </row>
    <row r="29" spans="1:11">
      <c r="A29" s="4" t="s">
        <v>27</v>
      </c>
      <c r="B29" s="5">
        <v>260000</v>
      </c>
      <c r="C29" s="5">
        <v>281100</v>
      </c>
      <c r="D29" s="5">
        <v>304000</v>
      </c>
      <c r="E29" s="5">
        <v>340040</v>
      </c>
      <c r="F29" s="5">
        <v>403098.4</v>
      </c>
      <c r="G29" s="5">
        <v>422414.89999999997</v>
      </c>
      <c r="H29" s="5">
        <v>460135</v>
      </c>
      <c r="I29" s="5">
        <v>560110</v>
      </c>
      <c r="J29" s="6">
        <f t="shared" si="0"/>
        <v>378862.28749999998</v>
      </c>
      <c r="K29" s="4">
        <v>1</v>
      </c>
    </row>
    <row r="30" spans="1:11">
      <c r="A30" s="4" t="s">
        <v>28</v>
      </c>
      <c r="B30" s="5">
        <v>50279</v>
      </c>
      <c r="C30" s="5">
        <v>43288</v>
      </c>
      <c r="D30" s="5">
        <v>41678</v>
      </c>
      <c r="E30" s="5">
        <v>50280</v>
      </c>
      <c r="F30" s="5">
        <v>45691</v>
      </c>
      <c r="G30" s="5">
        <v>75729</v>
      </c>
      <c r="H30" s="5">
        <v>106762</v>
      </c>
      <c r="I30" s="5">
        <v>94211</v>
      </c>
      <c r="J30" s="6">
        <f t="shared" si="0"/>
        <v>63489.75</v>
      </c>
      <c r="K30" s="4">
        <v>0</v>
      </c>
    </row>
    <row r="31" spans="1:11">
      <c r="A31" s="4" t="s">
        <v>29</v>
      </c>
      <c r="B31" s="5">
        <v>778.7</v>
      </c>
      <c r="C31" s="5">
        <v>1217</v>
      </c>
      <c r="D31" s="5">
        <v>789</v>
      </c>
      <c r="E31" s="5">
        <v>830</v>
      </c>
      <c r="F31" s="5">
        <v>1103</v>
      </c>
      <c r="G31" s="5">
        <v>1144</v>
      </c>
      <c r="H31" s="5">
        <v>1536</v>
      </c>
      <c r="I31" s="5">
        <v>1874</v>
      </c>
      <c r="J31" s="6">
        <f t="shared" si="0"/>
        <v>1158.9625000000001</v>
      </c>
      <c r="K31" s="4">
        <v>1</v>
      </c>
    </row>
    <row r="32" spans="1:11">
      <c r="A32" s="4" t="s">
        <v>30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3</v>
      </c>
      <c r="H32" s="5">
        <v>3</v>
      </c>
      <c r="I32" s="5">
        <v>3</v>
      </c>
      <c r="J32" s="6">
        <f t="shared" si="0"/>
        <v>1.125</v>
      </c>
      <c r="K32" s="4">
        <v>0</v>
      </c>
    </row>
    <row r="33" spans="1:11">
      <c r="A33" s="4" t="s">
        <v>31</v>
      </c>
      <c r="B33" s="5">
        <v>60473</v>
      </c>
      <c r="C33" s="5">
        <v>76564</v>
      </c>
      <c r="D33" s="5">
        <v>75909</v>
      </c>
      <c r="E33" s="5">
        <v>86454</v>
      </c>
      <c r="F33" s="5">
        <v>80622</v>
      </c>
      <c r="G33" s="5">
        <v>83333</v>
      </c>
      <c r="H33" s="5">
        <v>86866</v>
      </c>
      <c r="I33" s="5">
        <v>78975</v>
      </c>
      <c r="J33" s="6">
        <f t="shared" si="0"/>
        <v>78649.5</v>
      </c>
      <c r="K33" s="4">
        <v>0</v>
      </c>
    </row>
    <row r="34" spans="1:11">
      <c r="A34" s="4" t="s">
        <v>32</v>
      </c>
      <c r="B34" s="5">
        <v>462</v>
      </c>
      <c r="C34" s="5">
        <v>431</v>
      </c>
      <c r="D34" s="5">
        <v>171</v>
      </c>
      <c r="E34" s="5">
        <v>1058</v>
      </c>
      <c r="F34" s="5">
        <v>580</v>
      </c>
      <c r="G34" s="5">
        <v>560</v>
      </c>
      <c r="H34" s="5">
        <v>465</v>
      </c>
      <c r="I34" s="5">
        <v>315</v>
      </c>
      <c r="J34" s="6">
        <f t="shared" si="0"/>
        <v>505.25</v>
      </c>
      <c r="K34" s="4">
        <v>1</v>
      </c>
    </row>
    <row r="35" spans="1:11">
      <c r="A35" s="4" t="s">
        <v>33</v>
      </c>
      <c r="B35" s="5">
        <v>9345</v>
      </c>
      <c r="C35" s="5">
        <v>10448</v>
      </c>
      <c r="D35" s="5">
        <v>11480</v>
      </c>
      <c r="E35" s="5">
        <v>11503</v>
      </c>
      <c r="F35" s="5">
        <v>12371</v>
      </c>
      <c r="G35" s="5">
        <v>12013</v>
      </c>
      <c r="H35" s="5">
        <v>12367.2</v>
      </c>
      <c r="I35" s="5">
        <v>11754.3</v>
      </c>
      <c r="J35" s="6">
        <f t="shared" si="0"/>
        <v>11410.1875</v>
      </c>
      <c r="K35" s="4">
        <v>0</v>
      </c>
    </row>
    <row r="36" spans="1:11">
      <c r="A36" s="4" t="s">
        <v>34</v>
      </c>
      <c r="B36" s="5">
        <v>152656.20000000001</v>
      </c>
      <c r="C36" s="5">
        <v>164767.9</v>
      </c>
      <c r="D36" s="5">
        <v>159885.20000000001</v>
      </c>
      <c r="E36" s="5">
        <v>140535.1</v>
      </c>
      <c r="F36" s="5">
        <v>129478.8</v>
      </c>
      <c r="G36" s="5">
        <v>136023.20000000001</v>
      </c>
      <c r="H36" s="5">
        <v>144563.47</v>
      </c>
      <c r="I36" s="5">
        <v>148695.98000000001</v>
      </c>
      <c r="J36" s="6">
        <f t="shared" si="0"/>
        <v>147075.73125000001</v>
      </c>
      <c r="K36" s="4">
        <v>0</v>
      </c>
    </row>
    <row r="37" spans="1:11">
      <c r="A37" s="4" t="s">
        <v>35</v>
      </c>
      <c r="B37" s="5">
        <v>2918.92</v>
      </c>
      <c r="C37" s="5">
        <v>2654.56</v>
      </c>
      <c r="D37" s="5">
        <v>2697.68</v>
      </c>
      <c r="E37" s="5">
        <v>2086.5600000000004</v>
      </c>
      <c r="F37" s="5">
        <v>1914.7</v>
      </c>
      <c r="G37" s="5">
        <v>1342.99</v>
      </c>
      <c r="H37" s="5">
        <v>1727.5700000000002</v>
      </c>
      <c r="I37" s="5">
        <v>1853.67</v>
      </c>
      <c r="J37" s="6">
        <f t="shared" si="0"/>
        <v>2149.5812500000002</v>
      </c>
      <c r="K37" s="4">
        <v>1</v>
      </c>
    </row>
    <row r="38" spans="1:11">
      <c r="A38" s="4" t="s">
        <v>204</v>
      </c>
      <c r="B38" s="5">
        <v>20</v>
      </c>
      <c r="C38" s="5">
        <v>20</v>
      </c>
      <c r="D38" s="5">
        <v>20</v>
      </c>
      <c r="E38" s="5">
        <v>20</v>
      </c>
      <c r="F38" s="5">
        <v>20</v>
      </c>
      <c r="G38" s="5">
        <v>20</v>
      </c>
      <c r="H38" s="5">
        <v>20</v>
      </c>
      <c r="I38" s="5">
        <v>20</v>
      </c>
      <c r="J38" s="6">
        <f t="shared" si="0"/>
        <v>20</v>
      </c>
      <c r="K38" s="4">
        <v>0</v>
      </c>
    </row>
    <row r="39" spans="1:11">
      <c r="A39" s="4" t="s">
        <v>37</v>
      </c>
      <c r="B39" s="5">
        <v>0</v>
      </c>
      <c r="C39" s="5">
        <v>0</v>
      </c>
      <c r="D39" s="5">
        <v>0</v>
      </c>
      <c r="E39" s="5">
        <v>20</v>
      </c>
      <c r="F39" s="5">
        <v>20</v>
      </c>
      <c r="G39" s="5">
        <v>60</v>
      </c>
      <c r="H39" s="5">
        <v>80</v>
      </c>
      <c r="I39" s="5">
        <v>100</v>
      </c>
      <c r="J39" s="6">
        <f t="shared" si="0"/>
        <v>35</v>
      </c>
      <c r="K39" s="4">
        <v>0</v>
      </c>
    </row>
    <row r="40" spans="1:11">
      <c r="A40" s="4" t="s">
        <v>38</v>
      </c>
      <c r="B40" s="5">
        <v>20936</v>
      </c>
      <c r="C40" s="5">
        <v>7043</v>
      </c>
      <c r="D40" s="5">
        <v>5138</v>
      </c>
      <c r="E40" s="5">
        <v>5380</v>
      </c>
      <c r="F40" s="5">
        <v>10955</v>
      </c>
      <c r="G40" s="5">
        <v>22344</v>
      </c>
      <c r="H40" s="5">
        <v>16936</v>
      </c>
      <c r="I40" s="5">
        <v>15944</v>
      </c>
      <c r="J40" s="6">
        <f t="shared" si="0"/>
        <v>13084.5</v>
      </c>
      <c r="K40" s="4">
        <v>0</v>
      </c>
    </row>
    <row r="41" spans="1:11">
      <c r="A41" s="4" t="s">
        <v>39</v>
      </c>
      <c r="B41" s="5">
        <v>0</v>
      </c>
      <c r="C41" s="5">
        <v>0</v>
      </c>
      <c r="D41" s="5">
        <v>0</v>
      </c>
      <c r="E41" s="5">
        <v>10</v>
      </c>
      <c r="F41" s="5">
        <v>10</v>
      </c>
      <c r="G41" s="5">
        <v>10</v>
      </c>
      <c r="H41" s="5">
        <v>10</v>
      </c>
      <c r="I41" s="5">
        <v>10</v>
      </c>
      <c r="J41" s="6">
        <f t="shared" si="0"/>
        <v>6.25</v>
      </c>
      <c r="K41" s="4">
        <v>0</v>
      </c>
    </row>
    <row r="42" spans="1:11">
      <c r="A42" s="4" t="s">
        <v>40</v>
      </c>
      <c r="B42" s="5">
        <v>108412.4</v>
      </c>
      <c r="C42" s="5">
        <v>108501.32999999999</v>
      </c>
      <c r="D42" s="5">
        <v>111628.66000000003</v>
      </c>
      <c r="E42" s="5">
        <v>102590.3</v>
      </c>
      <c r="F42" s="5">
        <v>104927</v>
      </c>
      <c r="G42" s="5">
        <v>121549.69999999998</v>
      </c>
      <c r="H42" s="5">
        <v>123084.7</v>
      </c>
      <c r="I42" s="5">
        <v>129718.31999999999</v>
      </c>
      <c r="J42" s="6">
        <f t="shared" si="0"/>
        <v>113801.55124999997</v>
      </c>
      <c r="K42" s="4">
        <v>0</v>
      </c>
    </row>
    <row r="43" spans="1:11">
      <c r="A43" s="4" t="s">
        <v>41</v>
      </c>
      <c r="B43" s="5">
        <v>0</v>
      </c>
      <c r="C43" s="5">
        <v>0</v>
      </c>
      <c r="D43" s="5">
        <v>0</v>
      </c>
      <c r="E43" s="5">
        <v>0</v>
      </c>
      <c r="F43" s="5">
        <v>1.4</v>
      </c>
      <c r="G43" s="5">
        <v>22.1</v>
      </c>
      <c r="H43" s="5">
        <v>18</v>
      </c>
      <c r="I43" s="5">
        <v>20</v>
      </c>
      <c r="J43" s="6">
        <f t="shared" si="0"/>
        <v>7.6875</v>
      </c>
      <c r="K43" s="4">
        <v>0</v>
      </c>
    </row>
    <row r="44" spans="1:11">
      <c r="A44" s="4" t="s">
        <v>42</v>
      </c>
      <c r="B44" s="5">
        <v>2</v>
      </c>
      <c r="C44" s="5">
        <v>2</v>
      </c>
      <c r="D44" s="5">
        <v>2</v>
      </c>
      <c r="E44" s="5">
        <v>15</v>
      </c>
      <c r="F44" s="5">
        <v>15</v>
      </c>
      <c r="G44" s="5">
        <v>19</v>
      </c>
      <c r="H44" s="5">
        <v>17</v>
      </c>
      <c r="I44" s="5">
        <v>20</v>
      </c>
      <c r="J44" s="6">
        <f t="shared" si="0"/>
        <v>11.5</v>
      </c>
      <c r="K44" s="4">
        <v>0</v>
      </c>
    </row>
    <row r="45" spans="1:11">
      <c r="A45" s="4" t="s">
        <v>43</v>
      </c>
      <c r="B45" s="5">
        <v>41</v>
      </c>
      <c r="C45" s="5">
        <v>41</v>
      </c>
      <c r="D45" s="5">
        <v>40</v>
      </c>
      <c r="E45" s="5">
        <v>40</v>
      </c>
      <c r="F45" s="5">
        <v>40</v>
      </c>
      <c r="G45" s="5">
        <v>40</v>
      </c>
      <c r="H45" s="5">
        <v>40</v>
      </c>
      <c r="I45" s="5">
        <v>43</v>
      </c>
      <c r="J45" s="6">
        <f t="shared" si="0"/>
        <v>40.625</v>
      </c>
      <c r="K45" s="4">
        <v>0</v>
      </c>
    </row>
    <row r="46" spans="1:11">
      <c r="A46" s="4" t="s">
        <v>177</v>
      </c>
      <c r="B46" s="5">
        <v>15944</v>
      </c>
      <c r="C46" s="5">
        <v>12264</v>
      </c>
      <c r="D46" s="5">
        <v>13764</v>
      </c>
      <c r="E46" s="5">
        <v>13891</v>
      </c>
      <c r="F46" s="5">
        <v>14268</v>
      </c>
      <c r="G46" s="5">
        <v>14909</v>
      </c>
      <c r="H46" s="5">
        <v>16455</v>
      </c>
      <c r="I46" s="5">
        <v>17273</v>
      </c>
      <c r="J46" s="6">
        <f t="shared" si="0"/>
        <v>14846</v>
      </c>
      <c r="K46" s="4">
        <v>1</v>
      </c>
    </row>
    <row r="47" spans="1:11">
      <c r="A47" s="4" t="s">
        <v>44</v>
      </c>
      <c r="B47" s="5">
        <v>73</v>
      </c>
      <c r="C47" s="5">
        <v>28</v>
      </c>
      <c r="D47" s="5">
        <v>29</v>
      </c>
      <c r="E47" s="5">
        <v>229.14</v>
      </c>
      <c r="F47" s="5">
        <v>119.51</v>
      </c>
      <c r="G47" s="5">
        <v>69.239999999999995</v>
      </c>
      <c r="H47" s="5">
        <v>231.15</v>
      </c>
      <c r="I47" s="5">
        <v>175.04</v>
      </c>
      <c r="J47" s="6">
        <f t="shared" si="0"/>
        <v>119.25999999999999</v>
      </c>
      <c r="K47" s="4">
        <v>0</v>
      </c>
    </row>
    <row r="48" spans="1:11">
      <c r="A48" s="4" t="s">
        <v>45</v>
      </c>
      <c r="B48" s="5">
        <v>30295</v>
      </c>
      <c r="C48" s="5">
        <v>31936</v>
      </c>
      <c r="D48" s="5">
        <v>30500</v>
      </c>
      <c r="E48" s="5">
        <v>32000</v>
      </c>
      <c r="F48" s="5">
        <v>25000</v>
      </c>
      <c r="G48" s="5">
        <v>23000</v>
      </c>
      <c r="H48" s="5">
        <v>31500</v>
      </c>
      <c r="I48" s="5">
        <v>31500</v>
      </c>
      <c r="J48" s="6">
        <f t="shared" si="0"/>
        <v>29466.375</v>
      </c>
      <c r="K48" s="4">
        <v>1</v>
      </c>
    </row>
    <row r="49" spans="1:11">
      <c r="A49" s="4" t="s">
        <v>46</v>
      </c>
      <c r="B49" s="5">
        <v>5080</v>
      </c>
      <c r="C49" s="5">
        <v>7009</v>
      </c>
      <c r="D49" s="5">
        <v>6939.2</v>
      </c>
      <c r="E49" s="5">
        <v>7830</v>
      </c>
      <c r="F49" s="5">
        <v>7654</v>
      </c>
      <c r="G49" s="5">
        <v>12991</v>
      </c>
      <c r="H49" s="5">
        <v>16230.7</v>
      </c>
      <c r="I49" s="5">
        <v>18890</v>
      </c>
      <c r="J49" s="6">
        <f t="shared" si="0"/>
        <v>10327.987499999999</v>
      </c>
      <c r="K49" s="4">
        <v>0</v>
      </c>
    </row>
    <row r="50" spans="1:11">
      <c r="A50" s="4" t="s">
        <v>183</v>
      </c>
      <c r="B50" s="5">
        <v>322522</v>
      </c>
      <c r="C50" s="5">
        <v>366069</v>
      </c>
      <c r="D50" s="5">
        <v>399700</v>
      </c>
      <c r="E50" s="5">
        <v>484259</v>
      </c>
      <c r="F50" s="5">
        <v>606358</v>
      </c>
      <c r="G50" s="5">
        <v>625869</v>
      </c>
      <c r="H50" s="5">
        <v>757030</v>
      </c>
      <c r="I50" s="5">
        <v>810602</v>
      </c>
      <c r="J50" s="6">
        <f t="shared" si="0"/>
        <v>546551.125</v>
      </c>
      <c r="K50" s="4">
        <v>0</v>
      </c>
    </row>
    <row r="51" spans="1:11">
      <c r="A51" s="4" t="s">
        <v>47</v>
      </c>
      <c r="B51" s="5">
        <v>6216682.7799999993</v>
      </c>
      <c r="C51" s="5">
        <v>7497891.0800000001</v>
      </c>
      <c r="D51" s="5">
        <v>10725235.609999999</v>
      </c>
      <c r="E51" s="5">
        <v>11502447.959999999</v>
      </c>
      <c r="F51" s="5">
        <v>12688203.1</v>
      </c>
      <c r="G51" s="5">
        <v>12785522.020000001</v>
      </c>
      <c r="H51" s="5">
        <v>12344215</v>
      </c>
      <c r="I51" s="5">
        <v>12225703</v>
      </c>
      <c r="J51" s="6">
        <f t="shared" si="0"/>
        <v>10748237.568750001</v>
      </c>
      <c r="K51" s="4">
        <v>0</v>
      </c>
    </row>
    <row r="52" spans="1:11">
      <c r="A52" s="4" t="s">
        <v>48</v>
      </c>
      <c r="B52" s="5">
        <v>8026</v>
      </c>
      <c r="C52" s="5">
        <v>10152</v>
      </c>
      <c r="D52" s="5">
        <v>12698</v>
      </c>
      <c r="E52" s="5">
        <v>22598</v>
      </c>
      <c r="F52" s="5">
        <v>20260</v>
      </c>
      <c r="G52" s="5">
        <v>31493</v>
      </c>
      <c r="H52" s="5">
        <v>46382</v>
      </c>
      <c r="I52" s="5">
        <v>69759</v>
      </c>
      <c r="J52" s="6">
        <f t="shared" si="0"/>
        <v>27671</v>
      </c>
      <c r="K52" s="4">
        <v>0</v>
      </c>
    </row>
    <row r="53" spans="1:11">
      <c r="A53" s="4" t="s">
        <v>49</v>
      </c>
      <c r="B53" s="5">
        <v>43609.369999999995</v>
      </c>
      <c r="C53" s="5">
        <v>35450.61</v>
      </c>
      <c r="D53" s="5">
        <v>33390.199999999997</v>
      </c>
      <c r="E53" s="5">
        <v>30314.2</v>
      </c>
      <c r="F53" s="5">
        <v>38802</v>
      </c>
      <c r="G53" s="5">
        <v>39524.43</v>
      </c>
      <c r="H53" s="5">
        <v>44786.1</v>
      </c>
      <c r="I53" s="5">
        <v>36338.9</v>
      </c>
      <c r="J53" s="6">
        <f t="shared" si="0"/>
        <v>37776.97625</v>
      </c>
      <c r="K53" s="4">
        <v>0</v>
      </c>
    </row>
    <row r="54" spans="1:11">
      <c r="A54" s="4" t="s">
        <v>50</v>
      </c>
      <c r="B54" s="5">
        <v>2326</v>
      </c>
      <c r="C54" s="5">
        <v>2722</v>
      </c>
      <c r="D54" s="5">
        <v>3374</v>
      </c>
      <c r="E54" s="5">
        <v>3073</v>
      </c>
      <c r="F54" s="5">
        <v>2260</v>
      </c>
      <c r="G54" s="5">
        <v>2382</v>
      </c>
      <c r="H54" s="5">
        <v>3057</v>
      </c>
      <c r="I54" s="5">
        <v>2570</v>
      </c>
      <c r="J54" s="6">
        <f t="shared" si="0"/>
        <v>2720.5</v>
      </c>
      <c r="K54" s="4">
        <v>0</v>
      </c>
    </row>
    <row r="55" spans="1:11">
      <c r="A55" s="4" t="s">
        <v>51</v>
      </c>
      <c r="B55" s="5">
        <v>125346.80000000003</v>
      </c>
      <c r="C55" s="5">
        <v>98076</v>
      </c>
      <c r="D55" s="5">
        <v>101809</v>
      </c>
      <c r="E55" s="5">
        <v>113873.2</v>
      </c>
      <c r="F55" s="5">
        <v>113893.6</v>
      </c>
      <c r="G55" s="5">
        <v>115911</v>
      </c>
      <c r="H55" s="5">
        <v>115925</v>
      </c>
      <c r="I55" s="5">
        <v>108271.81</v>
      </c>
      <c r="J55" s="6">
        <f t="shared" si="0"/>
        <v>111638.30125000002</v>
      </c>
      <c r="K55" s="4">
        <v>0</v>
      </c>
    </row>
    <row r="56" spans="1:11">
      <c r="A56" s="4" t="s">
        <v>52</v>
      </c>
      <c r="B56" s="5">
        <v>45</v>
      </c>
      <c r="C56" s="5">
        <v>62.4</v>
      </c>
      <c r="D56" s="5">
        <v>50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6">
        <f t="shared" si="0"/>
        <v>19.675000000000001</v>
      </c>
      <c r="K56" s="4">
        <v>0</v>
      </c>
    </row>
    <row r="57" spans="1:11">
      <c r="A57" s="4" t="s">
        <v>53</v>
      </c>
      <c r="B57" s="5">
        <v>868719.5</v>
      </c>
      <c r="C57" s="5">
        <v>1039503.7</v>
      </c>
      <c r="D57" s="5">
        <v>997095.4</v>
      </c>
      <c r="E57" s="5">
        <v>987637.5</v>
      </c>
      <c r="F57" s="5">
        <v>1069015.6000000001</v>
      </c>
      <c r="G57" s="5">
        <v>1032536.4</v>
      </c>
      <c r="H57" s="5">
        <v>986054.1</v>
      </c>
      <c r="I57" s="5">
        <v>1004870.6</v>
      </c>
      <c r="J57" s="6">
        <f t="shared" si="0"/>
        <v>998179.1</v>
      </c>
      <c r="K57" s="4">
        <v>0</v>
      </c>
    </row>
    <row r="58" spans="1:11">
      <c r="A58" s="4" t="s">
        <v>54</v>
      </c>
      <c r="B58" s="5">
        <v>160</v>
      </c>
      <c r="C58" s="5">
        <v>400</v>
      </c>
      <c r="D58" s="5">
        <v>400</v>
      </c>
      <c r="E58" s="5">
        <v>402</v>
      </c>
      <c r="F58" s="5">
        <v>402</v>
      </c>
      <c r="G58" s="5">
        <v>504</v>
      </c>
      <c r="H58" s="5">
        <v>554</v>
      </c>
      <c r="I58" s="5">
        <v>555</v>
      </c>
      <c r="J58" s="6">
        <f t="shared" si="0"/>
        <v>422.125</v>
      </c>
      <c r="K58" s="4">
        <v>0</v>
      </c>
    </row>
    <row r="59" spans="1:11">
      <c r="A59" s="4" t="s">
        <v>55</v>
      </c>
      <c r="B59" s="5">
        <v>4293</v>
      </c>
      <c r="C59" s="5">
        <v>8291</v>
      </c>
      <c r="D59" s="5">
        <v>2261</v>
      </c>
      <c r="E59" s="5">
        <v>6932</v>
      </c>
      <c r="F59" s="5">
        <v>3512</v>
      </c>
      <c r="G59" s="5">
        <v>2</v>
      </c>
      <c r="H59" s="5">
        <v>152</v>
      </c>
      <c r="I59" s="5">
        <v>2</v>
      </c>
      <c r="J59" s="6">
        <f t="shared" si="0"/>
        <v>3180.625</v>
      </c>
      <c r="K59" s="4">
        <v>1</v>
      </c>
    </row>
    <row r="60" spans="1:11">
      <c r="A60" s="4" t="s">
        <v>205</v>
      </c>
      <c r="B60" s="5">
        <v>505615</v>
      </c>
      <c r="C60" s="5">
        <v>505620</v>
      </c>
      <c r="D60" s="5">
        <v>506680</v>
      </c>
      <c r="E60" s="5">
        <v>562450</v>
      </c>
      <c r="F60" s="5">
        <v>562450</v>
      </c>
      <c r="G60" s="5">
        <v>613450</v>
      </c>
      <c r="H60" s="5">
        <v>615545</v>
      </c>
      <c r="I60" s="5">
        <v>665695</v>
      </c>
      <c r="J60" s="6">
        <f t="shared" si="0"/>
        <v>567188.125</v>
      </c>
      <c r="K60" s="4">
        <v>0</v>
      </c>
    </row>
    <row r="61" spans="1:11">
      <c r="A61" s="4" t="s">
        <v>206</v>
      </c>
      <c r="B61" s="5">
        <v>1477547</v>
      </c>
      <c r="C61" s="5">
        <v>1488949</v>
      </c>
      <c r="D61" s="5">
        <v>1515210</v>
      </c>
      <c r="E61" s="5">
        <v>1546681</v>
      </c>
      <c r="F61" s="5">
        <v>1652562</v>
      </c>
      <c r="G61" s="5">
        <v>1833193</v>
      </c>
      <c r="H61" s="5">
        <v>2306813</v>
      </c>
      <c r="I61" s="5">
        <v>2249845</v>
      </c>
      <c r="J61" s="6">
        <f t="shared" si="0"/>
        <v>1758850</v>
      </c>
      <c r="K61" s="4">
        <v>0</v>
      </c>
    </row>
    <row r="62" spans="1:11">
      <c r="A62" s="4" t="s">
        <v>57</v>
      </c>
      <c r="B62" s="5">
        <v>10</v>
      </c>
      <c r="C62" s="5">
        <v>10</v>
      </c>
      <c r="D62" s="5">
        <v>2</v>
      </c>
      <c r="E62" s="5">
        <v>2</v>
      </c>
      <c r="F62" s="5">
        <v>2</v>
      </c>
      <c r="G62" s="5">
        <v>10.399999999999999</v>
      </c>
      <c r="H62" s="5">
        <v>20</v>
      </c>
      <c r="I62" s="5">
        <v>10.65</v>
      </c>
      <c r="J62" s="6">
        <f t="shared" si="0"/>
        <v>8.3812499999999996</v>
      </c>
      <c r="K62" s="4">
        <v>0</v>
      </c>
    </row>
    <row r="63" spans="1:11">
      <c r="A63" s="4" t="s">
        <v>58</v>
      </c>
      <c r="B63" s="5">
        <v>25</v>
      </c>
      <c r="C63" s="5">
        <v>25</v>
      </c>
      <c r="D63" s="5">
        <v>25</v>
      </c>
      <c r="E63" s="5">
        <v>10</v>
      </c>
      <c r="F63" s="5">
        <v>10</v>
      </c>
      <c r="G63" s="5">
        <v>10</v>
      </c>
      <c r="H63" s="5">
        <v>10</v>
      </c>
      <c r="I63" s="5">
        <v>16</v>
      </c>
      <c r="J63" s="6">
        <f t="shared" ref="J63:J118" si="1">AVERAGE(B63:I63)</f>
        <v>16.375</v>
      </c>
      <c r="K63" s="4">
        <v>0</v>
      </c>
    </row>
    <row r="64" spans="1:11">
      <c r="A64" s="4" t="s">
        <v>59</v>
      </c>
      <c r="B64" s="5">
        <v>7110</v>
      </c>
      <c r="C64" s="5">
        <v>6357.5</v>
      </c>
      <c r="D64" s="5">
        <v>8943</v>
      </c>
      <c r="E64" s="5">
        <v>11667</v>
      </c>
      <c r="F64" s="5">
        <v>18854</v>
      </c>
      <c r="G64" s="5">
        <v>21598</v>
      </c>
      <c r="H64" s="5">
        <v>22945</v>
      </c>
      <c r="I64" s="5">
        <v>10334.049999999999</v>
      </c>
      <c r="J64" s="6">
        <f t="shared" si="1"/>
        <v>13476.06875</v>
      </c>
      <c r="K64" s="4">
        <v>0</v>
      </c>
    </row>
    <row r="65" spans="1:11">
      <c r="A65" s="4" t="s">
        <v>60</v>
      </c>
      <c r="B65" s="5">
        <v>404286.5</v>
      </c>
      <c r="C65" s="5">
        <v>470619.29</v>
      </c>
      <c r="D65" s="5">
        <v>397310.24</v>
      </c>
      <c r="E65" s="5">
        <v>413783.09000000008</v>
      </c>
      <c r="F65" s="5">
        <v>394320.07</v>
      </c>
      <c r="G65" s="5">
        <v>304038.87</v>
      </c>
      <c r="H65" s="5">
        <v>324418.59999999998</v>
      </c>
      <c r="I65" s="5">
        <v>290207.41000000003</v>
      </c>
      <c r="J65" s="6">
        <f t="shared" si="1"/>
        <v>374873.00875000004</v>
      </c>
      <c r="K65" s="4">
        <v>0</v>
      </c>
    </row>
    <row r="66" spans="1:11">
      <c r="A66" s="4" t="s">
        <v>61</v>
      </c>
      <c r="B66" s="5">
        <v>2954.72</v>
      </c>
      <c r="C66" s="5">
        <v>7440</v>
      </c>
      <c r="D66" s="5">
        <v>9077</v>
      </c>
      <c r="E66" s="5">
        <v>8606</v>
      </c>
      <c r="F66" s="5">
        <v>10800</v>
      </c>
      <c r="G66" s="5">
        <v>13655.919999999998</v>
      </c>
      <c r="H66" s="5">
        <v>15720.699999999999</v>
      </c>
      <c r="I66" s="5">
        <v>19291.370000000003</v>
      </c>
      <c r="J66" s="6">
        <f t="shared" si="1"/>
        <v>10943.213749999999</v>
      </c>
      <c r="K66" s="4">
        <v>0</v>
      </c>
    </row>
    <row r="67" spans="1:11">
      <c r="A67" s="4" t="s">
        <v>62</v>
      </c>
      <c r="B67" s="5">
        <v>0</v>
      </c>
      <c r="C67" s="5">
        <v>0</v>
      </c>
      <c r="D67" s="5">
        <v>0</v>
      </c>
      <c r="E67" s="5">
        <v>0.61</v>
      </c>
      <c r="F67" s="5">
        <v>0.2</v>
      </c>
      <c r="G67" s="5">
        <v>5</v>
      </c>
      <c r="H67" s="5">
        <v>5</v>
      </c>
      <c r="I67" s="5">
        <v>2.27</v>
      </c>
      <c r="J67" s="6">
        <f t="shared" si="1"/>
        <v>1.635</v>
      </c>
      <c r="K67" s="4">
        <v>1</v>
      </c>
    </row>
    <row r="68" spans="1:11">
      <c r="A68" s="4" t="s">
        <v>63</v>
      </c>
      <c r="B68" s="5">
        <v>40</v>
      </c>
      <c r="C68" s="5">
        <v>40</v>
      </c>
      <c r="D68" s="5">
        <v>45</v>
      </c>
      <c r="E68" s="5">
        <v>59</v>
      </c>
      <c r="F68" s="5">
        <v>36.1</v>
      </c>
      <c r="G68" s="5">
        <v>67</v>
      </c>
      <c r="H68" s="5">
        <v>40</v>
      </c>
      <c r="I68" s="5">
        <v>40</v>
      </c>
      <c r="J68" s="6">
        <f t="shared" si="1"/>
        <v>45.887500000000003</v>
      </c>
      <c r="K68" s="4">
        <v>0</v>
      </c>
    </row>
    <row r="69" spans="1:11">
      <c r="A69" s="4" t="s">
        <v>64</v>
      </c>
      <c r="B69" s="5">
        <v>463.2</v>
      </c>
      <c r="C69" s="5">
        <v>437.2</v>
      </c>
      <c r="D69" s="5">
        <v>319</v>
      </c>
      <c r="E69" s="5">
        <v>707</v>
      </c>
      <c r="F69" s="5">
        <v>773.6</v>
      </c>
      <c r="G69" s="5">
        <v>1018</v>
      </c>
      <c r="H69" s="5">
        <v>1250.2</v>
      </c>
      <c r="I69" s="5">
        <v>2066.1999999999998</v>
      </c>
      <c r="J69" s="6">
        <f t="shared" si="1"/>
        <v>879.3</v>
      </c>
      <c r="K69" s="4">
        <v>0</v>
      </c>
    </row>
    <row r="70" spans="1:11">
      <c r="A70" s="4" t="s">
        <v>65</v>
      </c>
      <c r="B70" s="5">
        <v>44</v>
      </c>
      <c r="C70" s="5">
        <v>105</v>
      </c>
      <c r="D70" s="5">
        <v>109.2</v>
      </c>
      <c r="E70" s="5">
        <v>120</v>
      </c>
      <c r="F70" s="5">
        <v>70</v>
      </c>
      <c r="G70" s="5">
        <v>25</v>
      </c>
      <c r="H70" s="5">
        <v>20</v>
      </c>
      <c r="I70" s="5">
        <v>20</v>
      </c>
      <c r="J70" s="6">
        <f t="shared" si="1"/>
        <v>64.150000000000006</v>
      </c>
      <c r="K70" s="4">
        <v>0</v>
      </c>
    </row>
    <row r="71" spans="1:11">
      <c r="A71" s="4" t="s">
        <v>66</v>
      </c>
      <c r="B71" s="5">
        <v>116803</v>
      </c>
      <c r="C71" s="5">
        <v>107884.02</v>
      </c>
      <c r="D71" s="5">
        <v>72340.72</v>
      </c>
      <c r="E71" s="5">
        <v>110056.51999999999</v>
      </c>
      <c r="F71" s="5">
        <v>146750.97</v>
      </c>
      <c r="G71" s="5">
        <v>146122.96999999997</v>
      </c>
      <c r="H71" s="5">
        <v>171877.96999999997</v>
      </c>
      <c r="I71" s="5">
        <v>177025.06000000003</v>
      </c>
      <c r="J71" s="6">
        <f t="shared" si="1"/>
        <v>131107.65375</v>
      </c>
      <c r="K71" s="4">
        <v>0</v>
      </c>
    </row>
    <row r="72" spans="1:11">
      <c r="A72" s="4" t="s">
        <v>207</v>
      </c>
      <c r="B72" s="5">
        <v>329</v>
      </c>
      <c r="C72" s="5">
        <v>281</v>
      </c>
      <c r="D72" s="5">
        <v>281</v>
      </c>
      <c r="E72" s="5">
        <v>262</v>
      </c>
      <c r="F72" s="5">
        <v>310</v>
      </c>
      <c r="G72" s="5">
        <v>330</v>
      </c>
      <c r="H72" s="5">
        <v>330</v>
      </c>
      <c r="I72" s="5">
        <v>368</v>
      </c>
      <c r="J72" s="6">
        <f t="shared" si="1"/>
        <v>311.375</v>
      </c>
      <c r="K72" s="4">
        <v>0</v>
      </c>
    </row>
    <row r="73" spans="1:11">
      <c r="A73" s="4" t="s">
        <v>68</v>
      </c>
      <c r="B73" s="5">
        <v>279</v>
      </c>
      <c r="C73" s="5">
        <v>412.5</v>
      </c>
      <c r="D73" s="5">
        <v>448</v>
      </c>
      <c r="E73" s="5">
        <v>539</v>
      </c>
      <c r="F73" s="5">
        <v>470</v>
      </c>
      <c r="G73" s="5">
        <v>518.1</v>
      </c>
      <c r="H73" s="5">
        <v>596.01</v>
      </c>
      <c r="I73" s="5">
        <v>606.9</v>
      </c>
      <c r="J73" s="6">
        <f t="shared" si="1"/>
        <v>483.68874999999997</v>
      </c>
      <c r="K73" s="4">
        <v>0</v>
      </c>
    </row>
    <row r="74" spans="1:11">
      <c r="A74" s="4" t="s">
        <v>69</v>
      </c>
      <c r="B74" s="5">
        <v>512</v>
      </c>
      <c r="C74" s="5">
        <v>109</v>
      </c>
      <c r="D74" s="5">
        <v>140</v>
      </c>
      <c r="E74" s="5">
        <v>150</v>
      </c>
      <c r="F74" s="5">
        <v>0</v>
      </c>
      <c r="G74" s="5">
        <v>0</v>
      </c>
      <c r="H74" s="5">
        <v>0</v>
      </c>
      <c r="I74" s="5">
        <v>0</v>
      </c>
      <c r="J74" s="6">
        <f t="shared" si="1"/>
        <v>113.875</v>
      </c>
      <c r="K74" s="4">
        <v>0</v>
      </c>
    </row>
    <row r="75" spans="1:11">
      <c r="A75" s="4" t="s">
        <v>70</v>
      </c>
      <c r="B75" s="5">
        <v>58217.4</v>
      </c>
      <c r="C75" s="5">
        <v>61425</v>
      </c>
      <c r="D75" s="5">
        <v>60524</v>
      </c>
      <c r="E75" s="5">
        <v>61550</v>
      </c>
      <c r="F75" s="5">
        <v>55524.44</v>
      </c>
      <c r="G75" s="5">
        <v>57876.75</v>
      </c>
      <c r="H75" s="5">
        <v>59185.46</v>
      </c>
      <c r="I75" s="5">
        <v>24814.43</v>
      </c>
      <c r="J75" s="6">
        <f t="shared" si="1"/>
        <v>54889.684999999998</v>
      </c>
      <c r="K75" s="4">
        <v>0</v>
      </c>
    </row>
    <row r="76" spans="1:11">
      <c r="A76" s="4" t="s">
        <v>71</v>
      </c>
      <c r="B76" s="5">
        <v>472.75</v>
      </c>
      <c r="C76" s="5">
        <v>605.17000000000007</v>
      </c>
      <c r="D76" s="5">
        <v>561.39</v>
      </c>
      <c r="E76" s="5">
        <v>585.12</v>
      </c>
      <c r="F76" s="5">
        <v>590.69000000000005</v>
      </c>
      <c r="G76" s="5">
        <v>476.25</v>
      </c>
      <c r="H76" s="5">
        <v>432.34</v>
      </c>
      <c r="I76" s="5">
        <v>298.63000000000005</v>
      </c>
      <c r="J76" s="6">
        <f t="shared" si="1"/>
        <v>502.79250000000002</v>
      </c>
      <c r="K76" s="4">
        <v>0</v>
      </c>
    </row>
    <row r="77" spans="1:11">
      <c r="A77" s="4" t="s">
        <v>208</v>
      </c>
      <c r="B77" s="5">
        <v>39759.9</v>
      </c>
      <c r="C77" s="5">
        <v>42839.4</v>
      </c>
      <c r="D77" s="5">
        <v>40290</v>
      </c>
      <c r="E77" s="5">
        <v>57584</v>
      </c>
      <c r="F77" s="5">
        <v>57500</v>
      </c>
      <c r="G77" s="5">
        <v>56920</v>
      </c>
      <c r="H77" s="5">
        <v>46870</v>
      </c>
      <c r="I77" s="5">
        <v>48470</v>
      </c>
      <c r="J77" s="6">
        <f t="shared" si="1"/>
        <v>48779.162499999999</v>
      </c>
      <c r="K77" s="4">
        <v>0</v>
      </c>
    </row>
    <row r="78" spans="1:11">
      <c r="A78" s="4" t="s">
        <v>73</v>
      </c>
      <c r="B78" s="5">
        <v>1561</v>
      </c>
      <c r="C78" s="5">
        <v>1663</v>
      </c>
      <c r="D78" s="5">
        <v>1593</v>
      </c>
      <c r="E78" s="5">
        <v>1656</v>
      </c>
      <c r="F78" s="5">
        <v>1253</v>
      </c>
      <c r="G78" s="5">
        <v>1588.25</v>
      </c>
      <c r="H78" s="5">
        <v>1458.5</v>
      </c>
      <c r="I78" s="5">
        <v>1617.3</v>
      </c>
      <c r="J78" s="6">
        <f t="shared" si="1"/>
        <v>1548.7562499999999</v>
      </c>
      <c r="K78" s="4">
        <v>1</v>
      </c>
    </row>
    <row r="79" spans="1:11">
      <c r="A79" s="4" t="s">
        <v>74</v>
      </c>
      <c r="B79" s="5">
        <v>116591</v>
      </c>
      <c r="C79" s="5">
        <v>98958</v>
      </c>
      <c r="D79" s="5">
        <v>96550</v>
      </c>
      <c r="E79" s="5">
        <v>108789.85</v>
      </c>
      <c r="F79" s="5">
        <v>89608.3</v>
      </c>
      <c r="G79" s="5">
        <v>107524.2</v>
      </c>
      <c r="H79" s="5">
        <v>114874</v>
      </c>
      <c r="I79" s="5">
        <v>102597</v>
      </c>
      <c r="J79" s="6">
        <f t="shared" si="1"/>
        <v>104436.54375</v>
      </c>
      <c r="K79" s="4">
        <v>0</v>
      </c>
    </row>
    <row r="80" spans="1:11">
      <c r="A80" s="4" t="s">
        <v>75</v>
      </c>
      <c r="B80" s="5">
        <v>15740</v>
      </c>
      <c r="C80" s="5">
        <v>24344</v>
      </c>
      <c r="D80" s="5">
        <v>26367.9</v>
      </c>
      <c r="E80" s="5">
        <v>30528</v>
      </c>
      <c r="F80" s="5">
        <v>24506</v>
      </c>
      <c r="G80" s="5">
        <v>21178</v>
      </c>
      <c r="H80" s="5">
        <v>24888</v>
      </c>
      <c r="I80" s="5">
        <v>29458.400000000001</v>
      </c>
      <c r="J80" s="6">
        <f t="shared" si="1"/>
        <v>24626.287499999999</v>
      </c>
      <c r="K80" s="4">
        <v>1</v>
      </c>
    </row>
    <row r="81" spans="1:11">
      <c r="A81" s="4" t="s">
        <v>76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40</v>
      </c>
      <c r="H81" s="5">
        <v>120</v>
      </c>
      <c r="I81" s="5">
        <v>90</v>
      </c>
      <c r="J81" s="6">
        <f t="shared" si="1"/>
        <v>31.25</v>
      </c>
      <c r="K81" s="4">
        <v>0</v>
      </c>
    </row>
    <row r="82" spans="1:11">
      <c r="A82" s="4" t="s">
        <v>77</v>
      </c>
      <c r="B82" s="5">
        <v>20</v>
      </c>
      <c r="C82" s="5">
        <v>20</v>
      </c>
      <c r="D82" s="5">
        <v>20</v>
      </c>
      <c r="E82" s="5">
        <v>23</v>
      </c>
      <c r="F82" s="5">
        <v>23</v>
      </c>
      <c r="G82" s="5">
        <v>23</v>
      </c>
      <c r="H82" s="5">
        <v>23</v>
      </c>
      <c r="I82" s="5">
        <v>23</v>
      </c>
      <c r="J82" s="6">
        <f t="shared" si="1"/>
        <v>21.875</v>
      </c>
      <c r="K82" s="4">
        <v>0</v>
      </c>
    </row>
    <row r="83" spans="1:11">
      <c r="A83" s="4" t="s">
        <v>78</v>
      </c>
      <c r="B83" s="5">
        <v>1143543.8500000001</v>
      </c>
      <c r="C83" s="5">
        <v>1320725.2</v>
      </c>
      <c r="D83" s="5">
        <v>1247481.58</v>
      </c>
      <c r="E83" s="5">
        <v>1332136.3199999998</v>
      </c>
      <c r="F83" s="5">
        <v>1380545.4800000002</v>
      </c>
      <c r="G83" s="5">
        <v>1325805.3799999999</v>
      </c>
      <c r="H83" s="5">
        <v>1308195.5899999999</v>
      </c>
      <c r="I83" s="5">
        <v>1354699.96</v>
      </c>
      <c r="J83" s="6">
        <f t="shared" si="1"/>
        <v>1301641.67</v>
      </c>
      <c r="K83" s="4">
        <v>0</v>
      </c>
    </row>
    <row r="84" spans="1:11">
      <c r="A84" s="4" t="s">
        <v>79</v>
      </c>
      <c r="B84" s="5">
        <v>156</v>
      </c>
      <c r="C84" s="5">
        <v>165</v>
      </c>
      <c r="D84" s="5">
        <v>350</v>
      </c>
      <c r="E84" s="5">
        <v>277</v>
      </c>
      <c r="F84" s="5">
        <v>150</v>
      </c>
      <c r="G84" s="5">
        <v>70</v>
      </c>
      <c r="H84" s="5">
        <v>0</v>
      </c>
      <c r="I84" s="5">
        <v>350</v>
      </c>
      <c r="J84" s="6">
        <f t="shared" si="1"/>
        <v>189.75</v>
      </c>
      <c r="K84" s="4">
        <v>0</v>
      </c>
    </row>
    <row r="85" spans="1:11">
      <c r="A85" s="4" t="s">
        <v>80</v>
      </c>
      <c r="B85" s="5">
        <v>105</v>
      </c>
      <c r="C85" s="5">
        <v>108</v>
      </c>
      <c r="D85" s="5">
        <v>112</v>
      </c>
      <c r="E85" s="5">
        <v>115</v>
      </c>
      <c r="F85" s="5">
        <v>119</v>
      </c>
      <c r="G85" s="5">
        <v>125</v>
      </c>
      <c r="H85" s="5">
        <v>129</v>
      </c>
      <c r="I85" s="5">
        <v>131</v>
      </c>
      <c r="J85" s="6">
        <f t="shared" si="1"/>
        <v>118</v>
      </c>
      <c r="K85" s="4">
        <v>0</v>
      </c>
    </row>
    <row r="86" spans="1:11">
      <c r="A86" s="4" t="s">
        <v>81</v>
      </c>
      <c r="B86" s="5">
        <v>23.58</v>
      </c>
      <c r="C86" s="5">
        <v>35.910000000000004</v>
      </c>
      <c r="D86" s="5">
        <v>19.899999999999999</v>
      </c>
      <c r="E86" s="5">
        <v>29.330000000000002</v>
      </c>
      <c r="F86" s="5">
        <v>26.19</v>
      </c>
      <c r="G86" s="5">
        <v>23.799999999999997</v>
      </c>
      <c r="H86" s="5">
        <v>20.700000000000003</v>
      </c>
      <c r="I86" s="5">
        <v>22.699999999999996</v>
      </c>
      <c r="J86" s="6">
        <f t="shared" si="1"/>
        <v>25.263749999999995</v>
      </c>
      <c r="K86" s="4">
        <v>0</v>
      </c>
    </row>
    <row r="87" spans="1:11">
      <c r="A87" s="4" t="s">
        <v>184</v>
      </c>
      <c r="B87" s="5">
        <v>41</v>
      </c>
      <c r="C87" s="5">
        <v>90</v>
      </c>
      <c r="D87" s="5">
        <v>169</v>
      </c>
      <c r="E87" s="5">
        <v>150</v>
      </c>
      <c r="F87" s="5">
        <v>220</v>
      </c>
      <c r="G87" s="5">
        <v>250</v>
      </c>
      <c r="H87" s="5">
        <v>465</v>
      </c>
      <c r="I87" s="5">
        <v>470</v>
      </c>
      <c r="J87" s="6">
        <f t="shared" si="1"/>
        <v>231.875</v>
      </c>
      <c r="K87" s="4">
        <v>0</v>
      </c>
    </row>
    <row r="88" spans="1:11">
      <c r="A88" s="4" t="s">
        <v>181</v>
      </c>
      <c r="B88" s="5">
        <v>6717</v>
      </c>
      <c r="C88" s="5">
        <v>7266</v>
      </c>
      <c r="D88" s="5">
        <v>8234</v>
      </c>
      <c r="E88" s="5">
        <v>10370</v>
      </c>
      <c r="F88" s="5">
        <v>9461</v>
      </c>
      <c r="G88" s="5">
        <v>8624</v>
      </c>
      <c r="H88" s="5">
        <v>9725</v>
      </c>
      <c r="I88" s="5">
        <v>8484.6</v>
      </c>
      <c r="J88" s="6">
        <f t="shared" si="1"/>
        <v>8610.2000000000007</v>
      </c>
      <c r="K88" s="4">
        <v>0</v>
      </c>
    </row>
    <row r="89" spans="1:11">
      <c r="A89" s="4" t="s">
        <v>82</v>
      </c>
      <c r="B89" s="5">
        <v>261</v>
      </c>
      <c r="C89" s="5">
        <v>1415</v>
      </c>
      <c r="D89" s="5">
        <v>2515</v>
      </c>
      <c r="E89" s="5">
        <v>3015</v>
      </c>
      <c r="F89" s="5">
        <v>4015</v>
      </c>
      <c r="G89" s="5">
        <v>4005</v>
      </c>
      <c r="H89" s="5">
        <v>4301.1000000000004</v>
      </c>
      <c r="I89" s="5">
        <v>4301.1000000000004</v>
      </c>
      <c r="J89" s="6">
        <f t="shared" si="1"/>
        <v>2978.5249999999996</v>
      </c>
      <c r="K89" s="4">
        <v>0</v>
      </c>
    </row>
    <row r="90" spans="1:11">
      <c r="A90" s="4" t="s">
        <v>182</v>
      </c>
      <c r="B90" s="5">
        <v>68592</v>
      </c>
      <c r="C90" s="5">
        <v>42729.55</v>
      </c>
      <c r="D90" s="5">
        <v>85624.67</v>
      </c>
      <c r="E90" s="5">
        <v>76588.37</v>
      </c>
      <c r="F90" s="5">
        <v>45218.46</v>
      </c>
      <c r="G90" s="5">
        <v>41419.97</v>
      </c>
      <c r="H90" s="5">
        <v>39426.700000000004</v>
      </c>
      <c r="I90" s="5">
        <v>71057.73</v>
      </c>
      <c r="J90" s="6">
        <f t="shared" si="1"/>
        <v>58832.181250000001</v>
      </c>
      <c r="K90" s="4">
        <v>1</v>
      </c>
    </row>
    <row r="91" spans="1:11">
      <c r="A91" s="4" t="s">
        <v>83</v>
      </c>
      <c r="B91" s="5">
        <v>2301188</v>
      </c>
      <c r="C91" s="5">
        <v>2231911</v>
      </c>
      <c r="D91" s="5">
        <v>2054576</v>
      </c>
      <c r="E91" s="5">
        <v>2038331</v>
      </c>
      <c r="F91" s="5">
        <v>2044959</v>
      </c>
      <c r="G91" s="5">
        <v>1901018.22</v>
      </c>
      <c r="H91" s="5">
        <v>1922747.5999999999</v>
      </c>
      <c r="I91" s="5">
        <v>1981762.0399999998</v>
      </c>
      <c r="J91" s="6">
        <f t="shared" si="1"/>
        <v>2059561.6074999999</v>
      </c>
      <c r="K91" s="4">
        <v>0</v>
      </c>
    </row>
    <row r="92" spans="1:11">
      <c r="A92" s="4" t="s">
        <v>84</v>
      </c>
      <c r="B92" s="5">
        <v>8050.3900000000012</v>
      </c>
      <c r="C92" s="5">
        <v>9839.1999999999989</v>
      </c>
      <c r="D92" s="5">
        <v>9292.2899999999991</v>
      </c>
      <c r="E92" s="5">
        <v>10586.77</v>
      </c>
      <c r="F92" s="5">
        <v>8672.9499999999989</v>
      </c>
      <c r="G92" s="5">
        <v>9111.510000000002</v>
      </c>
      <c r="H92" s="5">
        <v>11854.089999999998</v>
      </c>
      <c r="I92" s="5">
        <v>13294.060000000001</v>
      </c>
      <c r="J92" s="6">
        <f t="shared" si="1"/>
        <v>10087.657499999999</v>
      </c>
      <c r="K92" s="4">
        <v>0</v>
      </c>
    </row>
    <row r="93" spans="1:11">
      <c r="A93" s="4" t="s">
        <v>85</v>
      </c>
      <c r="B93" s="5">
        <v>1.31</v>
      </c>
      <c r="C93" s="5">
        <v>9</v>
      </c>
      <c r="D93" s="5">
        <v>16</v>
      </c>
      <c r="E93" s="5">
        <v>37.230000000000004</v>
      </c>
      <c r="F93" s="5">
        <v>54.82</v>
      </c>
      <c r="G93" s="5">
        <v>44.64</v>
      </c>
      <c r="H93" s="5">
        <v>0</v>
      </c>
      <c r="I93" s="5">
        <v>0</v>
      </c>
      <c r="J93" s="6">
        <f t="shared" si="1"/>
        <v>20.375</v>
      </c>
      <c r="K93" s="4">
        <v>0</v>
      </c>
    </row>
    <row r="94" spans="1:11">
      <c r="A94" s="4" t="s">
        <v>178</v>
      </c>
      <c r="B94" s="5">
        <v>10254</v>
      </c>
      <c r="C94" s="5">
        <v>11446</v>
      </c>
      <c r="D94" s="5">
        <v>25766</v>
      </c>
      <c r="E94" s="5">
        <v>25251</v>
      </c>
      <c r="F94" s="5">
        <v>16026</v>
      </c>
      <c r="G94" s="5">
        <v>20110</v>
      </c>
      <c r="H94" s="5">
        <v>23728</v>
      </c>
      <c r="I94" s="5">
        <v>34900</v>
      </c>
      <c r="J94" s="6">
        <f t="shared" si="1"/>
        <v>20935.125</v>
      </c>
      <c r="K94" s="4">
        <v>0</v>
      </c>
    </row>
    <row r="95" spans="1:11">
      <c r="A95" s="4" t="s">
        <v>86</v>
      </c>
      <c r="B95" s="5">
        <v>30</v>
      </c>
      <c r="C95" s="5">
        <v>30</v>
      </c>
      <c r="D95" s="5">
        <v>5</v>
      </c>
      <c r="E95" s="5">
        <v>5</v>
      </c>
      <c r="F95" s="5">
        <v>5</v>
      </c>
      <c r="G95" s="5">
        <v>5</v>
      </c>
      <c r="H95" s="5">
        <v>0</v>
      </c>
      <c r="I95" s="5">
        <v>3</v>
      </c>
      <c r="J95" s="6">
        <f t="shared" si="1"/>
        <v>10.375</v>
      </c>
      <c r="K95" s="4">
        <v>0</v>
      </c>
    </row>
    <row r="96" spans="1:11">
      <c r="A96" s="4" t="s">
        <v>209</v>
      </c>
      <c r="B96" s="5">
        <v>10.9</v>
      </c>
      <c r="C96" s="5">
        <v>14.9</v>
      </c>
      <c r="D96" s="5">
        <v>26</v>
      </c>
      <c r="E96" s="5">
        <v>20.6</v>
      </c>
      <c r="F96" s="5">
        <v>2.2999999999999998</v>
      </c>
      <c r="G96" s="5">
        <v>5.3</v>
      </c>
      <c r="H96" s="5">
        <v>14</v>
      </c>
      <c r="I96" s="5">
        <v>45</v>
      </c>
      <c r="J96" s="6">
        <f t="shared" si="1"/>
        <v>17.375</v>
      </c>
      <c r="K96" s="4">
        <v>0</v>
      </c>
    </row>
    <row r="97" spans="1:11">
      <c r="A97" s="4" t="s">
        <v>88</v>
      </c>
      <c r="B97" s="5">
        <v>0</v>
      </c>
      <c r="C97" s="5">
        <v>0</v>
      </c>
      <c r="D97" s="5">
        <v>0.5</v>
      </c>
      <c r="E97" s="5">
        <v>1.4</v>
      </c>
      <c r="F97" s="5">
        <v>1.4</v>
      </c>
      <c r="G97" s="5">
        <v>1.4</v>
      </c>
      <c r="H97" s="5">
        <v>1.1000000000000001</v>
      </c>
      <c r="I97" s="5">
        <v>1</v>
      </c>
      <c r="J97" s="6">
        <f t="shared" si="1"/>
        <v>0.84999999999999987</v>
      </c>
      <c r="K97" s="4">
        <v>0</v>
      </c>
    </row>
    <row r="98" spans="1:11">
      <c r="A98" s="4" t="s">
        <v>89</v>
      </c>
      <c r="B98" s="5">
        <v>0</v>
      </c>
      <c r="C98" s="5">
        <v>0</v>
      </c>
      <c r="D98" s="5">
        <v>1.91</v>
      </c>
      <c r="E98" s="5">
        <v>2.78</v>
      </c>
      <c r="F98" s="5">
        <v>0</v>
      </c>
      <c r="G98" s="5">
        <v>0</v>
      </c>
      <c r="H98" s="5">
        <v>0.3</v>
      </c>
      <c r="I98" s="5">
        <v>0.3</v>
      </c>
      <c r="J98" s="6">
        <f t="shared" si="1"/>
        <v>0.66124999999999989</v>
      </c>
      <c r="K98" s="4">
        <v>1</v>
      </c>
    </row>
    <row r="99" spans="1:11">
      <c r="A99" s="4" t="s">
        <v>90</v>
      </c>
      <c r="B99" s="5">
        <v>11549</v>
      </c>
      <c r="C99" s="5">
        <v>7762</v>
      </c>
      <c r="D99" s="5">
        <v>3652</v>
      </c>
      <c r="E99" s="5">
        <v>17820</v>
      </c>
      <c r="F99" s="5">
        <v>24720</v>
      </c>
      <c r="G99" s="5">
        <v>32330</v>
      </c>
      <c r="H99" s="5">
        <v>47400</v>
      </c>
      <c r="I99" s="5">
        <v>64400</v>
      </c>
      <c r="J99" s="6">
        <f t="shared" si="1"/>
        <v>26204.125</v>
      </c>
      <c r="K99" s="4">
        <v>0</v>
      </c>
    </row>
    <row r="100" spans="1:11">
      <c r="A100" s="4" t="s">
        <v>91</v>
      </c>
      <c r="B100" s="5">
        <v>172.3</v>
      </c>
      <c r="C100" s="5">
        <v>254.2</v>
      </c>
      <c r="D100" s="5">
        <v>380</v>
      </c>
      <c r="E100" s="5">
        <v>510</v>
      </c>
      <c r="F100" s="5">
        <v>689.5</v>
      </c>
      <c r="G100" s="5">
        <v>1458.23</v>
      </c>
      <c r="H100" s="5">
        <v>719.2</v>
      </c>
      <c r="I100" s="5">
        <v>886</v>
      </c>
      <c r="J100" s="6">
        <f t="shared" si="1"/>
        <v>633.67875000000004</v>
      </c>
      <c r="K100" s="4">
        <v>0</v>
      </c>
    </row>
    <row r="101" spans="1:11">
      <c r="A101" s="4" t="s">
        <v>92</v>
      </c>
      <c r="B101" s="5">
        <v>3497.4600000000009</v>
      </c>
      <c r="C101" s="5">
        <v>3119.0299999999997</v>
      </c>
      <c r="D101" s="5">
        <v>4547.8399999999992</v>
      </c>
      <c r="E101" s="5">
        <v>4452.5200000000004</v>
      </c>
      <c r="F101" s="5">
        <v>5835.5399999999991</v>
      </c>
      <c r="G101" s="5">
        <v>5082.38</v>
      </c>
      <c r="H101" s="5">
        <v>5072.4899999999989</v>
      </c>
      <c r="I101" s="5">
        <v>4847.829999999999</v>
      </c>
      <c r="J101" s="6">
        <f t="shared" si="1"/>
        <v>4556.8862499999996</v>
      </c>
      <c r="K101" s="4">
        <v>0</v>
      </c>
    </row>
    <row r="102" spans="1:11">
      <c r="A102" s="4" t="s">
        <v>93</v>
      </c>
      <c r="B102" s="5">
        <v>494.7</v>
      </c>
      <c r="C102" s="5">
        <v>364</v>
      </c>
      <c r="D102" s="5">
        <v>379</v>
      </c>
      <c r="E102" s="5">
        <v>495.6</v>
      </c>
      <c r="F102" s="5">
        <v>658.3</v>
      </c>
      <c r="G102" s="5">
        <v>697</v>
      </c>
      <c r="H102" s="5">
        <v>746.4</v>
      </c>
      <c r="I102" s="5">
        <v>689.3</v>
      </c>
      <c r="J102" s="6">
        <f t="shared" si="1"/>
        <v>565.53750000000002</v>
      </c>
      <c r="K102" s="4">
        <v>0</v>
      </c>
    </row>
    <row r="103" spans="1:11">
      <c r="A103" s="4" t="s">
        <v>210</v>
      </c>
      <c r="B103" s="5">
        <v>7217.6</v>
      </c>
      <c r="C103" s="5">
        <v>6990.4</v>
      </c>
      <c r="D103" s="5">
        <v>11812</v>
      </c>
      <c r="E103" s="5">
        <v>12162.4</v>
      </c>
      <c r="F103" s="5">
        <v>12200</v>
      </c>
      <c r="G103" s="5">
        <v>10580</v>
      </c>
      <c r="H103" s="5">
        <v>4780</v>
      </c>
      <c r="I103" s="5">
        <v>5520</v>
      </c>
      <c r="J103" s="6">
        <f t="shared" si="1"/>
        <v>8907.7999999999993</v>
      </c>
      <c r="K103" s="4">
        <v>1</v>
      </c>
    </row>
    <row r="104" spans="1:11">
      <c r="A104" s="4" t="s">
        <v>95</v>
      </c>
      <c r="B104" s="5">
        <v>3883.48</v>
      </c>
      <c r="C104" s="5">
        <v>4260.91</v>
      </c>
      <c r="D104" s="5">
        <v>4786</v>
      </c>
      <c r="E104" s="5">
        <v>5417</v>
      </c>
      <c r="F104" s="5">
        <v>4891.3999999999996</v>
      </c>
      <c r="G104" s="5">
        <v>6217.27</v>
      </c>
      <c r="H104" s="5">
        <v>4654.18</v>
      </c>
      <c r="I104" s="5">
        <v>5886.1500000000005</v>
      </c>
      <c r="J104" s="6">
        <f t="shared" si="1"/>
        <v>4999.5487500000008</v>
      </c>
      <c r="K104" s="4">
        <v>0</v>
      </c>
    </row>
    <row r="105" spans="1:11">
      <c r="A105" s="4" t="s">
        <v>185</v>
      </c>
      <c r="B105" s="5">
        <v>257138.35999999996</v>
      </c>
      <c r="C105" s="5">
        <v>249820.01000000004</v>
      </c>
      <c r="D105" s="5">
        <v>210007.50000000006</v>
      </c>
      <c r="E105" s="5">
        <v>269472.9800000001</v>
      </c>
      <c r="F105" s="5">
        <v>276930.21999999997</v>
      </c>
      <c r="G105" s="5">
        <v>269656.89</v>
      </c>
      <c r="H105" s="5">
        <v>297784.93</v>
      </c>
      <c r="I105" s="5">
        <v>342965.85999999993</v>
      </c>
      <c r="J105" s="6">
        <f t="shared" si="1"/>
        <v>271722.09375000006</v>
      </c>
      <c r="K105" s="4">
        <v>0</v>
      </c>
    </row>
    <row r="106" spans="1:11">
      <c r="A106" s="4" t="s">
        <v>96</v>
      </c>
      <c r="B106" s="5">
        <v>4189.22</v>
      </c>
      <c r="C106" s="5">
        <v>3347.76</v>
      </c>
      <c r="D106" s="5">
        <v>4484.3</v>
      </c>
      <c r="E106" s="5">
        <v>5178.3</v>
      </c>
      <c r="F106" s="5">
        <v>11903.75</v>
      </c>
      <c r="G106" s="5">
        <v>6569.22</v>
      </c>
      <c r="H106" s="5">
        <v>5422.97</v>
      </c>
      <c r="I106" s="5">
        <v>9166.4600000000009</v>
      </c>
      <c r="J106" s="6">
        <f t="shared" si="1"/>
        <v>6282.7475000000004</v>
      </c>
      <c r="K106" s="4">
        <v>0</v>
      </c>
    </row>
    <row r="107" spans="1:11">
      <c r="A107" s="4" t="s">
        <v>211</v>
      </c>
      <c r="B107" s="5">
        <v>2</v>
      </c>
      <c r="C107" s="5">
        <v>3</v>
      </c>
      <c r="D107" s="5">
        <v>5</v>
      </c>
      <c r="E107" s="5">
        <v>59</v>
      </c>
      <c r="F107" s="5">
        <v>3</v>
      </c>
      <c r="G107" s="5">
        <v>3</v>
      </c>
      <c r="H107" s="5">
        <v>88</v>
      </c>
      <c r="I107" s="5">
        <v>49</v>
      </c>
      <c r="J107" s="6">
        <f t="shared" si="1"/>
        <v>26.5</v>
      </c>
      <c r="K107" s="4">
        <v>0</v>
      </c>
    </row>
    <row r="108" spans="1:11">
      <c r="A108" s="4" t="s">
        <v>97</v>
      </c>
      <c r="B108" s="5">
        <v>96</v>
      </c>
      <c r="C108" s="5">
        <v>74.2</v>
      </c>
      <c r="D108" s="5">
        <v>78.7</v>
      </c>
      <c r="E108" s="5">
        <v>76.100000000000009</v>
      </c>
      <c r="F108" s="5">
        <v>70.7</v>
      </c>
      <c r="G108" s="5">
        <v>31.400000000000002</v>
      </c>
      <c r="H108" s="5">
        <v>25</v>
      </c>
      <c r="I108" s="5">
        <v>15</v>
      </c>
      <c r="J108" s="6">
        <f t="shared" si="1"/>
        <v>58.387499999999996</v>
      </c>
      <c r="K108" s="4">
        <v>0</v>
      </c>
    </row>
    <row r="109" spans="1:11">
      <c r="A109" s="4" t="s">
        <v>98</v>
      </c>
      <c r="B109" s="5">
        <v>4725</v>
      </c>
      <c r="C109" s="5">
        <v>4359</v>
      </c>
      <c r="D109" s="5">
        <v>4824</v>
      </c>
      <c r="E109" s="5">
        <v>4239</v>
      </c>
      <c r="F109" s="5">
        <v>3444</v>
      </c>
      <c r="G109" s="5">
        <v>4742</v>
      </c>
      <c r="H109" s="5">
        <v>4870</v>
      </c>
      <c r="I109" s="5">
        <v>4856</v>
      </c>
      <c r="J109" s="6">
        <f t="shared" si="1"/>
        <v>4507.375</v>
      </c>
      <c r="K109" s="4">
        <v>0</v>
      </c>
    </row>
    <row r="110" spans="1:11">
      <c r="A110" s="4" t="s">
        <v>212</v>
      </c>
      <c r="B110" s="5">
        <v>7028.05</v>
      </c>
      <c r="C110" s="5">
        <v>7001.4</v>
      </c>
      <c r="D110" s="5">
        <v>7177.1</v>
      </c>
      <c r="E110" s="5">
        <v>7306.2</v>
      </c>
      <c r="F110" s="5">
        <v>7228.2</v>
      </c>
      <c r="G110" s="5">
        <v>8237.4</v>
      </c>
      <c r="H110" s="5">
        <v>8592</v>
      </c>
      <c r="I110" s="5">
        <v>2052.2200000000003</v>
      </c>
      <c r="J110" s="6">
        <f t="shared" si="1"/>
        <v>6827.8212500000009</v>
      </c>
      <c r="K110" s="4">
        <v>0</v>
      </c>
    </row>
    <row r="111" spans="1:11">
      <c r="A111" s="4" t="s">
        <v>100</v>
      </c>
      <c r="B111" s="5">
        <v>817654</v>
      </c>
      <c r="C111" s="5">
        <v>818446</v>
      </c>
      <c r="D111" s="5">
        <v>562352</v>
      </c>
      <c r="E111" s="5">
        <v>483440.86</v>
      </c>
      <c r="F111" s="5">
        <v>509495</v>
      </c>
      <c r="G111" s="5">
        <v>545550</v>
      </c>
      <c r="H111" s="5">
        <v>481711</v>
      </c>
      <c r="I111" s="5">
        <v>495476.13</v>
      </c>
      <c r="J111" s="6">
        <f t="shared" si="1"/>
        <v>589265.62374999991</v>
      </c>
      <c r="K111" s="4">
        <v>0</v>
      </c>
    </row>
    <row r="112" spans="1:11">
      <c r="A112" s="4" t="s">
        <v>101</v>
      </c>
      <c r="B112" s="5">
        <v>306</v>
      </c>
      <c r="C112" s="5">
        <v>406</v>
      </c>
      <c r="D112" s="5">
        <v>1106</v>
      </c>
      <c r="E112" s="5">
        <v>806</v>
      </c>
      <c r="F112" s="5">
        <v>556</v>
      </c>
      <c r="G112" s="5">
        <v>607</v>
      </c>
      <c r="H112" s="5">
        <v>757</v>
      </c>
      <c r="I112" s="5">
        <v>715</v>
      </c>
      <c r="J112" s="6">
        <f t="shared" si="1"/>
        <v>657.375</v>
      </c>
      <c r="K112" s="4">
        <v>0</v>
      </c>
    </row>
    <row r="113" spans="1:11">
      <c r="A113" s="4" t="s">
        <v>102</v>
      </c>
      <c r="B113" s="5">
        <v>300.3</v>
      </c>
      <c r="C113" s="5">
        <v>300</v>
      </c>
      <c r="D113" s="5">
        <v>132.04</v>
      </c>
      <c r="E113" s="5">
        <v>87.31</v>
      </c>
      <c r="F113" s="5">
        <v>57.41</v>
      </c>
      <c r="G113" s="5">
        <v>21.03</v>
      </c>
      <c r="H113" s="5">
        <v>70</v>
      </c>
      <c r="I113" s="5">
        <v>80</v>
      </c>
      <c r="J113" s="6">
        <f t="shared" si="1"/>
        <v>131.01124999999996</v>
      </c>
      <c r="K113" s="4">
        <v>1</v>
      </c>
    </row>
    <row r="114" spans="1:11">
      <c r="A114" s="4" t="s">
        <v>103</v>
      </c>
      <c r="B114" s="5">
        <v>7527</v>
      </c>
      <c r="C114" s="5">
        <v>8227</v>
      </c>
      <c r="D114" s="5">
        <v>10937</v>
      </c>
      <c r="E114" s="5">
        <v>10629</v>
      </c>
      <c r="F114" s="5">
        <v>13379</v>
      </c>
      <c r="G114" s="5">
        <v>16547</v>
      </c>
      <c r="H114" s="5">
        <v>20500</v>
      </c>
      <c r="I114" s="5">
        <v>20945.2</v>
      </c>
      <c r="J114" s="6">
        <f t="shared" si="1"/>
        <v>13586.4</v>
      </c>
      <c r="K114" s="4">
        <v>0</v>
      </c>
    </row>
    <row r="115" spans="1:11">
      <c r="A115" s="4" t="s">
        <v>213</v>
      </c>
      <c r="B115" s="5">
        <v>0.5</v>
      </c>
      <c r="C115" s="5">
        <v>0.5</v>
      </c>
      <c r="D115" s="5">
        <v>0.5</v>
      </c>
      <c r="E115" s="5">
        <v>0.5</v>
      </c>
      <c r="F115" s="5">
        <v>0.5</v>
      </c>
      <c r="G115" s="5">
        <v>0.5</v>
      </c>
      <c r="H115" s="5">
        <v>0.5</v>
      </c>
      <c r="I115" s="5">
        <v>0.5</v>
      </c>
      <c r="J115" s="6">
        <f t="shared" si="1"/>
        <v>0.5</v>
      </c>
      <c r="K115" s="4">
        <v>0</v>
      </c>
    </row>
    <row r="116" spans="1:11">
      <c r="A116" s="4" t="s">
        <v>105</v>
      </c>
      <c r="B116" s="5">
        <v>2.5</v>
      </c>
      <c r="C116" s="5">
        <v>2.5</v>
      </c>
      <c r="D116" s="5">
        <v>2.5</v>
      </c>
      <c r="E116" s="5">
        <v>2.5</v>
      </c>
      <c r="F116" s="5">
        <v>2.5</v>
      </c>
      <c r="G116" s="5">
        <v>2.5</v>
      </c>
      <c r="H116" s="5">
        <v>2.5</v>
      </c>
      <c r="I116" s="5">
        <v>2.5</v>
      </c>
      <c r="J116" s="6">
        <f t="shared" si="1"/>
        <v>2.5</v>
      </c>
      <c r="K116" s="4">
        <v>1</v>
      </c>
    </row>
    <row r="117" spans="1:11">
      <c r="A117" s="4" t="s">
        <v>214</v>
      </c>
      <c r="B117" s="5">
        <v>88444</v>
      </c>
      <c r="C117" s="5">
        <v>101248</v>
      </c>
      <c r="D117" s="5">
        <v>110845.1</v>
      </c>
      <c r="E117" s="5">
        <v>126894</v>
      </c>
      <c r="F117" s="5">
        <v>138879</v>
      </c>
      <c r="G117" s="5">
        <v>151794</v>
      </c>
      <c r="H117" s="5">
        <v>172492</v>
      </c>
      <c r="I117" s="5">
        <v>209370</v>
      </c>
      <c r="J117" s="6">
        <f t="shared" si="1"/>
        <v>137495.76250000001</v>
      </c>
      <c r="K117" s="4">
        <v>0</v>
      </c>
    </row>
    <row r="118" spans="1:11">
      <c r="A118" s="4" t="s">
        <v>107</v>
      </c>
      <c r="B118" s="5">
        <v>478.4</v>
      </c>
      <c r="C118" s="5">
        <v>670.49999999999989</v>
      </c>
      <c r="D118" s="5">
        <v>996.9</v>
      </c>
      <c r="E118" s="5">
        <v>987</v>
      </c>
      <c r="F118" s="5">
        <v>970</v>
      </c>
      <c r="G118" s="5">
        <v>0</v>
      </c>
      <c r="H118" s="5">
        <v>0</v>
      </c>
      <c r="I118" s="5">
        <v>0</v>
      </c>
      <c r="J118" s="6">
        <f t="shared" si="1"/>
        <v>512.84999999999991</v>
      </c>
      <c r="K118" s="4">
        <v>0</v>
      </c>
    </row>
    <row r="119" spans="1:11">
      <c r="A119" s="4" t="s">
        <v>108</v>
      </c>
      <c r="B119" s="5">
        <v>395</v>
      </c>
      <c r="C119" s="5">
        <v>390</v>
      </c>
      <c r="D119" s="5">
        <v>660</v>
      </c>
      <c r="E119" s="5">
        <v>640</v>
      </c>
      <c r="F119" s="5">
        <v>640</v>
      </c>
      <c r="G119" s="5">
        <v>2606</v>
      </c>
      <c r="H119" s="5">
        <v>2997</v>
      </c>
      <c r="I119" s="5">
        <v>2992</v>
      </c>
      <c r="J119" s="6">
        <f t="shared" ref="J119:J125" si="2">AVERAGE(B119:I119)</f>
        <v>1415</v>
      </c>
      <c r="K119" s="4">
        <v>0</v>
      </c>
    </row>
    <row r="120" spans="1:11">
      <c r="A120" s="4" t="s">
        <v>109</v>
      </c>
      <c r="B120" s="5">
        <v>187109.40000000002</v>
      </c>
      <c r="C120" s="5">
        <v>192249.60000000001</v>
      </c>
      <c r="D120" s="5">
        <v>214308.59</v>
      </c>
      <c r="E120" s="5">
        <v>222475.24999999997</v>
      </c>
      <c r="F120" s="5">
        <v>211880.48999999996</v>
      </c>
      <c r="G120" s="5">
        <v>193551.71000000002</v>
      </c>
      <c r="H120" s="5">
        <v>216977.31</v>
      </c>
      <c r="I120" s="5">
        <v>180415.07</v>
      </c>
      <c r="J120" s="6">
        <f t="shared" si="2"/>
        <v>202370.92750000002</v>
      </c>
      <c r="K120" s="4">
        <v>0</v>
      </c>
    </row>
    <row r="121" spans="1:11">
      <c r="A121" s="4" t="s">
        <v>186</v>
      </c>
      <c r="B121" s="5">
        <v>155958</v>
      </c>
      <c r="C121" s="5">
        <v>191201</v>
      </c>
      <c r="D121" s="5">
        <v>183348</v>
      </c>
      <c r="E121" s="5">
        <v>183892</v>
      </c>
      <c r="F121" s="5">
        <v>182552.5</v>
      </c>
      <c r="G121" s="5">
        <v>193914.5</v>
      </c>
      <c r="H121" s="5">
        <v>190253</v>
      </c>
      <c r="I121" s="5">
        <v>203739.5</v>
      </c>
      <c r="J121" s="6">
        <f t="shared" si="2"/>
        <v>185607.3125</v>
      </c>
      <c r="K121" s="4">
        <v>0</v>
      </c>
    </row>
    <row r="122" spans="1:11">
      <c r="A122" s="4" t="s">
        <v>110</v>
      </c>
      <c r="B122" s="5">
        <v>14</v>
      </c>
      <c r="C122" s="5">
        <v>17</v>
      </c>
      <c r="D122" s="5">
        <v>14</v>
      </c>
      <c r="E122" s="5">
        <v>14.6</v>
      </c>
      <c r="F122" s="5">
        <v>8</v>
      </c>
      <c r="G122" s="5">
        <v>11.16</v>
      </c>
      <c r="H122" s="5">
        <v>10</v>
      </c>
      <c r="I122" s="5">
        <v>10</v>
      </c>
      <c r="J122" s="6">
        <f t="shared" si="2"/>
        <v>12.344999999999999</v>
      </c>
      <c r="K122" s="4">
        <v>1</v>
      </c>
    </row>
    <row r="123" spans="1:11">
      <c r="A123" s="4" t="s">
        <v>215</v>
      </c>
      <c r="B123" s="5">
        <v>18147.240000000002</v>
      </c>
      <c r="C123" s="5">
        <v>19580.18</v>
      </c>
      <c r="D123" s="5">
        <v>20000</v>
      </c>
      <c r="E123" s="5">
        <v>22501.24</v>
      </c>
      <c r="F123" s="5">
        <v>13628.41</v>
      </c>
      <c r="G123" s="5">
        <v>21469</v>
      </c>
      <c r="H123" s="5">
        <v>22505</v>
      </c>
      <c r="I123" s="5">
        <v>21606</v>
      </c>
      <c r="J123" s="6">
        <f t="shared" si="2"/>
        <v>19929.633750000001</v>
      </c>
      <c r="K123" s="4">
        <v>0</v>
      </c>
    </row>
    <row r="124" spans="1:11">
      <c r="A124" s="4" t="s">
        <v>112</v>
      </c>
      <c r="B124" s="5">
        <v>723577</v>
      </c>
      <c r="C124" s="5">
        <v>717680</v>
      </c>
      <c r="D124" s="5">
        <v>821844</v>
      </c>
      <c r="E124" s="5">
        <v>1064506</v>
      </c>
      <c r="F124" s="5">
        <v>1121154.18</v>
      </c>
      <c r="G124" s="5">
        <v>1167033.97</v>
      </c>
      <c r="H124" s="5">
        <v>1287752.5900000001</v>
      </c>
      <c r="I124" s="5">
        <v>1362972.5</v>
      </c>
      <c r="J124" s="6">
        <f t="shared" si="2"/>
        <v>1033315.0299999999</v>
      </c>
      <c r="K124" s="4">
        <v>0</v>
      </c>
    </row>
    <row r="125" spans="1:11">
      <c r="A125" s="4" t="s">
        <v>113</v>
      </c>
      <c r="B125" s="5">
        <v>150</v>
      </c>
      <c r="C125" s="5">
        <v>100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6">
        <f t="shared" si="2"/>
        <v>31.25</v>
      </c>
      <c r="K125" s="4">
        <v>0</v>
      </c>
    </row>
    <row r="126" spans="1:11">
      <c r="B126" s="5"/>
      <c r="C126" s="5"/>
      <c r="D126" s="5"/>
      <c r="E126" s="5"/>
      <c r="F126" s="5"/>
      <c r="G126" s="5"/>
      <c r="H126" s="5"/>
      <c r="I126" s="5"/>
      <c r="J126" s="4"/>
    </row>
    <row r="127" spans="1:11">
      <c r="A127" s="4" t="s">
        <v>220</v>
      </c>
      <c r="B127" s="6">
        <v>2011</v>
      </c>
      <c r="C127" s="6">
        <v>2012</v>
      </c>
      <c r="D127" s="6">
        <v>2013</v>
      </c>
      <c r="E127" s="6">
        <v>2014</v>
      </c>
      <c r="F127" s="6">
        <v>2015</v>
      </c>
      <c r="G127" s="6">
        <v>2016</v>
      </c>
      <c r="H127" s="6">
        <v>2017</v>
      </c>
      <c r="I127" s="6">
        <v>2018</v>
      </c>
      <c r="J127" s="4"/>
    </row>
    <row r="128" spans="1:11">
      <c r="A128" s="4" t="s">
        <v>218</v>
      </c>
      <c r="B128" s="4">
        <v>0.20275572380952381</v>
      </c>
      <c r="C128" s="4">
        <v>0.20570181428571427</v>
      </c>
      <c r="D128" s="4">
        <v>0.23553414285714283</v>
      </c>
      <c r="E128" s="4">
        <v>0.25301185238095242</v>
      </c>
      <c r="F128" s="4">
        <v>0.2583049190476191</v>
      </c>
      <c r="G128" s="4">
        <v>0.25978109523809528</v>
      </c>
      <c r="H128" s="4">
        <v>0.28114336666666667</v>
      </c>
      <c r="I128" s="4">
        <v>0.34757793809523818</v>
      </c>
      <c r="J128" s="4"/>
    </row>
    <row r="129" spans="1:10">
      <c r="A129" s="4" t="s">
        <v>219</v>
      </c>
      <c r="B129" s="4">
        <v>4.6590400445652156</v>
      </c>
      <c r="C129" s="4">
        <v>5.0972232217391307</v>
      </c>
      <c r="D129" s="4">
        <v>5.5481470532608705</v>
      </c>
      <c r="E129" s="4">
        <v>5.7790000152173917</v>
      </c>
      <c r="F129" s="4">
        <v>6.0698661978260873</v>
      </c>
      <c r="G129" s="4">
        <v>6.2986628489130458</v>
      </c>
      <c r="H129" s="4">
        <v>6.5394232978260902</v>
      </c>
      <c r="I129" s="4">
        <v>6.6884083891304353</v>
      </c>
      <c r="J129" s="4"/>
    </row>
    <row r="130" spans="1:10">
      <c r="B130" s="6"/>
      <c r="C130" s="6"/>
      <c r="D130" s="6"/>
      <c r="E130" s="6"/>
      <c r="F130" s="6"/>
      <c r="G130" s="6"/>
      <c r="H130" s="6"/>
      <c r="I130" s="6"/>
      <c r="J130" s="4"/>
    </row>
    <row r="131" spans="1:10">
      <c r="A131" s="4" t="s">
        <v>221</v>
      </c>
      <c r="B131" s="7">
        <f>(E128+F128+G128+H128+I128)/5/(1-61.4%)*61.4%</f>
        <v>0.44533107319022958</v>
      </c>
      <c r="C131" s="4"/>
      <c r="D131" s="4"/>
      <c r="E131" s="4"/>
      <c r="F131" s="4"/>
      <c r="G131" s="4"/>
      <c r="H131" s="4"/>
      <c r="I131" s="4"/>
      <c r="J131" s="4"/>
    </row>
    <row r="132" spans="1:10">
      <c r="A132" s="4" t="s">
        <v>222</v>
      </c>
      <c r="B132" s="4">
        <f>(E128+F128+G128+H128+I128)/5/(1-1.85%)*1.85%</f>
        <v>5.2769545942798948E-3</v>
      </c>
      <c r="C132" s="4"/>
      <c r="D132" s="4"/>
      <c r="E132" s="4"/>
      <c r="F132" s="4"/>
      <c r="G132" s="4"/>
      <c r="H132" s="4"/>
      <c r="I132" s="4"/>
      <c r="J132" s="8"/>
    </row>
  </sheetData>
  <autoFilter ref="A1:K125" xr:uid="{681D9651-C0A3-4746-B16F-0DC9A4C34DA2}"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87046-E197-444F-8B0B-5CC30D76EC74}">
  <dimension ref="A1:Y57"/>
  <sheetViews>
    <sheetView zoomScale="95" zoomScaleNormal="95" workbookViewId="0">
      <selection activeCell="L7" sqref="L7"/>
    </sheetView>
  </sheetViews>
  <sheetFormatPr defaultRowHeight="14"/>
  <cols>
    <col min="1" max="1" width="25.1796875" style="16" customWidth="1"/>
    <col min="2" max="2" width="8.7265625" style="16"/>
    <col min="3" max="3" width="10" style="16" bestFit="1" customWidth="1"/>
    <col min="4" max="8" width="12.36328125" style="16" bestFit="1" customWidth="1"/>
    <col min="9" max="9" width="13.54296875" style="16" bestFit="1" customWidth="1"/>
    <col min="10" max="10" width="12.36328125" style="16" bestFit="1" customWidth="1"/>
    <col min="11" max="11" width="8.7265625" style="16"/>
    <col min="12" max="12" width="18.54296875" style="16" customWidth="1"/>
    <col min="13" max="13" width="9.7265625" style="16" customWidth="1"/>
    <col min="14" max="14" width="9.81640625" style="16" customWidth="1"/>
    <col min="15" max="17" width="9.7265625" style="16" customWidth="1"/>
    <col min="18" max="18" width="10.08984375" style="16" customWidth="1"/>
    <col min="19" max="19" width="10" style="16" customWidth="1"/>
    <col min="20" max="20" width="8.7265625" style="16"/>
    <col min="21" max="21" width="24.81640625" style="16" customWidth="1"/>
    <col min="22" max="22" width="13" style="16" customWidth="1"/>
    <col min="23" max="23" width="12.7265625" style="16" customWidth="1"/>
    <col min="24" max="24" width="33.7265625" style="16" customWidth="1"/>
    <col min="25" max="16384" width="8.7265625" style="16"/>
  </cols>
  <sheetData>
    <row r="1" spans="1:25">
      <c r="A1" s="13" t="s">
        <v>230</v>
      </c>
      <c r="B1" s="13" t="s">
        <v>223</v>
      </c>
      <c r="C1" s="13">
        <v>2011</v>
      </c>
      <c r="D1" s="13">
        <v>2012</v>
      </c>
      <c r="E1" s="13">
        <v>2013</v>
      </c>
      <c r="F1" s="13">
        <v>2014</v>
      </c>
      <c r="G1" s="13">
        <v>2015</v>
      </c>
      <c r="H1" s="13">
        <v>2016</v>
      </c>
      <c r="I1" s="13">
        <v>2017</v>
      </c>
      <c r="J1" s="13">
        <v>2018</v>
      </c>
      <c r="K1" s="13"/>
      <c r="L1" s="13" t="s">
        <v>231</v>
      </c>
      <c r="M1" s="13" t="s">
        <v>232</v>
      </c>
      <c r="N1" s="13" t="s">
        <v>233</v>
      </c>
      <c r="O1" s="13" t="s">
        <v>234</v>
      </c>
      <c r="P1" s="13" t="s">
        <v>235</v>
      </c>
      <c r="Q1" s="13" t="s">
        <v>236</v>
      </c>
      <c r="R1" s="13" t="s">
        <v>237</v>
      </c>
      <c r="S1" s="13" t="s">
        <v>238</v>
      </c>
      <c r="T1" s="15"/>
      <c r="U1" s="13" t="s">
        <v>240</v>
      </c>
      <c r="V1" s="14" t="s">
        <v>239</v>
      </c>
      <c r="W1" s="14" t="s">
        <v>241</v>
      </c>
      <c r="X1" s="14" t="s">
        <v>242</v>
      </c>
      <c r="Y1" s="17"/>
    </row>
    <row r="2" spans="1:25">
      <c r="A2" s="17" t="s">
        <v>1</v>
      </c>
      <c r="B2" s="17" t="s">
        <v>224</v>
      </c>
      <c r="C2" s="17">
        <v>1845</v>
      </c>
      <c r="D2" s="17">
        <v>2950</v>
      </c>
      <c r="E2" s="17">
        <v>3200</v>
      </c>
      <c r="F2" s="17">
        <v>3500</v>
      </c>
      <c r="G2" s="17">
        <v>2995</v>
      </c>
      <c r="H2" s="17">
        <v>4150</v>
      </c>
      <c r="I2" s="17">
        <v>3830</v>
      </c>
      <c r="J2" s="17">
        <v>4408</v>
      </c>
      <c r="L2" s="17"/>
      <c r="M2" s="17">
        <f>D2/C2-1</f>
        <v>0.59891598915989164</v>
      </c>
      <c r="N2" s="17">
        <f>E2/D2-1</f>
        <v>8.4745762711864403E-2</v>
      </c>
      <c r="O2" s="17">
        <f>F2/E2-1</f>
        <v>9.375E-2</v>
      </c>
      <c r="P2" s="17">
        <f>G2/F2-1</f>
        <v>-0.14428571428571424</v>
      </c>
      <c r="Q2" s="17">
        <f>H2/G2-1</f>
        <v>0.38564273789649417</v>
      </c>
      <c r="R2" s="17">
        <f>I2/H2-1</f>
        <v>-7.7108433734939807E-2</v>
      </c>
      <c r="S2" s="17">
        <f>J2/I2-1</f>
        <v>0.1509138381201045</v>
      </c>
      <c r="U2" s="17"/>
      <c r="V2" s="17">
        <f>AVERAGE(M2:O2)</f>
        <v>0.25913725062391868</v>
      </c>
      <c r="W2" s="17">
        <f>AVERAGE(P2:S2)</f>
        <v>7.8790606998986157E-2</v>
      </c>
      <c r="X2" s="17">
        <f>W2-V2</f>
        <v>-0.18034664362493252</v>
      </c>
      <c r="Y2" s="17"/>
    </row>
    <row r="3" spans="1:25">
      <c r="A3" s="17" t="s">
        <v>2</v>
      </c>
      <c r="B3" s="17" t="s">
        <v>224</v>
      </c>
      <c r="C3" s="17">
        <v>200.53</v>
      </c>
      <c r="D3" s="17">
        <v>366.59</v>
      </c>
      <c r="E3" s="17">
        <v>353.21</v>
      </c>
      <c r="F3" s="17">
        <v>957.05000000000007</v>
      </c>
      <c r="G3" s="17">
        <v>389.13</v>
      </c>
      <c r="H3" s="17">
        <v>401.7</v>
      </c>
      <c r="I3" s="17">
        <v>2011.3700000000001</v>
      </c>
      <c r="J3" s="17">
        <v>2074.7999999999997</v>
      </c>
      <c r="L3" s="17"/>
      <c r="M3" s="17">
        <f>D3/C3-1</f>
        <v>0.82810552037101659</v>
      </c>
      <c r="N3" s="17">
        <f>E3/D3-1</f>
        <v>-3.6498540603944418E-2</v>
      </c>
      <c r="O3" s="17">
        <f>F3/E3-1</f>
        <v>1.7095778715211916</v>
      </c>
      <c r="P3" s="17">
        <f>G3/F3-1</f>
        <v>-0.59340682304999737</v>
      </c>
      <c r="Q3" s="17">
        <f>H3/G3-1</f>
        <v>3.2302829388636267E-2</v>
      </c>
      <c r="R3" s="17">
        <f>I3/H3-1</f>
        <v>4.0071446352999756</v>
      </c>
      <c r="S3" s="17">
        <f>J3/I3-1</f>
        <v>3.1535719435011655E-2</v>
      </c>
      <c r="U3" s="17"/>
      <c r="V3" s="17">
        <f>AVERAGE(M3:O3)</f>
        <v>0.83372828376275454</v>
      </c>
      <c r="W3" s="17">
        <f>AVERAGE(P3:S3)</f>
        <v>0.86939409026840653</v>
      </c>
      <c r="X3" s="17">
        <f>W3-V3</f>
        <v>3.5665806505651987E-2</v>
      </c>
      <c r="Y3" s="17"/>
    </row>
    <row r="4" spans="1:25">
      <c r="A4" s="17" t="s">
        <v>8</v>
      </c>
      <c r="B4" s="17" t="s">
        <v>224</v>
      </c>
      <c r="C4" s="17">
        <v>145071</v>
      </c>
      <c r="D4" s="17">
        <v>150760</v>
      </c>
      <c r="E4" s="17">
        <v>161825</v>
      </c>
      <c r="F4" s="17">
        <v>174350</v>
      </c>
      <c r="G4" s="17">
        <v>180656</v>
      </c>
      <c r="H4" s="17">
        <v>205909</v>
      </c>
      <c r="I4" s="17">
        <v>212253</v>
      </c>
      <c r="J4" s="17">
        <v>214583</v>
      </c>
      <c r="L4" s="17"/>
      <c r="M4" s="17">
        <f>D4/C4-1</f>
        <v>3.9215280793542417E-2</v>
      </c>
      <c r="N4" s="17">
        <f>E4/D4-1</f>
        <v>7.339479968161311E-2</v>
      </c>
      <c r="O4" s="17">
        <f>F4/E4-1</f>
        <v>7.739842422369847E-2</v>
      </c>
      <c r="P4" s="17">
        <f>G4/F4-1</f>
        <v>3.616862632635498E-2</v>
      </c>
      <c r="Q4" s="17">
        <f>H4/G4-1</f>
        <v>0.13978500575679753</v>
      </c>
      <c r="R4" s="17">
        <f>I4/H4-1</f>
        <v>3.0809726626810807E-2</v>
      </c>
      <c r="S4" s="17">
        <f>J4/I4-1</f>
        <v>1.0977465571746947E-2</v>
      </c>
      <c r="U4" s="17"/>
      <c r="V4" s="17">
        <f>AVERAGE(M4:O4)</f>
        <v>6.3336168232951337E-2</v>
      </c>
      <c r="W4" s="17">
        <f>AVERAGE(P4:S4)</f>
        <v>5.4435206070427566E-2</v>
      </c>
      <c r="X4" s="17">
        <f>W4-V4</f>
        <v>-8.9009621625237706E-3</v>
      </c>
      <c r="Y4" s="17"/>
    </row>
    <row r="5" spans="1:25">
      <c r="A5" s="17" t="s">
        <v>9</v>
      </c>
      <c r="B5" s="17" t="s">
        <v>226</v>
      </c>
      <c r="C5" s="17">
        <v>5047</v>
      </c>
      <c r="D5" s="17">
        <v>5816.6</v>
      </c>
      <c r="E5" s="17">
        <v>7090</v>
      </c>
      <c r="F5" s="17">
        <v>7165.76</v>
      </c>
      <c r="G5" s="17">
        <v>4153</v>
      </c>
      <c r="H5" s="17">
        <v>1093</v>
      </c>
      <c r="I5" s="17">
        <v>503</v>
      </c>
      <c r="J5" s="17">
        <v>504</v>
      </c>
      <c r="L5" s="17"/>
      <c r="M5" s="17">
        <f>D5/C5-1</f>
        <v>0.15248662571824845</v>
      </c>
      <c r="N5" s="17">
        <f>E5/D5-1</f>
        <v>0.21892514527387119</v>
      </c>
      <c r="O5" s="17">
        <f>F5/E5-1</f>
        <v>1.0685472496474002E-2</v>
      </c>
      <c r="P5" s="17">
        <f>G5/F5-1</f>
        <v>-0.42043830661367398</v>
      </c>
      <c r="Q5" s="17">
        <f>H5/G5-1</f>
        <v>-0.73681675896941967</v>
      </c>
      <c r="R5" s="17">
        <f>I5/H5-1</f>
        <v>-0.53979871912168342</v>
      </c>
      <c r="S5" s="17">
        <f>J5/I5-1</f>
        <v>1.9880715705764551E-3</v>
      </c>
      <c r="U5" s="17"/>
      <c r="V5" s="17">
        <f>AVERAGE(M5:O5)</f>
        <v>0.12736574782953122</v>
      </c>
      <c r="W5" s="17">
        <f>AVERAGE(P5:S5)</f>
        <v>-0.42376642828355016</v>
      </c>
      <c r="X5" s="17">
        <f>W5-V5</f>
        <v>-0.55113217611308141</v>
      </c>
      <c r="Y5" s="17"/>
    </row>
    <row r="6" spans="1:25">
      <c r="A6" s="17" t="s">
        <v>10</v>
      </c>
      <c r="B6" s="17" t="s">
        <v>224</v>
      </c>
      <c r="C6" s="17">
        <v>319.25</v>
      </c>
      <c r="D6" s="17">
        <v>149</v>
      </c>
      <c r="E6" s="17">
        <v>159</v>
      </c>
      <c r="F6" s="17">
        <v>220</v>
      </c>
      <c r="G6" s="17">
        <v>174</v>
      </c>
      <c r="H6" s="17">
        <v>173.2</v>
      </c>
      <c r="I6" s="17">
        <v>176.5</v>
      </c>
      <c r="J6" s="17">
        <v>173.8</v>
      </c>
      <c r="L6" s="17"/>
      <c r="M6" s="17">
        <f>D6/C6-1</f>
        <v>-0.53328112764291302</v>
      </c>
      <c r="N6" s="17">
        <f>E6/D6-1</f>
        <v>6.7114093959731447E-2</v>
      </c>
      <c r="O6" s="17">
        <f>F6/E6-1</f>
        <v>0.38364779874213828</v>
      </c>
      <c r="P6" s="17">
        <f>G6/F6-1</f>
        <v>-0.20909090909090911</v>
      </c>
      <c r="Q6" s="17">
        <f>H6/G6-1</f>
        <v>-4.5977011494253706E-3</v>
      </c>
      <c r="R6" s="17">
        <f>I6/H6-1</f>
        <v>1.9053117782910078E-2</v>
      </c>
      <c r="S6" s="17">
        <f>J6/I6-1</f>
        <v>-1.5297450424929138E-2</v>
      </c>
      <c r="U6" s="17"/>
      <c r="V6" s="17">
        <f>AVERAGE(M6:O6)</f>
        <v>-2.7506411647014433E-2</v>
      </c>
      <c r="W6" s="17">
        <f>AVERAGE(P6:S6)</f>
        <v>-5.2483235720588384E-2</v>
      </c>
      <c r="X6" s="17">
        <f>W6-V6</f>
        <v>-2.4976824073573951E-2</v>
      </c>
      <c r="Y6" s="17"/>
    </row>
    <row r="7" spans="1:25">
      <c r="A7" s="17" t="s">
        <v>13</v>
      </c>
      <c r="B7" s="17" t="s">
        <v>224</v>
      </c>
      <c r="C7" s="17">
        <v>642.05999999999995</v>
      </c>
      <c r="D7" s="17">
        <v>877.78</v>
      </c>
      <c r="E7" s="17">
        <v>1826.93</v>
      </c>
      <c r="F7" s="17">
        <v>2520.1</v>
      </c>
      <c r="G7" s="17">
        <v>3372.64</v>
      </c>
      <c r="H7" s="17">
        <v>3931.9</v>
      </c>
      <c r="I7" s="17">
        <v>3291.58</v>
      </c>
      <c r="J7" s="17">
        <v>2531.12</v>
      </c>
      <c r="L7" s="17"/>
      <c r="M7" s="17">
        <f>D7/C7-1</f>
        <v>0.3671307977447591</v>
      </c>
      <c r="N7" s="17">
        <f>E7/D7-1</f>
        <v>1.0813073890952176</v>
      </c>
      <c r="O7" s="17">
        <f>F7/E7-1</f>
        <v>0.37941793062678908</v>
      </c>
      <c r="P7" s="17">
        <f>G7/F7-1</f>
        <v>0.33829609936113636</v>
      </c>
      <c r="Q7" s="17">
        <f>H7/G7-1</f>
        <v>0.1658226196688648</v>
      </c>
      <c r="R7" s="17">
        <f>I7/H7-1</f>
        <v>-0.16285256491772426</v>
      </c>
      <c r="S7" s="17">
        <f>J7/I7-1</f>
        <v>-0.23103190565017406</v>
      </c>
      <c r="U7" s="17"/>
      <c r="V7" s="17">
        <f>AVERAGE(M7:O7)</f>
        <v>0.60928537248892189</v>
      </c>
      <c r="W7" s="17">
        <f>AVERAGE(P7:S7)</f>
        <v>2.7558562115525709E-2</v>
      </c>
      <c r="X7" s="17">
        <f>W7-V7</f>
        <v>-0.58172681037339613</v>
      </c>
      <c r="Y7" s="17"/>
    </row>
    <row r="8" spans="1:25">
      <c r="A8" s="17" t="s">
        <v>14</v>
      </c>
      <c r="B8" s="17" t="s">
        <v>224</v>
      </c>
      <c r="C8" s="17">
        <v>2620</v>
      </c>
      <c r="D8" s="17">
        <v>2970</v>
      </c>
      <c r="E8" s="17">
        <v>3410</v>
      </c>
      <c r="F8" s="17">
        <v>4520</v>
      </c>
      <c r="G8" s="17">
        <v>5370</v>
      </c>
      <c r="H8" s="17">
        <v>12832</v>
      </c>
      <c r="I8" s="17">
        <v>13220</v>
      </c>
      <c r="J8" s="17">
        <v>15440</v>
      </c>
      <c r="L8" s="17"/>
      <c r="M8" s="17">
        <f>D8/C8-1</f>
        <v>0.13358778625954204</v>
      </c>
      <c r="N8" s="17">
        <f>E8/D8-1</f>
        <v>0.14814814814814814</v>
      </c>
      <c r="O8" s="17">
        <f>F8/E8-1</f>
        <v>0.32551319648093835</v>
      </c>
      <c r="P8" s="17">
        <f>G8/F8-1</f>
        <v>0.18805309734513265</v>
      </c>
      <c r="Q8" s="17">
        <f>H8/G8-1</f>
        <v>1.3895716945996277</v>
      </c>
      <c r="R8" s="17">
        <f>I8/H8-1</f>
        <v>3.0236907730673224E-2</v>
      </c>
      <c r="S8" s="17">
        <f>J8/I8-1</f>
        <v>0.16792738275340402</v>
      </c>
      <c r="U8" s="17"/>
      <c r="V8" s="17">
        <f>AVERAGE(M8:O8)</f>
        <v>0.20241637696287618</v>
      </c>
      <c r="W8" s="17">
        <f>AVERAGE(P8:S8)</f>
        <v>0.4439472706072094</v>
      </c>
      <c r="X8" s="17">
        <f>W8-V8</f>
        <v>0.24153089364433322</v>
      </c>
      <c r="Y8" s="17"/>
    </row>
    <row r="9" spans="1:25">
      <c r="A9" s="17" t="s">
        <v>18</v>
      </c>
      <c r="B9" s="17" t="s">
        <v>224</v>
      </c>
      <c r="C9" s="17">
        <v>25902024</v>
      </c>
      <c r="D9" s="17">
        <v>28131111.66</v>
      </c>
      <c r="E9" s="17">
        <v>29682766.680000003</v>
      </c>
      <c r="F9" s="17">
        <v>30548194.199999999</v>
      </c>
      <c r="G9" s="17">
        <v>31684579.73</v>
      </c>
      <c r="H9" s="17">
        <v>33611582.760000005</v>
      </c>
      <c r="I9" s="17">
        <v>35409970.029999994</v>
      </c>
      <c r="J9" s="17">
        <v>36640726.460000001</v>
      </c>
      <c r="L9" s="17"/>
      <c r="M9" s="17">
        <f>D9/C9-1</f>
        <v>8.6058435433462588E-2</v>
      </c>
      <c r="N9" s="17">
        <f>E9/D9-1</f>
        <v>5.5157970248517429E-2</v>
      </c>
      <c r="O9" s="17">
        <f>F9/E9-1</f>
        <v>2.9155891340247431E-2</v>
      </c>
      <c r="P9" s="17">
        <f>G9/F9-1</f>
        <v>3.7199761221892391E-2</v>
      </c>
      <c r="Q9" s="17">
        <f>H9/G9-1</f>
        <v>6.0818323816220765E-2</v>
      </c>
      <c r="R9" s="17">
        <f>I9/H9-1</f>
        <v>5.3504986148411593E-2</v>
      </c>
      <c r="S9" s="17">
        <f>J9/I9-1</f>
        <v>3.4757341758755667E-2</v>
      </c>
      <c r="U9" s="17"/>
      <c r="V9" s="17">
        <f>AVERAGE(M9:O9)</f>
        <v>5.6790765674075816E-2</v>
      </c>
      <c r="W9" s="17">
        <f>AVERAGE(P9:S9)</f>
        <v>4.6570103236320104E-2</v>
      </c>
      <c r="X9" s="17">
        <f>W9-V9</f>
        <v>-1.0220662437755712E-2</v>
      </c>
      <c r="Y9" s="17"/>
    </row>
    <row r="10" spans="1:25">
      <c r="A10" s="17" t="s">
        <v>19</v>
      </c>
      <c r="B10" s="17" t="s">
        <v>226</v>
      </c>
      <c r="C10" s="17">
        <v>9522</v>
      </c>
      <c r="D10" s="17">
        <v>9045</v>
      </c>
      <c r="E10" s="17">
        <v>4695</v>
      </c>
      <c r="F10" s="17">
        <v>3012</v>
      </c>
      <c r="G10" s="17">
        <v>2484</v>
      </c>
      <c r="H10" s="17">
        <v>2700</v>
      </c>
      <c r="I10" s="17">
        <v>3700</v>
      </c>
      <c r="J10" s="17">
        <v>5397</v>
      </c>
      <c r="L10" s="17"/>
      <c r="M10" s="17">
        <f>D10/C10-1</f>
        <v>-5.0094517958412133E-2</v>
      </c>
      <c r="N10" s="17">
        <f>E10/D10-1</f>
        <v>-0.4809286898839138</v>
      </c>
      <c r="O10" s="17">
        <f>F10/E10-1</f>
        <v>-0.35846645367412144</v>
      </c>
      <c r="P10" s="17">
        <f>G10/F10-1</f>
        <v>-0.17529880478087645</v>
      </c>
      <c r="Q10" s="17">
        <f>H10/G10-1</f>
        <v>8.6956521739130377E-2</v>
      </c>
      <c r="R10" s="17">
        <f>I10/H10-1</f>
        <v>0.37037037037037046</v>
      </c>
      <c r="S10" s="17">
        <f>J10/I10-1</f>
        <v>0.45864864864864874</v>
      </c>
      <c r="U10" s="17"/>
      <c r="V10" s="17">
        <f>AVERAGE(M10:O10)</f>
        <v>-0.29649655383881579</v>
      </c>
      <c r="W10" s="17">
        <f>AVERAGE(P10:S10)</f>
        <v>0.18516918399431828</v>
      </c>
      <c r="X10" s="17">
        <f>W10-V10</f>
        <v>0.48166573783313404</v>
      </c>
      <c r="Y10" s="17"/>
    </row>
    <row r="11" spans="1:25">
      <c r="A11" s="17" t="s">
        <v>27</v>
      </c>
      <c r="B11" s="17" t="s">
        <v>226</v>
      </c>
      <c r="C11" s="17">
        <v>260000</v>
      </c>
      <c r="D11" s="17">
        <v>281100</v>
      </c>
      <c r="E11" s="17">
        <v>304000</v>
      </c>
      <c r="F11" s="17">
        <v>340040</v>
      </c>
      <c r="G11" s="17">
        <v>403098.4</v>
      </c>
      <c r="H11" s="17">
        <v>422414.89999999997</v>
      </c>
      <c r="I11" s="17">
        <v>460135</v>
      </c>
      <c r="J11" s="17">
        <v>560110</v>
      </c>
      <c r="L11" s="17"/>
      <c r="M11" s="17">
        <f>D11/C11-1</f>
        <v>8.1153846153846132E-2</v>
      </c>
      <c r="N11" s="17">
        <f>E11/D11-1</f>
        <v>8.1465670579864868E-2</v>
      </c>
      <c r="O11" s="17">
        <f>F11/E11-1</f>
        <v>0.11855263157894735</v>
      </c>
      <c r="P11" s="17">
        <f>G11/F11-1</f>
        <v>0.1854440654040701</v>
      </c>
      <c r="Q11" s="17">
        <f>H11/G11-1</f>
        <v>4.7920061205898978E-2</v>
      </c>
      <c r="R11" s="17">
        <f>I11/H11-1</f>
        <v>8.9296329272475994E-2</v>
      </c>
      <c r="S11" s="17">
        <f>J11/I11-1</f>
        <v>0.21727319156334546</v>
      </c>
      <c r="U11" s="17"/>
      <c r="V11" s="17">
        <f>AVERAGE(M11:O11)</f>
        <v>9.3724049437552789E-2</v>
      </c>
      <c r="W11" s="17">
        <f>AVERAGE(P11:S11)</f>
        <v>0.13498341186144763</v>
      </c>
      <c r="X11" s="17">
        <f>W11-V11</f>
        <v>4.1259362423894844E-2</v>
      </c>
      <c r="Y11" s="17"/>
    </row>
    <row r="12" spans="1:25">
      <c r="A12" s="17" t="s">
        <v>28</v>
      </c>
      <c r="B12" s="17" t="s">
        <v>224</v>
      </c>
      <c r="C12" s="17">
        <v>50279</v>
      </c>
      <c r="D12" s="17">
        <v>43288</v>
      </c>
      <c r="E12" s="17">
        <v>41678</v>
      </c>
      <c r="F12" s="17">
        <v>50280</v>
      </c>
      <c r="G12" s="17">
        <v>45691</v>
      </c>
      <c r="H12" s="17">
        <v>75729</v>
      </c>
      <c r="I12" s="17">
        <v>106762</v>
      </c>
      <c r="J12" s="17">
        <v>94211</v>
      </c>
      <c r="L12" s="17"/>
      <c r="M12" s="17">
        <f>D12/C12-1</f>
        <v>-0.13904413373376556</v>
      </c>
      <c r="N12" s="17">
        <f>E12/D12-1</f>
        <v>-3.719275549805956E-2</v>
      </c>
      <c r="O12" s="17">
        <f>F12/E12-1</f>
        <v>0.20639186141369548</v>
      </c>
      <c r="P12" s="17">
        <f>G12/F12-1</f>
        <v>-9.1268894192521932E-2</v>
      </c>
      <c r="Q12" s="17">
        <f>H12/G12-1</f>
        <v>0.65741612133680594</v>
      </c>
      <c r="R12" s="17">
        <f>I12/H12-1</f>
        <v>0.4097901728532003</v>
      </c>
      <c r="S12" s="17">
        <f>J12/I12-1</f>
        <v>-0.11756055525374198</v>
      </c>
      <c r="U12" s="17"/>
      <c r="V12" s="17">
        <f>AVERAGE(M12:O12)</f>
        <v>1.0051657393956784E-2</v>
      </c>
      <c r="W12" s="17">
        <f>AVERAGE(P12:S12)</f>
        <v>0.21459421118593558</v>
      </c>
      <c r="X12" s="17">
        <f>W12-V12</f>
        <v>0.2045425537919788</v>
      </c>
      <c r="Y12" s="17"/>
    </row>
    <row r="13" spans="1:25">
      <c r="A13" s="17" t="s">
        <v>29</v>
      </c>
      <c r="B13" s="17" t="s">
        <v>226</v>
      </c>
      <c r="C13" s="17">
        <v>778.7</v>
      </c>
      <c r="D13" s="17">
        <v>1217</v>
      </c>
      <c r="E13" s="17">
        <v>789</v>
      </c>
      <c r="F13" s="17">
        <v>830</v>
      </c>
      <c r="G13" s="17">
        <v>1103</v>
      </c>
      <c r="H13" s="17">
        <v>1144</v>
      </c>
      <c r="I13" s="17">
        <v>1536</v>
      </c>
      <c r="J13" s="17">
        <v>1874</v>
      </c>
      <c r="L13" s="17"/>
      <c r="M13" s="17">
        <f>D13/C13-1</f>
        <v>0.56286117888788989</v>
      </c>
      <c r="N13" s="17">
        <f>E13/D13-1</f>
        <v>-0.3516844700082169</v>
      </c>
      <c r="O13" s="17">
        <f>F13/E13-1</f>
        <v>5.1964512040557631E-2</v>
      </c>
      <c r="P13" s="17">
        <f>G13/F13-1</f>
        <v>0.32891566265060246</v>
      </c>
      <c r="Q13" s="17">
        <f>H13/G13-1</f>
        <v>3.7171350861287422E-2</v>
      </c>
      <c r="R13" s="17">
        <f>I13/H13-1</f>
        <v>0.34265734265734271</v>
      </c>
      <c r="S13" s="17">
        <f>J13/I13-1</f>
        <v>0.22005208333333326</v>
      </c>
      <c r="U13" s="17"/>
      <c r="V13" s="17">
        <f>AVERAGE(M13:O13)</f>
        <v>8.7713740306743546E-2</v>
      </c>
      <c r="W13" s="17">
        <f>AVERAGE(P13:S13)</f>
        <v>0.23219910987564146</v>
      </c>
      <c r="X13" s="17">
        <f>W13-V13</f>
        <v>0.1444853695688979</v>
      </c>
      <c r="Y13" s="17"/>
    </row>
    <row r="14" spans="1:25">
      <c r="A14" s="17" t="s">
        <v>30</v>
      </c>
      <c r="B14" s="17" t="s">
        <v>224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3</v>
      </c>
      <c r="I14" s="17">
        <v>3</v>
      </c>
      <c r="J14" s="17">
        <v>3</v>
      </c>
      <c r="L14" s="17"/>
      <c r="M14" s="17">
        <v>0</v>
      </c>
      <c r="N14" s="17">
        <v>0</v>
      </c>
      <c r="O14" s="17">
        <v>0</v>
      </c>
      <c r="P14" s="17">
        <v>0</v>
      </c>
      <c r="Q14" s="17">
        <f>H14/(C14+D14+E14+F14+G14+H14+I14+J14)*8*2-1</f>
        <v>4.333333333333333</v>
      </c>
      <c r="R14" s="17">
        <f>I14/H14-1</f>
        <v>0</v>
      </c>
      <c r="S14" s="17">
        <f>J14/I14-1</f>
        <v>0</v>
      </c>
      <c r="U14" s="17"/>
      <c r="V14" s="17">
        <f>AVERAGE(M14:O14)</f>
        <v>0</v>
      </c>
      <c r="W14" s="17">
        <f>AVERAGE(P14:S14)</f>
        <v>1.0833333333333333</v>
      </c>
      <c r="X14" s="17">
        <f>W14-V14</f>
        <v>1.0833333333333333</v>
      </c>
      <c r="Y14" s="17"/>
    </row>
    <row r="15" spans="1:25">
      <c r="A15" s="17" t="s">
        <v>32</v>
      </c>
      <c r="B15" s="17" t="s">
        <v>226</v>
      </c>
      <c r="C15" s="17">
        <v>462</v>
      </c>
      <c r="D15" s="17">
        <v>431</v>
      </c>
      <c r="E15" s="17">
        <v>171</v>
      </c>
      <c r="F15" s="17">
        <v>1058</v>
      </c>
      <c r="G15" s="17">
        <v>580</v>
      </c>
      <c r="H15" s="17">
        <v>560</v>
      </c>
      <c r="I15" s="17">
        <v>465</v>
      </c>
      <c r="J15" s="17">
        <v>315</v>
      </c>
      <c r="L15" s="17"/>
      <c r="M15" s="17">
        <f>D15/C15-1</f>
        <v>-6.7099567099567103E-2</v>
      </c>
      <c r="N15" s="17">
        <f>E15/D15-1</f>
        <v>-0.60324825986078889</v>
      </c>
      <c r="O15" s="17">
        <f>F15/E15-1</f>
        <v>5.1871345029239766</v>
      </c>
      <c r="P15" s="17">
        <f>G15/F15-1</f>
        <v>-0.45179584120982985</v>
      </c>
      <c r="Q15" s="17">
        <f>H15/G15-1</f>
        <v>-3.4482758620689613E-2</v>
      </c>
      <c r="R15" s="17">
        <f>I15/H15-1</f>
        <v>-0.1696428571428571</v>
      </c>
      <c r="S15" s="17">
        <f>J15/I15-1</f>
        <v>-0.32258064516129037</v>
      </c>
      <c r="U15" s="17"/>
      <c r="V15" s="17">
        <f>AVERAGE(M15:O15)</f>
        <v>1.5055955586545402</v>
      </c>
      <c r="W15" s="17">
        <f>AVERAGE(P15:S15)</f>
        <v>-0.24462552553366673</v>
      </c>
      <c r="X15" s="17">
        <f>W15-V15</f>
        <v>-1.7502210841882069</v>
      </c>
      <c r="Y15" s="17"/>
    </row>
    <row r="16" spans="1:25">
      <c r="A16" s="17" t="s">
        <v>36</v>
      </c>
      <c r="B16" s="17" t="s">
        <v>224</v>
      </c>
      <c r="C16" s="17">
        <v>20</v>
      </c>
      <c r="D16" s="17">
        <v>20</v>
      </c>
      <c r="E16" s="17">
        <v>20</v>
      </c>
      <c r="F16" s="17">
        <v>20</v>
      </c>
      <c r="G16" s="17">
        <v>20</v>
      </c>
      <c r="H16" s="17">
        <v>20</v>
      </c>
      <c r="I16" s="17">
        <v>20</v>
      </c>
      <c r="J16" s="17">
        <v>20</v>
      </c>
      <c r="L16" s="17"/>
      <c r="M16" s="17">
        <f>D16/C16-1</f>
        <v>0</v>
      </c>
      <c r="N16" s="17">
        <f>E16/D16-1</f>
        <v>0</v>
      </c>
      <c r="O16" s="17">
        <f>F16/E16-1</f>
        <v>0</v>
      </c>
      <c r="P16" s="17">
        <f>G16/F16-1</f>
        <v>0</v>
      </c>
      <c r="Q16" s="17">
        <f>H16/G16-1</f>
        <v>0</v>
      </c>
      <c r="R16" s="17">
        <f>I16/H16-1</f>
        <v>0</v>
      </c>
      <c r="S16" s="17">
        <f>J16/I16-1</f>
        <v>0</v>
      </c>
      <c r="U16" s="17"/>
      <c r="V16" s="17">
        <f>AVERAGE(M16:O16)</f>
        <v>0</v>
      </c>
      <c r="W16" s="17">
        <f>AVERAGE(P16:S16)</f>
        <v>0</v>
      </c>
      <c r="X16" s="17">
        <f>W16-V16</f>
        <v>0</v>
      </c>
      <c r="Y16" s="17"/>
    </row>
    <row r="17" spans="1:25">
      <c r="A17" s="17" t="s">
        <v>37</v>
      </c>
      <c r="B17" s="17" t="s">
        <v>224</v>
      </c>
      <c r="C17" s="17">
        <v>0</v>
      </c>
      <c r="D17" s="17">
        <v>0</v>
      </c>
      <c r="E17" s="17">
        <v>0</v>
      </c>
      <c r="F17" s="17">
        <v>20</v>
      </c>
      <c r="G17" s="17">
        <v>20</v>
      </c>
      <c r="H17" s="17">
        <v>60</v>
      </c>
      <c r="I17" s="17">
        <v>80</v>
      </c>
      <c r="J17" s="17">
        <v>100</v>
      </c>
      <c r="L17" s="17"/>
      <c r="M17" s="17">
        <v>0</v>
      </c>
      <c r="N17" s="17">
        <v>0</v>
      </c>
      <c r="O17" s="17">
        <f>F17/(0+F17+G17+H17+I17+J17)*8*2-1</f>
        <v>0.14285714285714279</v>
      </c>
      <c r="P17" s="17">
        <f>G17/F17-1</f>
        <v>0</v>
      </c>
      <c r="Q17" s="17">
        <f>H17/G17-1</f>
        <v>2</v>
      </c>
      <c r="R17" s="17">
        <f>I17/H17-1</f>
        <v>0.33333333333333326</v>
      </c>
      <c r="S17" s="17">
        <f>J17/I17-1</f>
        <v>0.25</v>
      </c>
      <c r="U17" s="17"/>
      <c r="V17" s="17">
        <f>AVERAGE(M17:O17)</f>
        <v>4.7619047619047596E-2</v>
      </c>
      <c r="W17" s="17">
        <f>AVERAGE(P17:S17)</f>
        <v>0.64583333333333326</v>
      </c>
      <c r="X17" s="17">
        <f>W17-V17</f>
        <v>0.5982142857142857</v>
      </c>
      <c r="Y17" s="17"/>
    </row>
    <row r="18" spans="1:25">
      <c r="A18" s="17" t="s">
        <v>39</v>
      </c>
      <c r="B18" s="17" t="s">
        <v>224</v>
      </c>
      <c r="C18" s="17">
        <v>0</v>
      </c>
      <c r="D18" s="17">
        <v>0</v>
      </c>
      <c r="E18" s="17">
        <v>0</v>
      </c>
      <c r="F18" s="17">
        <v>10</v>
      </c>
      <c r="G18" s="17">
        <v>10</v>
      </c>
      <c r="H18" s="17">
        <v>10</v>
      </c>
      <c r="I18" s="17">
        <v>10</v>
      </c>
      <c r="J18" s="17">
        <v>10</v>
      </c>
      <c r="L18" s="17"/>
      <c r="M18" s="17">
        <v>0</v>
      </c>
      <c r="N18" s="17">
        <v>0</v>
      </c>
      <c r="O18" s="17">
        <f>F18/(0+F18+G18+H18+I18+J18)*8*2-1</f>
        <v>2.2000000000000002</v>
      </c>
      <c r="P18" s="17">
        <f>G18/F18-1</f>
        <v>0</v>
      </c>
      <c r="Q18" s="17">
        <f>H18/G18-1</f>
        <v>0</v>
      </c>
      <c r="R18" s="17">
        <f>I18/H18-1</f>
        <v>0</v>
      </c>
      <c r="S18" s="17">
        <f>J18/I18-1</f>
        <v>0</v>
      </c>
      <c r="U18" s="17"/>
      <c r="V18" s="17">
        <f>AVERAGE(M18:O18)</f>
        <v>0.73333333333333339</v>
      </c>
      <c r="W18" s="17">
        <f>AVERAGE(P18:S18)</f>
        <v>0</v>
      </c>
      <c r="X18" s="17">
        <f>W18-V18</f>
        <v>-0.73333333333333339</v>
      </c>
      <c r="Y18" s="17"/>
    </row>
    <row r="19" spans="1:25">
      <c r="A19" s="17" t="s">
        <v>41</v>
      </c>
      <c r="B19" s="17" t="s">
        <v>224</v>
      </c>
      <c r="C19" s="17">
        <v>0</v>
      </c>
      <c r="D19" s="17">
        <v>0</v>
      </c>
      <c r="E19" s="17">
        <v>0</v>
      </c>
      <c r="F19" s="17">
        <v>0</v>
      </c>
      <c r="G19" s="17">
        <v>1.4</v>
      </c>
      <c r="H19" s="17">
        <v>22.1</v>
      </c>
      <c r="I19" s="17">
        <v>18</v>
      </c>
      <c r="J19" s="17">
        <v>20</v>
      </c>
      <c r="L19" s="17"/>
      <c r="M19" s="17">
        <v>0</v>
      </c>
      <c r="N19" s="17">
        <v>0</v>
      </c>
      <c r="O19" s="17">
        <v>0</v>
      </c>
      <c r="P19" s="17">
        <f>G19/(0+G19+H19+I19+J19)*8*8-1</f>
        <v>0.45691056910569094</v>
      </c>
      <c r="Q19" s="17">
        <f>H19/G19-1</f>
        <v>14.785714285714288</v>
      </c>
      <c r="R19" s="17">
        <f>I19/H19-1</f>
        <v>-0.18552036199095023</v>
      </c>
      <c r="S19" s="17">
        <f>J19/I19-1</f>
        <v>0.11111111111111116</v>
      </c>
      <c r="U19" s="17"/>
      <c r="V19" s="17">
        <f>AVERAGE(M19:O19)</f>
        <v>0</v>
      </c>
      <c r="W19" s="17">
        <f>AVERAGE(P19:S19)</f>
        <v>3.7920539009850351</v>
      </c>
      <c r="X19" s="17">
        <f>W19-V19</f>
        <v>3.7920539009850351</v>
      </c>
      <c r="Y19" s="17"/>
    </row>
    <row r="20" spans="1:25">
      <c r="A20" s="17" t="s">
        <v>245</v>
      </c>
      <c r="B20" s="17" t="s">
        <v>226</v>
      </c>
      <c r="C20" s="17">
        <v>15944</v>
      </c>
      <c r="D20" s="17">
        <v>12264</v>
      </c>
      <c r="E20" s="17">
        <v>13764</v>
      </c>
      <c r="F20" s="17">
        <v>13891</v>
      </c>
      <c r="G20" s="17">
        <v>14268</v>
      </c>
      <c r="H20" s="17">
        <v>14909</v>
      </c>
      <c r="I20" s="17">
        <v>16455</v>
      </c>
      <c r="J20" s="17">
        <v>17273</v>
      </c>
      <c r="L20" s="17"/>
      <c r="M20" s="17">
        <f>D20/C20-1</f>
        <v>-0.23080782739588557</v>
      </c>
      <c r="N20" s="17">
        <f>E20/D20-1</f>
        <v>0.12230919765166348</v>
      </c>
      <c r="O20" s="17">
        <f>F20/E20-1</f>
        <v>9.226968904388233E-3</v>
      </c>
      <c r="P20" s="17">
        <f>G20/F20-1</f>
        <v>2.7139874739039671E-2</v>
      </c>
      <c r="Q20" s="17">
        <f>H20/G20-1</f>
        <v>4.4925707877768506E-2</v>
      </c>
      <c r="R20" s="17">
        <f>I20/H20-1</f>
        <v>0.10369575424240396</v>
      </c>
      <c r="S20" s="17">
        <f>J20/I20-1</f>
        <v>4.9711333941051317E-2</v>
      </c>
      <c r="U20" s="17"/>
      <c r="V20" s="17">
        <f>AVERAGE(M20:O20)</f>
        <v>-3.3090553613277951E-2</v>
      </c>
      <c r="W20" s="17">
        <f>AVERAGE(P20:S20)</f>
        <v>5.6368167700065863E-2</v>
      </c>
      <c r="X20" s="17">
        <f>W20-V20</f>
        <v>8.9458721313343814E-2</v>
      </c>
      <c r="Y20" s="17"/>
    </row>
    <row r="21" spans="1:25">
      <c r="A21" s="17" t="s">
        <v>44</v>
      </c>
      <c r="B21" s="17" t="s">
        <v>224</v>
      </c>
      <c r="C21" s="17">
        <v>73</v>
      </c>
      <c r="D21" s="17">
        <v>28</v>
      </c>
      <c r="E21" s="17">
        <v>29</v>
      </c>
      <c r="F21" s="17">
        <v>229.14</v>
      </c>
      <c r="G21" s="17">
        <v>119.51</v>
      </c>
      <c r="H21" s="17">
        <v>69.239999999999995</v>
      </c>
      <c r="I21" s="17">
        <v>231.15</v>
      </c>
      <c r="J21" s="17">
        <v>175.04</v>
      </c>
      <c r="L21" s="17"/>
      <c r="M21" s="17">
        <f>D21/C21-1</f>
        <v>-0.61643835616438358</v>
      </c>
      <c r="N21" s="17">
        <f>E21/D21-1</f>
        <v>3.5714285714285809E-2</v>
      </c>
      <c r="O21" s="17">
        <f>F21/E21-1</f>
        <v>6.9013793103448275</v>
      </c>
      <c r="P21" s="17">
        <f>G21/F21-1</f>
        <v>-0.47844112769485903</v>
      </c>
      <c r="Q21" s="17">
        <f>H21/G21-1</f>
        <v>-0.42063425654756936</v>
      </c>
      <c r="R21" s="17">
        <f>I21/H21-1</f>
        <v>2.3383882149046795</v>
      </c>
      <c r="S21" s="17">
        <f>J21/I21-1</f>
        <v>-0.24274280770062739</v>
      </c>
      <c r="U21" s="17"/>
      <c r="V21" s="17">
        <f>AVERAGE(M21:O21)</f>
        <v>2.1068850799649099</v>
      </c>
      <c r="W21" s="17">
        <f>AVERAGE(P21:S21)</f>
        <v>0.29914250574040591</v>
      </c>
      <c r="X21" s="17">
        <f>W21-V21</f>
        <v>-1.8077425742245041</v>
      </c>
      <c r="Y21" s="17"/>
    </row>
    <row r="22" spans="1:25">
      <c r="A22" s="17" t="s">
        <v>45</v>
      </c>
      <c r="B22" s="17" t="s">
        <v>226</v>
      </c>
      <c r="C22" s="17">
        <v>30295</v>
      </c>
      <c r="D22" s="17">
        <v>31936</v>
      </c>
      <c r="E22" s="17">
        <v>30500</v>
      </c>
      <c r="F22" s="17">
        <v>32000</v>
      </c>
      <c r="G22" s="17">
        <v>25000</v>
      </c>
      <c r="H22" s="17">
        <v>23000</v>
      </c>
      <c r="I22" s="17">
        <v>31500</v>
      </c>
      <c r="J22" s="17">
        <v>31500</v>
      </c>
      <c r="L22" s="17"/>
      <c r="M22" s="17">
        <f>D22/C22-1</f>
        <v>5.4167354348902519E-2</v>
      </c>
      <c r="N22" s="17">
        <f>E22/D22-1</f>
        <v>-4.4964929859719449E-2</v>
      </c>
      <c r="O22" s="17">
        <f>F22/E22-1</f>
        <v>4.9180327868852514E-2</v>
      </c>
      <c r="P22" s="17">
        <f>G22/F22-1</f>
        <v>-0.21875</v>
      </c>
      <c r="Q22" s="17">
        <f>H22/G22-1</f>
        <v>-7.999999999999996E-2</v>
      </c>
      <c r="R22" s="17">
        <f>I22/H22-1</f>
        <v>0.36956521739130443</v>
      </c>
      <c r="S22" s="17">
        <f>J22/I22-1</f>
        <v>0</v>
      </c>
      <c r="U22" s="17"/>
      <c r="V22" s="17">
        <f>AVERAGE(M22:O22)</f>
        <v>1.9460917452678528E-2</v>
      </c>
      <c r="W22" s="17">
        <f>AVERAGE(P22:S22)</f>
        <v>1.7703804347826119E-2</v>
      </c>
      <c r="X22" s="17">
        <f>W22-V22</f>
        <v>-1.7571131048524091E-3</v>
      </c>
      <c r="Y22" s="17"/>
    </row>
    <row r="23" spans="1:25">
      <c r="A23" s="17" t="s">
        <v>244</v>
      </c>
      <c r="B23" s="17" t="s">
        <v>224</v>
      </c>
      <c r="C23" s="17">
        <v>322522</v>
      </c>
      <c r="D23" s="17">
        <v>366069</v>
      </c>
      <c r="E23" s="17">
        <v>399700</v>
      </c>
      <c r="F23" s="17">
        <v>484259</v>
      </c>
      <c r="G23" s="17">
        <v>606358</v>
      </c>
      <c r="H23" s="17">
        <v>625869</v>
      </c>
      <c r="I23" s="17">
        <v>757030</v>
      </c>
      <c r="J23" s="17">
        <v>810602</v>
      </c>
      <c r="L23" s="17"/>
      <c r="M23" s="17">
        <f>D23/C23-1</f>
        <v>0.13502024668084656</v>
      </c>
      <c r="N23" s="17">
        <f>E23/D23-1</f>
        <v>9.1870658263879301E-2</v>
      </c>
      <c r="O23" s="17">
        <f>F23/E23-1</f>
        <v>0.21155616712534409</v>
      </c>
      <c r="P23" s="17">
        <f>G23/F23-1</f>
        <v>0.25213573728108307</v>
      </c>
      <c r="Q23" s="17">
        <f>H23/G23-1</f>
        <v>3.2177360569168645E-2</v>
      </c>
      <c r="R23" s="17">
        <f>I23/H23-1</f>
        <v>0.20956621912892315</v>
      </c>
      <c r="S23" s="17">
        <f>J23/I23-1</f>
        <v>7.0766019840693195E-2</v>
      </c>
      <c r="U23" s="17"/>
      <c r="V23" s="17">
        <f>AVERAGE(M23:O23)</f>
        <v>0.14614902402335664</v>
      </c>
      <c r="W23" s="17">
        <f>AVERAGE(P23:S23)</f>
        <v>0.14116133420496702</v>
      </c>
      <c r="X23" s="17">
        <f>W23-V23</f>
        <v>-4.9876898183896234E-3</v>
      </c>
      <c r="Y23" s="17"/>
    </row>
    <row r="24" spans="1:25">
      <c r="A24" s="17" t="s">
        <v>47</v>
      </c>
      <c r="B24" s="17" t="s">
        <v>224</v>
      </c>
      <c r="C24" s="17">
        <v>6216682.7799999993</v>
      </c>
      <c r="D24" s="17">
        <v>7497891.0800000001</v>
      </c>
      <c r="E24" s="17">
        <v>10725235.609999999</v>
      </c>
      <c r="F24" s="17">
        <v>11502447.959999999</v>
      </c>
      <c r="G24" s="17">
        <v>12688203.1</v>
      </c>
      <c r="H24" s="17">
        <v>12785522.020000001</v>
      </c>
      <c r="I24" s="17">
        <v>12344215</v>
      </c>
      <c r="J24" s="17">
        <v>12225703</v>
      </c>
      <c r="L24" s="17"/>
      <c r="M24" s="17">
        <f>D24/C24-1</f>
        <v>0.20609195375415323</v>
      </c>
      <c r="N24" s="17">
        <f>E24/D24-1</f>
        <v>0.43043363734752993</v>
      </c>
      <c r="O24" s="17">
        <f>F24/E24-1</f>
        <v>7.2465760031914073E-2</v>
      </c>
      <c r="P24" s="17">
        <f>G24/F24-1</f>
        <v>0.10308719884006323</v>
      </c>
      <c r="Q24" s="17">
        <f>H24/G24-1</f>
        <v>7.6700317005489183E-3</v>
      </c>
      <c r="R24" s="17">
        <f>I24/H24-1</f>
        <v>-3.451615188724233E-2</v>
      </c>
      <c r="S24" s="17">
        <f>J24/I24-1</f>
        <v>-9.6006104883947785E-3</v>
      </c>
      <c r="U24" s="17"/>
      <c r="V24" s="17">
        <f>AVERAGE(M24:O24)</f>
        <v>0.23633045037786574</v>
      </c>
      <c r="W24" s="17">
        <f>AVERAGE(P24:S24)</f>
        <v>1.666011704124376E-2</v>
      </c>
      <c r="X24" s="17">
        <f>W24-V24</f>
        <v>-0.21967033333662198</v>
      </c>
      <c r="Y24" s="17"/>
    </row>
    <row r="25" spans="1:25">
      <c r="A25" s="17" t="s">
        <v>48</v>
      </c>
      <c r="B25" s="17" t="s">
        <v>224</v>
      </c>
      <c r="C25" s="17">
        <v>8026</v>
      </c>
      <c r="D25" s="17">
        <v>10152</v>
      </c>
      <c r="E25" s="17">
        <v>12698</v>
      </c>
      <c r="F25" s="17">
        <v>22598</v>
      </c>
      <c r="G25" s="17">
        <v>20260</v>
      </c>
      <c r="H25" s="17">
        <v>31493</v>
      </c>
      <c r="I25" s="17">
        <v>46382</v>
      </c>
      <c r="J25" s="17">
        <v>69759</v>
      </c>
      <c r="L25" s="17"/>
      <c r="M25" s="17">
        <f>D25/C25-1</f>
        <v>0.26488911039122853</v>
      </c>
      <c r="N25" s="17">
        <f>E25/D25-1</f>
        <v>0.2507880220646177</v>
      </c>
      <c r="O25" s="17">
        <f>F25/E25-1</f>
        <v>0.77965033863600564</v>
      </c>
      <c r="P25" s="17">
        <f>G25/F25-1</f>
        <v>-0.10346048322860435</v>
      </c>
      <c r="Q25" s="17">
        <f>H25/G25-1</f>
        <v>0.55444225074037523</v>
      </c>
      <c r="R25" s="17">
        <f>I25/H25-1</f>
        <v>0.47277172705045567</v>
      </c>
      <c r="S25" s="17">
        <f>J25/I25-1</f>
        <v>0.50401017636151946</v>
      </c>
      <c r="U25" s="17"/>
      <c r="V25" s="17">
        <f>AVERAGE(M25:O25)</f>
        <v>0.43177582369728396</v>
      </c>
      <c r="W25" s="17">
        <f>AVERAGE(P25:S25)</f>
        <v>0.3569409177309365</v>
      </c>
      <c r="X25" s="17">
        <f>W25-V25</f>
        <v>-7.4834905966347454E-2</v>
      </c>
      <c r="Y25" s="17"/>
    </row>
    <row r="26" spans="1:25">
      <c r="A26" s="17" t="s">
        <v>52</v>
      </c>
      <c r="B26" s="17" t="s">
        <v>224</v>
      </c>
      <c r="C26" s="17">
        <v>45</v>
      </c>
      <c r="D26" s="17">
        <v>62.4</v>
      </c>
      <c r="E26" s="17">
        <v>50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L26" s="17"/>
      <c r="M26" s="17">
        <f>D26/C26-1</f>
        <v>0.38666666666666671</v>
      </c>
      <c r="N26" s="17">
        <f>E26/D26-1</f>
        <v>-0.19871794871794868</v>
      </c>
      <c r="O26" s="17">
        <f>F26/E26-1</f>
        <v>-1</v>
      </c>
      <c r="P26" s="17">
        <v>0</v>
      </c>
      <c r="Q26" s="17">
        <v>0</v>
      </c>
      <c r="R26" s="17">
        <v>0</v>
      </c>
      <c r="S26" s="17">
        <v>0</v>
      </c>
      <c r="U26" s="17"/>
      <c r="V26" s="17">
        <f>AVERAGE(M26:O26)</f>
        <v>-0.27068376068376065</v>
      </c>
      <c r="W26" s="17">
        <f>AVERAGE(P26:S26)</f>
        <v>0</v>
      </c>
      <c r="X26" s="17">
        <f>W26-V26</f>
        <v>0.27068376068376065</v>
      </c>
      <c r="Y26" s="17"/>
    </row>
    <row r="27" spans="1:25">
      <c r="A27" s="17" t="s">
        <v>54</v>
      </c>
      <c r="B27" s="17" t="s">
        <v>224</v>
      </c>
      <c r="C27" s="17">
        <v>160</v>
      </c>
      <c r="D27" s="17">
        <v>400</v>
      </c>
      <c r="E27" s="17">
        <v>400</v>
      </c>
      <c r="F27" s="17">
        <v>402</v>
      </c>
      <c r="G27" s="17">
        <v>402</v>
      </c>
      <c r="H27" s="17">
        <v>504</v>
      </c>
      <c r="I27" s="17">
        <v>554</v>
      </c>
      <c r="J27" s="17">
        <v>555</v>
      </c>
      <c r="L27" s="17"/>
      <c r="M27" s="17">
        <f>D27/C27-1</f>
        <v>1.5</v>
      </c>
      <c r="N27" s="17">
        <f>E27/D27-1</f>
        <v>0</v>
      </c>
      <c r="O27" s="17">
        <f>F27/E27-1</f>
        <v>4.9999999999998934E-3</v>
      </c>
      <c r="P27" s="17">
        <f>G27/F27-1</f>
        <v>0</v>
      </c>
      <c r="Q27" s="17">
        <f>H27/G27-1</f>
        <v>0.25373134328358216</v>
      </c>
      <c r="R27" s="17">
        <f>I27/H27-1</f>
        <v>9.9206349206349298E-2</v>
      </c>
      <c r="S27" s="17">
        <f>J27/I27-1</f>
        <v>1.8050541516245744E-3</v>
      </c>
      <c r="U27" s="17"/>
      <c r="V27" s="17">
        <f>AVERAGE(M27:O27)</f>
        <v>0.50166666666666659</v>
      </c>
      <c r="W27" s="17">
        <f>AVERAGE(P27:S27)</f>
        <v>8.8685686660389007E-2</v>
      </c>
      <c r="X27" s="17">
        <f>W27-V27</f>
        <v>-0.41298098000627759</v>
      </c>
      <c r="Y27" s="17"/>
    </row>
    <row r="28" spans="1:25">
      <c r="A28" s="17" t="s">
        <v>55</v>
      </c>
      <c r="B28" s="17" t="s">
        <v>226</v>
      </c>
      <c r="C28" s="17">
        <v>4293</v>
      </c>
      <c r="D28" s="17">
        <v>8291</v>
      </c>
      <c r="E28" s="17">
        <v>2261</v>
      </c>
      <c r="F28" s="17">
        <v>6932</v>
      </c>
      <c r="G28" s="17">
        <v>3512</v>
      </c>
      <c r="H28" s="17">
        <v>2</v>
      </c>
      <c r="I28" s="17">
        <v>152</v>
      </c>
      <c r="J28" s="17">
        <v>2</v>
      </c>
      <c r="L28" s="17"/>
      <c r="M28" s="17">
        <f>D28/C28-1</f>
        <v>0.93128348474260414</v>
      </c>
      <c r="N28" s="17">
        <f>E28/D28-1</f>
        <v>-0.7272946568568327</v>
      </c>
      <c r="O28" s="17">
        <f>F28/E28-1</f>
        <v>2.0659000442282176</v>
      </c>
      <c r="P28" s="17">
        <f>G28/F28-1</f>
        <v>-0.49336410848240042</v>
      </c>
      <c r="Q28" s="17">
        <f>H28/G28-1</f>
        <v>-0.99943052391799547</v>
      </c>
      <c r="R28" s="17">
        <f>I28/H28-1</f>
        <v>75</v>
      </c>
      <c r="S28" s="17">
        <f>J28/I28-1</f>
        <v>-0.98684210526315785</v>
      </c>
      <c r="U28" s="17"/>
      <c r="V28" s="17">
        <f>AVERAGE(M28:O28)</f>
        <v>0.75662962403799627</v>
      </c>
      <c r="W28" s="17">
        <f>AVERAGE(P28:S28)</f>
        <v>18.130090815584111</v>
      </c>
      <c r="X28" s="17">
        <f>W28-V28</f>
        <v>17.373461191546117</v>
      </c>
      <c r="Y28" s="17"/>
    </row>
    <row r="29" spans="1:25">
      <c r="A29" s="17" t="s">
        <v>59</v>
      </c>
      <c r="B29" s="17" t="s">
        <v>224</v>
      </c>
      <c r="C29" s="17">
        <v>7110</v>
      </c>
      <c r="D29" s="17">
        <v>6357.5</v>
      </c>
      <c r="E29" s="17">
        <v>8943</v>
      </c>
      <c r="F29" s="17">
        <v>11667</v>
      </c>
      <c r="G29" s="17">
        <v>18854</v>
      </c>
      <c r="H29" s="17">
        <v>21598</v>
      </c>
      <c r="I29" s="17">
        <v>22945</v>
      </c>
      <c r="J29" s="17">
        <v>10334.049999999999</v>
      </c>
      <c r="L29" s="17"/>
      <c r="M29" s="17">
        <f>D29/C29-1</f>
        <v>-0.10583684950773553</v>
      </c>
      <c r="N29" s="17">
        <f>E29/D29-1</f>
        <v>0.40668501769563514</v>
      </c>
      <c r="O29" s="17">
        <f>F29/E29-1</f>
        <v>0.30459577323045961</v>
      </c>
      <c r="P29" s="17">
        <f>G29/F29-1</f>
        <v>0.61601097111511094</v>
      </c>
      <c r="Q29" s="17">
        <f>H29/G29-1</f>
        <v>0.14553940808316534</v>
      </c>
      <c r="R29" s="17">
        <f>I29/H29-1</f>
        <v>6.2366885822761287E-2</v>
      </c>
      <c r="S29" s="17">
        <f>J29/I29-1</f>
        <v>-0.5496164741773808</v>
      </c>
      <c r="U29" s="17"/>
      <c r="V29" s="17">
        <f>AVERAGE(M29:O29)</f>
        <v>0.20181464713945307</v>
      </c>
      <c r="W29" s="17">
        <f>AVERAGE(P29:S29)</f>
        <v>6.8575197710914193E-2</v>
      </c>
      <c r="X29" s="17">
        <f>W29-V29</f>
        <v>-0.13323944942853888</v>
      </c>
      <c r="Y29" s="17"/>
    </row>
    <row r="30" spans="1:25">
      <c r="A30" s="17" t="s">
        <v>62</v>
      </c>
      <c r="B30" s="17" t="s">
        <v>226</v>
      </c>
      <c r="C30" s="17">
        <v>0</v>
      </c>
      <c r="D30" s="17">
        <v>0</v>
      </c>
      <c r="E30" s="17">
        <v>0</v>
      </c>
      <c r="F30" s="17">
        <v>0.61</v>
      </c>
      <c r="G30" s="17">
        <v>0.2</v>
      </c>
      <c r="H30" s="17">
        <v>5</v>
      </c>
      <c r="I30" s="17">
        <v>5</v>
      </c>
      <c r="J30" s="17">
        <v>2.27</v>
      </c>
      <c r="L30" s="17"/>
      <c r="M30" s="17">
        <v>0</v>
      </c>
      <c r="N30" s="17">
        <v>0</v>
      </c>
      <c r="O30" s="17">
        <f>F30/(0+F30+G30+H30+I30+J30)*8*4-1</f>
        <v>0.49235474006116209</v>
      </c>
      <c r="P30" s="17">
        <f>G30/F30-1</f>
        <v>-0.67213114754098358</v>
      </c>
      <c r="Q30" s="17">
        <f>H30/G30-1</f>
        <v>24</v>
      </c>
      <c r="R30" s="17">
        <f>I30/H30-1</f>
        <v>0</v>
      </c>
      <c r="S30" s="17">
        <f>J30/I30-1</f>
        <v>-0.54600000000000004</v>
      </c>
      <c r="U30" s="17"/>
      <c r="V30" s="17">
        <f>AVERAGE(M30:O30)</f>
        <v>0.16411824668705402</v>
      </c>
      <c r="W30" s="17">
        <f>AVERAGE(P30:S30)</f>
        <v>5.6954672131147541</v>
      </c>
      <c r="X30" s="17">
        <f>W30-V30</f>
        <v>5.5313489664277</v>
      </c>
      <c r="Y30" s="17"/>
    </row>
    <row r="31" spans="1:25">
      <c r="A31" s="17" t="s">
        <v>68</v>
      </c>
      <c r="B31" s="17" t="s">
        <v>224</v>
      </c>
      <c r="C31" s="17">
        <v>279</v>
      </c>
      <c r="D31" s="17">
        <v>412.5</v>
      </c>
      <c r="E31" s="17">
        <v>448</v>
      </c>
      <c r="F31" s="17">
        <v>539</v>
      </c>
      <c r="G31" s="17">
        <v>470</v>
      </c>
      <c r="H31" s="17">
        <v>518.1</v>
      </c>
      <c r="I31" s="17">
        <v>596.01</v>
      </c>
      <c r="J31" s="17">
        <v>606.9</v>
      </c>
      <c r="L31" s="17"/>
      <c r="M31" s="17">
        <f>D31/C31-1</f>
        <v>0.478494623655914</v>
      </c>
      <c r="N31" s="17">
        <f>E31/D31-1</f>
        <v>8.6060606060606171E-2</v>
      </c>
      <c r="O31" s="17">
        <f>F31/E31-1</f>
        <v>0.203125</v>
      </c>
      <c r="P31" s="17">
        <f>G31/F31-1</f>
        <v>-0.1280148423005566</v>
      </c>
      <c r="Q31" s="17">
        <f>H31/G31-1</f>
        <v>0.10234042553191491</v>
      </c>
      <c r="R31" s="17">
        <f>I31/H31-1</f>
        <v>0.15037637521713942</v>
      </c>
      <c r="S31" s="17">
        <f>J31/I31-1</f>
        <v>1.8271505511652464E-2</v>
      </c>
      <c r="U31" s="17"/>
      <c r="V31" s="17">
        <f>AVERAGE(M31:O31)</f>
        <v>0.25589340990550674</v>
      </c>
      <c r="W31" s="17">
        <f>AVERAGE(P31:S31)</f>
        <v>3.5743365990037551E-2</v>
      </c>
      <c r="X31" s="17">
        <f>W31-V31</f>
        <v>-0.22015004391546919</v>
      </c>
      <c r="Y31" s="17"/>
    </row>
    <row r="32" spans="1:25">
      <c r="A32" s="17" t="s">
        <v>69</v>
      </c>
      <c r="B32" s="17" t="s">
        <v>224</v>
      </c>
      <c r="C32" s="17">
        <v>512</v>
      </c>
      <c r="D32" s="17">
        <v>109</v>
      </c>
      <c r="E32" s="17">
        <v>140</v>
      </c>
      <c r="F32" s="17">
        <v>150</v>
      </c>
      <c r="G32" s="17">
        <v>0</v>
      </c>
      <c r="H32" s="17">
        <v>0</v>
      </c>
      <c r="I32" s="17">
        <v>0</v>
      </c>
      <c r="J32" s="17">
        <v>0</v>
      </c>
      <c r="L32" s="17"/>
      <c r="M32" s="17">
        <f>D32/C32-1</f>
        <v>-0.787109375</v>
      </c>
      <c r="N32" s="17">
        <f>E32/D32-1</f>
        <v>0.28440366972477071</v>
      </c>
      <c r="O32" s="17">
        <f>F32/E32-1</f>
        <v>7.1428571428571397E-2</v>
      </c>
      <c r="P32" s="17">
        <f>G32/F32-1</f>
        <v>-1</v>
      </c>
      <c r="Q32" s="17">
        <v>0</v>
      </c>
      <c r="R32" s="17">
        <v>0</v>
      </c>
      <c r="S32" s="17">
        <v>0</v>
      </c>
      <c r="U32" s="17"/>
      <c r="V32" s="17">
        <f>AVERAGE(M32:O32)</f>
        <v>-0.14375904461555264</v>
      </c>
      <c r="W32" s="17">
        <f>AVERAGE(P32:S32)</f>
        <v>-0.25</v>
      </c>
      <c r="X32" s="17">
        <f>W32-V32</f>
        <v>-0.10624095538444736</v>
      </c>
      <c r="Y32" s="17"/>
    </row>
    <row r="33" spans="1:25">
      <c r="A33" s="17" t="s">
        <v>70</v>
      </c>
      <c r="B33" s="17" t="s">
        <v>224</v>
      </c>
      <c r="C33" s="17">
        <v>58217.4</v>
      </c>
      <c r="D33" s="17">
        <v>61425</v>
      </c>
      <c r="E33" s="17">
        <v>60524</v>
      </c>
      <c r="F33" s="17">
        <v>61550</v>
      </c>
      <c r="G33" s="17">
        <v>55524.44</v>
      </c>
      <c r="H33" s="17">
        <v>57876.75</v>
      </c>
      <c r="I33" s="17">
        <v>59185.46</v>
      </c>
      <c r="J33" s="17">
        <v>24814.43</v>
      </c>
      <c r="L33" s="17"/>
      <c r="M33" s="17">
        <f>D33/C33-1</f>
        <v>5.5096929783879034E-2</v>
      </c>
      <c r="N33" s="17">
        <f>E33/D33-1</f>
        <v>-1.4668294668294668E-2</v>
      </c>
      <c r="O33" s="17">
        <f>F33/E33-1</f>
        <v>1.695195294428653E-2</v>
      </c>
      <c r="P33" s="17">
        <f>G33/F33-1</f>
        <v>-9.7896994313566132E-2</v>
      </c>
      <c r="Q33" s="17">
        <f>H33/G33-1</f>
        <v>4.236530796168303E-2</v>
      </c>
      <c r="R33" s="17">
        <f>I33/H33-1</f>
        <v>2.2612016051350547E-2</v>
      </c>
      <c r="S33" s="17">
        <f>J33/I33-1</f>
        <v>-0.58073435603947321</v>
      </c>
      <c r="U33" s="17"/>
      <c r="V33" s="17">
        <f>AVERAGE(M33:O33)</f>
        <v>1.9126862686623631E-2</v>
      </c>
      <c r="W33" s="17">
        <f>AVERAGE(P33:S33)</f>
        <v>-0.15341350658500144</v>
      </c>
      <c r="X33" s="17">
        <f>W33-V33</f>
        <v>-0.17254036927162508</v>
      </c>
      <c r="Y33" s="17"/>
    </row>
    <row r="34" spans="1:25">
      <c r="A34" s="17" t="s">
        <v>71</v>
      </c>
      <c r="B34" s="17" t="s">
        <v>224</v>
      </c>
      <c r="C34" s="17">
        <v>472.75</v>
      </c>
      <c r="D34" s="17">
        <v>605.17000000000007</v>
      </c>
      <c r="E34" s="17">
        <v>561.39</v>
      </c>
      <c r="F34" s="17">
        <v>585.12</v>
      </c>
      <c r="G34" s="17">
        <v>590.69000000000005</v>
      </c>
      <c r="H34" s="17">
        <v>476.25</v>
      </c>
      <c r="I34" s="17">
        <v>432.34</v>
      </c>
      <c r="J34" s="17">
        <v>298.63000000000005</v>
      </c>
      <c r="L34" s="17"/>
      <c r="M34" s="17">
        <f>D34/C34-1</f>
        <v>0.28010576414595478</v>
      </c>
      <c r="N34" s="17">
        <f>E34/D34-1</f>
        <v>-7.2343308491828906E-2</v>
      </c>
      <c r="O34" s="17">
        <f>F34/E34-1</f>
        <v>4.2270079623790924E-2</v>
      </c>
      <c r="P34" s="17">
        <f>G34/F34-1</f>
        <v>9.5194148208914697E-3</v>
      </c>
      <c r="Q34" s="17">
        <f>H34/G34-1</f>
        <v>-0.19373952496233227</v>
      </c>
      <c r="R34" s="17">
        <f>I34/H34-1</f>
        <v>-9.2199475065616876E-2</v>
      </c>
      <c r="S34" s="17">
        <f>J34/I34-1</f>
        <v>-0.30927048156543446</v>
      </c>
      <c r="U34" s="17"/>
      <c r="V34" s="17">
        <f>AVERAGE(M34:O34)</f>
        <v>8.3344178425972262E-2</v>
      </c>
      <c r="W34" s="17">
        <f>AVERAGE(P34:S34)</f>
        <v>-0.14642251669312303</v>
      </c>
      <c r="X34" s="17">
        <f>W34-V34</f>
        <v>-0.22976669511909531</v>
      </c>
      <c r="Y34" s="17"/>
    </row>
    <row r="35" spans="1:25">
      <c r="A35" s="17" t="s">
        <v>75</v>
      </c>
      <c r="B35" s="17" t="s">
        <v>226</v>
      </c>
      <c r="C35" s="17">
        <v>15740</v>
      </c>
      <c r="D35" s="17">
        <v>24344</v>
      </c>
      <c r="E35" s="17">
        <v>26367.9</v>
      </c>
      <c r="F35" s="17">
        <v>30528</v>
      </c>
      <c r="G35" s="17">
        <v>24506</v>
      </c>
      <c r="H35" s="17">
        <v>21178</v>
      </c>
      <c r="I35" s="17">
        <v>24888</v>
      </c>
      <c r="J35" s="17">
        <v>29458.400000000001</v>
      </c>
      <c r="L35" s="17"/>
      <c r="M35" s="17">
        <f>D35/C35-1</f>
        <v>0.5466327827191868</v>
      </c>
      <c r="N35" s="17">
        <f>E35/D35-1</f>
        <v>8.313752875451863E-2</v>
      </c>
      <c r="O35" s="17">
        <f>F35/E35-1</f>
        <v>0.15777138111112365</v>
      </c>
      <c r="P35" s="17">
        <f>G35/F35-1</f>
        <v>-0.19726153039832284</v>
      </c>
      <c r="Q35" s="17">
        <f>H35/G35-1</f>
        <v>-0.13580347669958381</v>
      </c>
      <c r="R35" s="17">
        <f>I35/H35-1</f>
        <v>0.17518179242610254</v>
      </c>
      <c r="S35" s="17">
        <f>J35/I35-1</f>
        <v>0.18363870138219229</v>
      </c>
      <c r="U35" s="17"/>
      <c r="V35" s="17">
        <f>AVERAGE(M35:O35)</f>
        <v>0.26251389752827636</v>
      </c>
      <c r="W35" s="17">
        <f>AVERAGE(P35:S35)</f>
        <v>6.4388716775970467E-3</v>
      </c>
      <c r="X35" s="17">
        <f>W35-V35</f>
        <v>-0.25607502585067932</v>
      </c>
      <c r="Y35" s="17"/>
    </row>
    <row r="36" spans="1:25">
      <c r="A36" s="17" t="s">
        <v>76</v>
      </c>
      <c r="B36" s="17" t="s">
        <v>224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40</v>
      </c>
      <c r="I36" s="17">
        <v>120</v>
      </c>
      <c r="J36" s="17">
        <v>90</v>
      </c>
      <c r="L36" s="17"/>
      <c r="M36" s="17">
        <v>0</v>
      </c>
      <c r="N36" s="17">
        <v>0</v>
      </c>
      <c r="O36" s="17">
        <v>0</v>
      </c>
      <c r="P36" s="17">
        <v>0</v>
      </c>
      <c r="Q36" s="17">
        <f>H36/(0+H36+I36+J36)*8*2-1</f>
        <v>1.56</v>
      </c>
      <c r="R36" s="17">
        <f>I36/H36-1</f>
        <v>2</v>
      </c>
      <c r="S36" s="17">
        <f>J36/I36-1</f>
        <v>-0.25</v>
      </c>
      <c r="U36" s="17"/>
      <c r="V36" s="17">
        <f>AVERAGE(M36:O36)</f>
        <v>0</v>
      </c>
      <c r="W36" s="17">
        <f>AVERAGE(P36:S36)</f>
        <v>0.82750000000000001</v>
      </c>
      <c r="X36" s="17">
        <f>W36-V36</f>
        <v>0.82750000000000001</v>
      </c>
      <c r="Y36" s="17"/>
    </row>
    <row r="37" spans="1:25">
      <c r="A37" s="17" t="s">
        <v>80</v>
      </c>
      <c r="B37" s="17" t="s">
        <v>224</v>
      </c>
      <c r="C37" s="17">
        <v>105</v>
      </c>
      <c r="D37" s="17">
        <v>108</v>
      </c>
      <c r="E37" s="17">
        <v>112</v>
      </c>
      <c r="F37" s="17">
        <v>115</v>
      </c>
      <c r="G37" s="17">
        <v>119</v>
      </c>
      <c r="H37" s="17">
        <v>125</v>
      </c>
      <c r="I37" s="17">
        <v>129</v>
      </c>
      <c r="J37" s="17">
        <v>131</v>
      </c>
      <c r="L37" s="17"/>
      <c r="M37" s="17">
        <f>D37/C37-1</f>
        <v>2.857142857142847E-2</v>
      </c>
      <c r="N37" s="17">
        <f>E37/D37-1</f>
        <v>3.7037037037036979E-2</v>
      </c>
      <c r="O37" s="17">
        <f>F37/E37-1</f>
        <v>2.6785714285714191E-2</v>
      </c>
      <c r="P37" s="17">
        <f>G37/F37-1</f>
        <v>3.4782608695652195E-2</v>
      </c>
      <c r="Q37" s="17">
        <f>H37/G37-1</f>
        <v>5.0420168067226934E-2</v>
      </c>
      <c r="R37" s="17">
        <f>I37/H37-1</f>
        <v>3.2000000000000028E-2</v>
      </c>
      <c r="S37" s="17">
        <f>J37/I37-1</f>
        <v>1.5503875968992276E-2</v>
      </c>
      <c r="U37" s="17"/>
      <c r="V37" s="17">
        <f>AVERAGE(M37:O37)</f>
        <v>3.0798059964726548E-2</v>
      </c>
      <c r="W37" s="17">
        <f>AVERAGE(P37:S37)</f>
        <v>3.3176663182967858E-2</v>
      </c>
      <c r="X37" s="17">
        <f>W37-V37</f>
        <v>2.3786032182413104E-3</v>
      </c>
      <c r="Y37" s="17"/>
    </row>
    <row r="38" spans="1:25">
      <c r="A38" s="17" t="s">
        <v>82</v>
      </c>
      <c r="B38" s="17" t="s">
        <v>224</v>
      </c>
      <c r="C38" s="17">
        <v>261</v>
      </c>
      <c r="D38" s="17">
        <v>1415</v>
      </c>
      <c r="E38" s="17">
        <v>2515</v>
      </c>
      <c r="F38" s="17">
        <v>3015</v>
      </c>
      <c r="G38" s="17">
        <v>4015</v>
      </c>
      <c r="H38" s="17">
        <v>4005</v>
      </c>
      <c r="I38" s="17">
        <v>4301.1000000000004</v>
      </c>
      <c r="J38" s="17">
        <v>4301.1000000000004</v>
      </c>
      <c r="L38" s="17"/>
      <c r="M38" s="17">
        <f>D38/C38-1</f>
        <v>4.421455938697318</v>
      </c>
      <c r="N38" s="17">
        <f>E38/D38-1</f>
        <v>0.77738515901060068</v>
      </c>
      <c r="O38" s="17">
        <f>F38/E38-1</f>
        <v>0.19880715705765417</v>
      </c>
      <c r="P38" s="17">
        <f>G38/F38-1</f>
        <v>0.33167495854063023</v>
      </c>
      <c r="Q38" s="17">
        <f>H38/G38-1</f>
        <v>-2.4906600249066102E-3</v>
      </c>
      <c r="R38" s="17">
        <f>I38/H38-1</f>
        <v>7.3932584269662982E-2</v>
      </c>
      <c r="S38" s="17">
        <f>J38/I38-1</f>
        <v>0</v>
      </c>
      <c r="U38" s="17"/>
      <c r="V38" s="17">
        <f>AVERAGE(M38:O38)</f>
        <v>1.7992160849218577</v>
      </c>
      <c r="W38" s="17">
        <f>AVERAGE(P38:S38)</f>
        <v>0.10077922069634665</v>
      </c>
      <c r="X38" s="17">
        <f>W38-V38</f>
        <v>-1.698436864225511</v>
      </c>
      <c r="Y38" s="17"/>
    </row>
    <row r="39" spans="1:25">
      <c r="A39" s="17" t="s">
        <v>243</v>
      </c>
      <c r="B39" s="17" t="s">
        <v>226</v>
      </c>
      <c r="C39" s="17">
        <v>68592</v>
      </c>
      <c r="D39" s="17">
        <v>42729.55</v>
      </c>
      <c r="E39" s="17">
        <v>85624.67</v>
      </c>
      <c r="F39" s="17">
        <v>76588.37</v>
      </c>
      <c r="G39" s="17">
        <v>45218.46</v>
      </c>
      <c r="H39" s="17">
        <v>41419.97</v>
      </c>
      <c r="I39" s="17">
        <v>39426.700000000004</v>
      </c>
      <c r="J39" s="17">
        <v>71057.73</v>
      </c>
      <c r="L39" s="17"/>
      <c r="M39" s="17">
        <f>D39/C39-1</f>
        <v>-0.37704761488220195</v>
      </c>
      <c r="N39" s="17">
        <f>E39/D39-1</f>
        <v>1.0038748360326752</v>
      </c>
      <c r="O39" s="17">
        <f>F39/E39-1</f>
        <v>-0.10553383738588429</v>
      </c>
      <c r="P39" s="17">
        <f>G39/F39-1</f>
        <v>-0.40959103843050837</v>
      </c>
      <c r="Q39" s="17">
        <f>H39/G39-1</f>
        <v>-8.4003081927159773E-2</v>
      </c>
      <c r="R39" s="17">
        <f>I39/H39-1</f>
        <v>-4.8123405207681103E-2</v>
      </c>
      <c r="S39" s="17">
        <f>J39/I39-1</f>
        <v>0.80227434707951684</v>
      </c>
      <c r="U39" s="17"/>
      <c r="V39" s="17">
        <f>AVERAGE(M39:O39)</f>
        <v>0.173764461254863</v>
      </c>
      <c r="W39" s="17">
        <f>AVERAGE(P39:S39)</f>
        <v>6.5139205378541898E-2</v>
      </c>
      <c r="X39" s="17">
        <f>W39-V39</f>
        <v>-0.1086252558763211</v>
      </c>
      <c r="Y39" s="17"/>
    </row>
    <row r="40" spans="1:25">
      <c r="A40" s="17" t="s">
        <v>83</v>
      </c>
      <c r="B40" s="17" t="s">
        <v>224</v>
      </c>
      <c r="C40" s="17">
        <v>2301188</v>
      </c>
      <c r="D40" s="17">
        <v>2231911</v>
      </c>
      <c r="E40" s="17">
        <v>2054576</v>
      </c>
      <c r="F40" s="17">
        <v>2038331</v>
      </c>
      <c r="G40" s="17">
        <v>2044959</v>
      </c>
      <c r="H40" s="17">
        <v>1901018.22</v>
      </c>
      <c r="I40" s="17">
        <v>1922747.5999999999</v>
      </c>
      <c r="J40" s="17">
        <v>1981762.0399999998</v>
      </c>
      <c r="L40" s="17"/>
      <c r="M40" s="17">
        <f>D40/C40-1</f>
        <v>-3.0104884955075351E-2</v>
      </c>
      <c r="N40" s="17">
        <f>E40/D40-1</f>
        <v>-7.9454333080485773E-2</v>
      </c>
      <c r="O40" s="17">
        <f>F40/E40-1</f>
        <v>-7.9067408555342222E-3</v>
      </c>
      <c r="P40" s="17">
        <f>G40/F40-1</f>
        <v>3.2516799283335285E-3</v>
      </c>
      <c r="Q40" s="17">
        <f>H40/G40-1</f>
        <v>-7.0388100690527255E-2</v>
      </c>
      <c r="R40" s="17">
        <f>I40/H40-1</f>
        <v>1.1430390183214456E-2</v>
      </c>
      <c r="S40" s="17">
        <f>J40/I40-1</f>
        <v>3.0692764874599154E-2</v>
      </c>
      <c r="U40" s="17"/>
      <c r="V40" s="17">
        <f>AVERAGE(M40:O40)</f>
        <v>-3.9155319630365115E-2</v>
      </c>
      <c r="W40" s="17">
        <f>AVERAGE(P40:S40)</f>
        <v>-6.2533164260950291E-3</v>
      </c>
      <c r="X40" s="17">
        <f>W40-V40</f>
        <v>3.2902003204270086E-2</v>
      </c>
      <c r="Y40" s="17"/>
    </row>
    <row r="41" spans="1:25">
      <c r="A41" s="17" t="s">
        <v>87</v>
      </c>
      <c r="B41" s="17" t="s">
        <v>224</v>
      </c>
      <c r="C41" s="17">
        <v>10.9</v>
      </c>
      <c r="D41" s="17">
        <v>14.9</v>
      </c>
      <c r="E41" s="17">
        <v>26</v>
      </c>
      <c r="F41" s="17">
        <v>20.6</v>
      </c>
      <c r="G41" s="17">
        <v>2.2999999999999998</v>
      </c>
      <c r="H41" s="17">
        <v>5.3</v>
      </c>
      <c r="I41" s="17">
        <v>14</v>
      </c>
      <c r="J41" s="17">
        <v>45</v>
      </c>
      <c r="L41" s="17"/>
      <c r="M41" s="17">
        <f>D41/C41-1</f>
        <v>0.3669724770642202</v>
      </c>
      <c r="N41" s="17">
        <f>E41/D41-1</f>
        <v>0.74496644295302006</v>
      </c>
      <c r="O41" s="17">
        <f>F41/E41-1</f>
        <v>-0.20769230769230762</v>
      </c>
      <c r="P41" s="17">
        <f>G41/F41-1</f>
        <v>-0.88834951456310685</v>
      </c>
      <c r="Q41" s="17">
        <f>H41/G41-1</f>
        <v>1.3043478260869565</v>
      </c>
      <c r="R41" s="17">
        <f>I41/H41-1</f>
        <v>1.6415094339622645</v>
      </c>
      <c r="S41" s="17">
        <f>J41/I41-1</f>
        <v>2.2142857142857144</v>
      </c>
      <c r="U41" s="17"/>
      <c r="V41" s="17">
        <f>AVERAGE(M41:O41)</f>
        <v>0.30141553744164423</v>
      </c>
      <c r="W41" s="17">
        <f>AVERAGE(P41:S41)</f>
        <v>1.0679483649429571</v>
      </c>
      <c r="X41" s="17">
        <f>W41-V41</f>
        <v>0.7665328275013128</v>
      </c>
      <c r="Y41" s="17"/>
    </row>
    <row r="42" spans="1:25">
      <c r="A42" s="17" t="s">
        <v>88</v>
      </c>
      <c r="B42" s="17" t="s">
        <v>224</v>
      </c>
      <c r="C42" s="17">
        <v>0</v>
      </c>
      <c r="D42" s="17">
        <v>0</v>
      </c>
      <c r="E42" s="17">
        <v>0.5</v>
      </c>
      <c r="F42" s="17">
        <v>1.4</v>
      </c>
      <c r="G42" s="17">
        <v>1.4</v>
      </c>
      <c r="H42" s="17">
        <v>1.4</v>
      </c>
      <c r="I42" s="17">
        <v>1.1000000000000001</v>
      </c>
      <c r="J42" s="17">
        <v>1</v>
      </c>
      <c r="L42" s="17"/>
      <c r="M42" s="17">
        <v>0</v>
      </c>
      <c r="N42" s="17">
        <f>E42/(0+E42+F42+G42+H42+I42+J42)*8*2-1</f>
        <v>0.17647058823529438</v>
      </c>
      <c r="O42" s="17">
        <f>F42/E42-1</f>
        <v>1.7999999999999998</v>
      </c>
      <c r="P42" s="17">
        <f>G42/F42-1</f>
        <v>0</v>
      </c>
      <c r="Q42" s="17">
        <f>H42/G42-1</f>
        <v>0</v>
      </c>
      <c r="R42" s="17">
        <f>I42/H42-1</f>
        <v>-0.21428571428571419</v>
      </c>
      <c r="S42" s="17">
        <f>J42/I42-1</f>
        <v>-9.0909090909090939E-2</v>
      </c>
      <c r="U42" s="17"/>
      <c r="V42" s="17">
        <f>AVERAGE(M42:O42)</f>
        <v>0.6588235294117647</v>
      </c>
      <c r="W42" s="17">
        <f>AVERAGE(P42:S42)</f>
        <v>-7.6298701298701282E-2</v>
      </c>
      <c r="X42" s="17">
        <f>W42-V42</f>
        <v>-0.73512223071046601</v>
      </c>
      <c r="Y42" s="17"/>
    </row>
    <row r="43" spans="1:25">
      <c r="A43" s="17" t="s">
        <v>89</v>
      </c>
      <c r="B43" s="17" t="s">
        <v>226</v>
      </c>
      <c r="C43" s="17">
        <v>0</v>
      </c>
      <c r="D43" s="17">
        <v>0</v>
      </c>
      <c r="E43" s="17">
        <v>1.91</v>
      </c>
      <c r="F43" s="17">
        <v>2.78</v>
      </c>
      <c r="G43" s="17">
        <v>0</v>
      </c>
      <c r="H43" s="17">
        <v>0</v>
      </c>
      <c r="I43" s="17">
        <v>0.3</v>
      </c>
      <c r="J43" s="17">
        <v>0.3</v>
      </c>
      <c r="L43" s="17"/>
      <c r="M43" s="17">
        <v>0</v>
      </c>
      <c r="N43" s="17">
        <f>E43/(0+E43+F43+G43+H43+I43+J43)*8*2-1</f>
        <v>4.776937618147449</v>
      </c>
      <c r="O43" s="17">
        <f>F43/E43-1</f>
        <v>0.45549738219895275</v>
      </c>
      <c r="P43" s="17">
        <f>G43/F43-1</f>
        <v>-1</v>
      </c>
      <c r="Q43" s="17">
        <v>0</v>
      </c>
      <c r="R43" s="17">
        <f>I43/(0+E43+F43+G43+H43+I43+J43)*8*4-1</f>
        <v>0.81474480151228756</v>
      </c>
      <c r="S43" s="17">
        <f>J43/I43-1</f>
        <v>0</v>
      </c>
      <c r="U43" s="17"/>
      <c r="V43" s="17">
        <f>AVERAGE(M43:O43)</f>
        <v>1.7441450001154672</v>
      </c>
      <c r="W43" s="17">
        <f>AVERAGE(P43:S43)</f>
        <v>-4.6313799621928109E-2</v>
      </c>
      <c r="X43" s="17">
        <f>W43-V43</f>
        <v>-1.7904587997373953</v>
      </c>
      <c r="Y43" s="17"/>
    </row>
    <row r="44" spans="1:25">
      <c r="A44" s="17" t="s">
        <v>91</v>
      </c>
      <c r="B44" s="17" t="s">
        <v>224</v>
      </c>
      <c r="C44" s="17">
        <v>172.3</v>
      </c>
      <c r="D44" s="17">
        <v>254.2</v>
      </c>
      <c r="E44" s="17">
        <v>380</v>
      </c>
      <c r="F44" s="17">
        <v>510</v>
      </c>
      <c r="G44" s="17">
        <v>689.5</v>
      </c>
      <c r="H44" s="17">
        <v>1458.23</v>
      </c>
      <c r="I44" s="17">
        <v>719.2</v>
      </c>
      <c r="J44" s="17">
        <v>886</v>
      </c>
      <c r="L44" s="17"/>
      <c r="M44" s="17">
        <f>D44/C44-1</f>
        <v>0.47533372025536846</v>
      </c>
      <c r="N44" s="17">
        <f>E44/D44-1</f>
        <v>0.49488591660110148</v>
      </c>
      <c r="O44" s="17">
        <f>F44/E44-1</f>
        <v>0.34210526315789469</v>
      </c>
      <c r="P44" s="17">
        <f>G44/F44-1</f>
        <v>0.35196078431372557</v>
      </c>
      <c r="Q44" s="17">
        <f>H44/G44-1</f>
        <v>1.1149093546047859</v>
      </c>
      <c r="R44" s="17">
        <f>I44/H44-1</f>
        <v>-0.50679933892458662</v>
      </c>
      <c r="S44" s="17">
        <f>J44/I44-1</f>
        <v>0.23192436040044484</v>
      </c>
      <c r="U44" s="17"/>
      <c r="V44" s="17">
        <f>AVERAGE(M44:O44)</f>
        <v>0.43744163333812153</v>
      </c>
      <c r="W44" s="17">
        <f>AVERAGE(P44:S44)</f>
        <v>0.29799879009859243</v>
      </c>
      <c r="X44" s="17">
        <f>W44-V44</f>
        <v>-0.1394428432395291</v>
      </c>
      <c r="Y44" s="17"/>
    </row>
    <row r="45" spans="1:25">
      <c r="A45" s="17" t="s">
        <v>94</v>
      </c>
      <c r="B45" s="17" t="s">
        <v>226</v>
      </c>
      <c r="C45" s="17">
        <v>7217.6</v>
      </c>
      <c r="D45" s="17">
        <v>6990.4</v>
      </c>
      <c r="E45" s="17">
        <v>11812</v>
      </c>
      <c r="F45" s="17">
        <v>12162.4</v>
      </c>
      <c r="G45" s="17">
        <v>12200</v>
      </c>
      <c r="H45" s="17">
        <v>10580</v>
      </c>
      <c r="I45" s="17">
        <v>4780</v>
      </c>
      <c r="J45" s="17">
        <v>5520</v>
      </c>
      <c r="L45" s="17"/>
      <c r="M45" s="17">
        <f>D45/C45-1</f>
        <v>-3.1478607847484019E-2</v>
      </c>
      <c r="N45" s="17">
        <f>E45/D45-1</f>
        <v>0.68974593728542</v>
      </c>
      <c r="O45" s="17">
        <f>F45/E45-1</f>
        <v>2.9664747714188922E-2</v>
      </c>
      <c r="P45" s="17">
        <f>G45/F45-1</f>
        <v>3.0914950996514534E-3</v>
      </c>
      <c r="Q45" s="17">
        <f>H45/G45-1</f>
        <v>-0.13278688524590165</v>
      </c>
      <c r="R45" s="17">
        <f>I45/H45-1</f>
        <v>-0.54820415879017015</v>
      </c>
      <c r="S45" s="17">
        <f>J45/I45-1</f>
        <v>0.15481171548117145</v>
      </c>
      <c r="U45" s="17"/>
      <c r="V45" s="17">
        <f>AVERAGE(M45:O45)</f>
        <v>0.22931069238404164</v>
      </c>
      <c r="W45" s="17">
        <f>AVERAGE(P45:S45)</f>
        <v>-0.13077195836381222</v>
      </c>
      <c r="X45" s="17">
        <f>W45-V45</f>
        <v>-0.36008265074785384</v>
      </c>
      <c r="Y45" s="17"/>
    </row>
    <row r="46" spans="1:25">
      <c r="A46" s="17" t="s">
        <v>96</v>
      </c>
      <c r="B46" s="17" t="s">
        <v>224</v>
      </c>
      <c r="C46" s="17">
        <v>4189.22</v>
      </c>
      <c r="D46" s="17">
        <v>3347.76</v>
      </c>
      <c r="E46" s="17">
        <v>4484.3</v>
      </c>
      <c r="F46" s="17">
        <v>5178.3</v>
      </c>
      <c r="G46" s="17">
        <v>11903.75</v>
      </c>
      <c r="H46" s="17">
        <v>6569.22</v>
      </c>
      <c r="I46" s="17">
        <v>5422.97</v>
      </c>
      <c r="J46" s="17">
        <v>9166.4600000000009</v>
      </c>
      <c r="L46" s="17"/>
      <c r="M46" s="17">
        <f>D46/C46-1</f>
        <v>-0.20086316784508806</v>
      </c>
      <c r="N46" s="17">
        <f>E46/D46-1</f>
        <v>0.3394926756995722</v>
      </c>
      <c r="O46" s="17">
        <f>F46/E46-1</f>
        <v>0.15476217023838723</v>
      </c>
      <c r="P46" s="17">
        <f>G46/F46-1</f>
        <v>1.2987756599656257</v>
      </c>
      <c r="Q46" s="17">
        <f>H46/G46-1</f>
        <v>-0.44813861178200143</v>
      </c>
      <c r="R46" s="17">
        <f>I46/H46-1</f>
        <v>-0.17448799096391965</v>
      </c>
      <c r="S46" s="17">
        <f>J46/I46-1</f>
        <v>0.69030254639063116</v>
      </c>
      <c r="U46" s="17"/>
      <c r="V46" s="17">
        <f>AVERAGE(M46:O46)</f>
        <v>9.7797226030957127E-2</v>
      </c>
      <c r="W46" s="17">
        <f>AVERAGE(P46:S46)</f>
        <v>0.34161290090258395</v>
      </c>
      <c r="X46" s="17">
        <f>W46-V46</f>
        <v>0.24381567487162681</v>
      </c>
      <c r="Y46" s="17"/>
    </row>
    <row r="47" spans="1:25">
      <c r="A47" s="17" t="s">
        <v>99</v>
      </c>
      <c r="B47" s="17" t="s">
        <v>224</v>
      </c>
      <c r="C47" s="17">
        <v>7028.05</v>
      </c>
      <c r="D47" s="17">
        <v>7001.4</v>
      </c>
      <c r="E47" s="17">
        <v>7177.1</v>
      </c>
      <c r="F47" s="17">
        <v>7306.2</v>
      </c>
      <c r="G47" s="17">
        <v>7228.2</v>
      </c>
      <c r="H47" s="17">
        <v>8237.4</v>
      </c>
      <c r="I47" s="17">
        <v>8592</v>
      </c>
      <c r="J47" s="17">
        <v>2052.2200000000003</v>
      </c>
      <c r="L47" s="17"/>
      <c r="M47" s="17">
        <f>D47/C47-1</f>
        <v>-3.7919479798806943E-3</v>
      </c>
      <c r="N47" s="17">
        <f>E47/D47-1</f>
        <v>2.5094981003799255E-2</v>
      </c>
      <c r="O47" s="17">
        <f>F47/E47-1</f>
        <v>1.7987766646695658E-2</v>
      </c>
      <c r="P47" s="17">
        <f>G47/F47-1</f>
        <v>-1.0675864334400931E-2</v>
      </c>
      <c r="Q47" s="17">
        <f>H47/G47-1</f>
        <v>0.13961982236241388</v>
      </c>
      <c r="R47" s="17">
        <f>I47/H47-1</f>
        <v>4.3047563551606105E-2</v>
      </c>
      <c r="S47" s="17">
        <f>J47/I47-1</f>
        <v>-0.76114757914338915</v>
      </c>
      <c r="U47" s="17"/>
      <c r="V47" s="17">
        <f>AVERAGE(M47:O47)</f>
        <v>1.3096933223538073E-2</v>
      </c>
      <c r="W47" s="17">
        <f>AVERAGE(P47:S47)</f>
        <v>-0.14728901439094252</v>
      </c>
      <c r="X47" s="17">
        <f>W47-V47</f>
        <v>-0.16038594761448061</v>
      </c>
      <c r="Y47" s="17"/>
    </row>
    <row r="48" spans="1:25">
      <c r="A48" s="17" t="s">
        <v>100</v>
      </c>
      <c r="B48" s="17" t="s">
        <v>224</v>
      </c>
      <c r="C48" s="17">
        <v>817654</v>
      </c>
      <c r="D48" s="17">
        <v>818446</v>
      </c>
      <c r="E48" s="17">
        <v>562352</v>
      </c>
      <c r="F48" s="17">
        <v>483440.86</v>
      </c>
      <c r="G48" s="17">
        <v>509495</v>
      </c>
      <c r="H48" s="17">
        <v>545550</v>
      </c>
      <c r="I48" s="17">
        <v>481711</v>
      </c>
      <c r="J48" s="17">
        <v>495476.13</v>
      </c>
      <c r="L48" s="17"/>
      <c r="M48" s="17">
        <f>D48/C48-1</f>
        <v>9.6862487066662339E-4</v>
      </c>
      <c r="N48" s="17">
        <f>E48/D48-1</f>
        <v>-0.31290274495812798</v>
      </c>
      <c r="O48" s="17">
        <f>F48/E48-1</f>
        <v>-0.1403233917546306</v>
      </c>
      <c r="P48" s="17">
        <f>G48/F48-1</f>
        <v>5.3893127693013021E-2</v>
      </c>
      <c r="Q48" s="17">
        <f>H48/G48-1</f>
        <v>7.0766150796376825E-2</v>
      </c>
      <c r="R48" s="17">
        <f>I48/H48-1</f>
        <v>-0.11701768857116668</v>
      </c>
      <c r="S48" s="17">
        <f>J48/I48-1</f>
        <v>2.8575494435460369E-2</v>
      </c>
      <c r="U48" s="17"/>
      <c r="V48" s="17">
        <f>AVERAGE(M48:O48)</f>
        <v>-0.15075250394736397</v>
      </c>
      <c r="W48" s="17">
        <f>AVERAGE(P48:S48)</f>
        <v>9.0542710884208844E-3</v>
      </c>
      <c r="X48" s="17">
        <f>W48-V48</f>
        <v>0.15980677503578486</v>
      </c>
      <c r="Y48" s="17"/>
    </row>
    <row r="49" spans="1:25">
      <c r="A49" s="17" t="s">
        <v>101</v>
      </c>
      <c r="B49" s="17" t="s">
        <v>224</v>
      </c>
      <c r="C49" s="17">
        <v>306</v>
      </c>
      <c r="D49" s="17">
        <v>406</v>
      </c>
      <c r="E49" s="17">
        <v>1106</v>
      </c>
      <c r="F49" s="17">
        <v>806</v>
      </c>
      <c r="G49" s="17">
        <v>556</v>
      </c>
      <c r="H49" s="17">
        <v>607</v>
      </c>
      <c r="I49" s="17">
        <v>757</v>
      </c>
      <c r="J49" s="17">
        <v>715</v>
      </c>
      <c r="L49" s="17"/>
      <c r="M49" s="17">
        <f>D49/C49-1</f>
        <v>0.32679738562091498</v>
      </c>
      <c r="N49" s="17">
        <f>E49/D49-1</f>
        <v>1.7241379310344827</v>
      </c>
      <c r="O49" s="17">
        <f>F49/E49-1</f>
        <v>-0.27124773960216997</v>
      </c>
      <c r="P49" s="17">
        <f>G49/F49-1</f>
        <v>-0.3101736972704715</v>
      </c>
      <c r="Q49" s="17">
        <f>H49/G49-1</f>
        <v>9.1726618705036067E-2</v>
      </c>
      <c r="R49" s="17">
        <f>I49/H49-1</f>
        <v>0.24711696869851729</v>
      </c>
      <c r="S49" s="17">
        <f>J49/I49-1</f>
        <v>-5.5482166446499392E-2</v>
      </c>
      <c r="U49" s="17"/>
      <c r="V49" s="17">
        <f>AVERAGE(M49:O49)</f>
        <v>0.59322919235107596</v>
      </c>
      <c r="W49" s="17">
        <f>AVERAGE(P49:S49)</f>
        <v>-6.7030690783543845E-3</v>
      </c>
      <c r="X49" s="17">
        <f>W49-V49</f>
        <v>-0.59993226142943035</v>
      </c>
      <c r="Y49" s="17"/>
    </row>
    <row r="50" spans="1:25">
      <c r="A50" s="17" t="s">
        <v>102</v>
      </c>
      <c r="B50" s="17" t="s">
        <v>226</v>
      </c>
      <c r="C50" s="17">
        <v>300.3</v>
      </c>
      <c r="D50" s="17">
        <v>300</v>
      </c>
      <c r="E50" s="17">
        <v>132.04</v>
      </c>
      <c r="F50" s="17">
        <v>87.31</v>
      </c>
      <c r="G50" s="17">
        <v>57.41</v>
      </c>
      <c r="H50" s="17">
        <v>21.03</v>
      </c>
      <c r="I50" s="17">
        <v>70</v>
      </c>
      <c r="J50" s="17">
        <v>80</v>
      </c>
      <c r="L50" s="17"/>
      <c r="M50" s="17">
        <f>D50/C50-1</f>
        <v>-9.990009990010762E-4</v>
      </c>
      <c r="N50" s="17">
        <f>E50/D50-1</f>
        <v>-0.55986666666666673</v>
      </c>
      <c r="O50" s="17">
        <f>F50/E50-1</f>
        <v>-0.33876098152075118</v>
      </c>
      <c r="P50" s="17">
        <f>G50/F50-1</f>
        <v>-0.3424579086015348</v>
      </c>
      <c r="Q50" s="17">
        <f>H50/G50-1</f>
        <v>-0.63368751088660513</v>
      </c>
      <c r="R50" s="17">
        <f>I50/H50-1</f>
        <v>2.3285782215882072</v>
      </c>
      <c r="S50" s="17">
        <f>J50/I50-1</f>
        <v>0.14285714285714279</v>
      </c>
      <c r="U50" s="17"/>
      <c r="V50" s="17">
        <f>AVERAGE(M50:O50)</f>
        <v>-0.29987554972880631</v>
      </c>
      <c r="W50" s="17">
        <f>AVERAGE(P50:S50)</f>
        <v>0.37382248623930248</v>
      </c>
      <c r="X50" s="17">
        <f>W50-V50</f>
        <v>0.67369803596810884</v>
      </c>
      <c r="Y50" s="17"/>
    </row>
    <row r="51" spans="1:25">
      <c r="A51" s="17" t="s">
        <v>103</v>
      </c>
      <c r="B51" s="17" t="s">
        <v>224</v>
      </c>
      <c r="C51" s="17">
        <v>7527</v>
      </c>
      <c r="D51" s="17">
        <v>8227</v>
      </c>
      <c r="E51" s="17">
        <v>10937</v>
      </c>
      <c r="F51" s="17">
        <v>10629</v>
      </c>
      <c r="G51" s="17">
        <v>13379</v>
      </c>
      <c r="H51" s="17">
        <v>16547</v>
      </c>
      <c r="I51" s="17">
        <v>20500</v>
      </c>
      <c r="J51" s="17">
        <v>20945.2</v>
      </c>
      <c r="L51" s="17"/>
      <c r="M51" s="17">
        <f>D51/C51-1</f>
        <v>9.2998538594393443E-2</v>
      </c>
      <c r="N51" s="17">
        <f>E51/D51-1</f>
        <v>0.32940318463595486</v>
      </c>
      <c r="O51" s="17">
        <f>F51/E51-1</f>
        <v>-2.8161287373137056E-2</v>
      </c>
      <c r="P51" s="17">
        <f>G51/F51-1</f>
        <v>0.25872612663467875</v>
      </c>
      <c r="Q51" s="17">
        <f>H51/G51-1</f>
        <v>0.23678899768293604</v>
      </c>
      <c r="R51" s="17">
        <f>I51/H51-1</f>
        <v>0.23889526802441541</v>
      </c>
      <c r="S51" s="17">
        <f>J51/I51-1</f>
        <v>2.1717073170731682E-2</v>
      </c>
      <c r="U51" s="17"/>
      <c r="V51" s="17">
        <f>AVERAGE(M51:O51)</f>
        <v>0.13141347861907041</v>
      </c>
      <c r="W51" s="17">
        <f>AVERAGE(P51:S51)</f>
        <v>0.18903186637819047</v>
      </c>
      <c r="X51" s="17">
        <f>W51-V51</f>
        <v>5.7618387759120065E-2</v>
      </c>
      <c r="Y51" s="17"/>
    </row>
    <row r="52" spans="1:25">
      <c r="A52" s="17" t="s">
        <v>106</v>
      </c>
      <c r="B52" s="17" t="s">
        <v>224</v>
      </c>
      <c r="C52" s="17">
        <v>88444</v>
      </c>
      <c r="D52" s="17">
        <v>101248</v>
      </c>
      <c r="E52" s="17">
        <v>110845.1</v>
      </c>
      <c r="F52" s="17">
        <v>126894</v>
      </c>
      <c r="G52" s="17">
        <v>138879</v>
      </c>
      <c r="H52" s="17">
        <v>151794</v>
      </c>
      <c r="I52" s="17">
        <v>172492</v>
      </c>
      <c r="J52" s="17">
        <v>209370</v>
      </c>
      <c r="L52" s="17"/>
      <c r="M52" s="17">
        <f>D52/C52-1</f>
        <v>0.14476957170639038</v>
      </c>
      <c r="N52" s="17">
        <f>E52/D52-1</f>
        <v>9.4788045195954629E-2</v>
      </c>
      <c r="O52" s="17">
        <f>F52/E52-1</f>
        <v>0.14478673391967711</v>
      </c>
      <c r="P52" s="17">
        <f>G52/F52-1</f>
        <v>9.4448910113953399E-2</v>
      </c>
      <c r="Q52" s="17">
        <f>H52/G52-1</f>
        <v>9.2994621217030726E-2</v>
      </c>
      <c r="R52" s="17">
        <f>I52/H52-1</f>
        <v>0.13635585069238565</v>
      </c>
      <c r="S52" s="17">
        <f>J52/I52-1</f>
        <v>0.21379542239640092</v>
      </c>
      <c r="U52" s="17"/>
      <c r="V52" s="17">
        <f>AVERAGE(M52:O52)</f>
        <v>0.12811478360734072</v>
      </c>
      <c r="W52" s="17">
        <f>AVERAGE(P52:S52)</f>
        <v>0.13439870110494267</v>
      </c>
      <c r="X52" s="17">
        <f>W52-V52</f>
        <v>6.2839174976019596E-3</v>
      </c>
      <c r="Y52" s="17"/>
    </row>
    <row r="53" spans="1:25">
      <c r="A53" s="17" t="s">
        <v>108</v>
      </c>
      <c r="B53" s="17" t="s">
        <v>224</v>
      </c>
      <c r="C53" s="17">
        <v>395</v>
      </c>
      <c r="D53" s="17">
        <v>390</v>
      </c>
      <c r="E53" s="17">
        <v>660</v>
      </c>
      <c r="F53" s="17">
        <v>640</v>
      </c>
      <c r="G53" s="17">
        <v>640</v>
      </c>
      <c r="H53" s="17">
        <v>2606</v>
      </c>
      <c r="I53" s="17">
        <v>2997</v>
      </c>
      <c r="J53" s="17">
        <v>2992</v>
      </c>
      <c r="L53" s="17"/>
      <c r="M53" s="17">
        <f>D53/C53-1</f>
        <v>-1.2658227848101222E-2</v>
      </c>
      <c r="N53" s="17">
        <f>E53/D53-1</f>
        <v>0.69230769230769229</v>
      </c>
      <c r="O53" s="17">
        <f>F53/E53-1</f>
        <v>-3.0303030303030276E-2</v>
      </c>
      <c r="P53" s="17">
        <f>G53/F53-1</f>
        <v>0</v>
      </c>
      <c r="Q53" s="17">
        <f>H53/G53-1</f>
        <v>3.0718750000000004</v>
      </c>
      <c r="R53" s="17">
        <f>I53/H53-1</f>
        <v>0.15003837298541822</v>
      </c>
      <c r="S53" s="17">
        <f>J53/I53-1</f>
        <v>-1.6683350016682974E-3</v>
      </c>
      <c r="U53" s="17"/>
      <c r="V53" s="17">
        <f>AVERAGE(M53:O53)</f>
        <v>0.21644881138552027</v>
      </c>
      <c r="W53" s="17">
        <f>AVERAGE(P53:S53)</f>
        <v>0.80506125949593754</v>
      </c>
      <c r="X53" s="17">
        <f>W53-V53</f>
        <v>0.58861244811041724</v>
      </c>
      <c r="Y53" s="17"/>
    </row>
    <row r="54" spans="1:25">
      <c r="A54" s="17" t="s">
        <v>110</v>
      </c>
      <c r="B54" s="17" t="s">
        <v>226</v>
      </c>
      <c r="C54" s="17">
        <v>14</v>
      </c>
      <c r="D54" s="17">
        <v>17</v>
      </c>
      <c r="E54" s="17">
        <v>14</v>
      </c>
      <c r="F54" s="17">
        <v>14.6</v>
      </c>
      <c r="G54" s="17">
        <v>8</v>
      </c>
      <c r="H54" s="17">
        <v>11.16</v>
      </c>
      <c r="I54" s="17">
        <v>10</v>
      </c>
      <c r="J54" s="17">
        <v>10</v>
      </c>
      <c r="L54" s="17"/>
      <c r="M54" s="17">
        <f>D54/C54-1</f>
        <v>0.21428571428571419</v>
      </c>
      <c r="N54" s="17">
        <f>E54/D54-1</f>
        <v>-0.17647058823529416</v>
      </c>
      <c r="O54" s="17">
        <f>F54/E54-1</f>
        <v>4.2857142857142927E-2</v>
      </c>
      <c r="P54" s="17">
        <f>G54/F54-1</f>
        <v>-0.45205479452054798</v>
      </c>
      <c r="Q54" s="17">
        <f>H54/G54-1</f>
        <v>0.39500000000000002</v>
      </c>
      <c r="R54" s="17">
        <f>I54/H54-1</f>
        <v>-0.10394265232974909</v>
      </c>
      <c r="S54" s="17">
        <f>J54/I54-1</f>
        <v>0</v>
      </c>
      <c r="U54" s="17"/>
      <c r="V54" s="17">
        <f>AVERAGE(M54:O54)</f>
        <v>2.6890756302520986E-2</v>
      </c>
      <c r="W54" s="17">
        <f>AVERAGE(P54:S54)</f>
        <v>-4.0249361712574261E-2</v>
      </c>
      <c r="X54" s="17">
        <f>W54-V54</f>
        <v>-6.7140118015095243E-2</v>
      </c>
      <c r="Y54" s="17"/>
    </row>
    <row r="55" spans="1:25">
      <c r="A55" s="17" t="s">
        <v>112</v>
      </c>
      <c r="B55" s="17" t="s">
        <v>224</v>
      </c>
      <c r="C55" s="17">
        <v>723577</v>
      </c>
      <c r="D55" s="17">
        <v>717680</v>
      </c>
      <c r="E55" s="17">
        <v>821844</v>
      </c>
      <c r="F55" s="17">
        <v>1064506</v>
      </c>
      <c r="G55" s="17">
        <v>1121154.18</v>
      </c>
      <c r="H55" s="17">
        <v>1167033.97</v>
      </c>
      <c r="I55" s="17">
        <v>1287752.5900000001</v>
      </c>
      <c r="J55" s="17">
        <v>1362972.5</v>
      </c>
      <c r="L55" s="17"/>
      <c r="M55" s="17">
        <f>D55/C55-1</f>
        <v>-8.1497891724031657E-3</v>
      </c>
      <c r="N55" s="17">
        <f>E55/D55-1</f>
        <v>0.14513989521792436</v>
      </c>
      <c r="O55" s="17">
        <f>F55/E55-1</f>
        <v>0.29526528148894426</v>
      </c>
      <c r="P55" s="17">
        <f>G55/F55-1</f>
        <v>5.3215463322893397E-2</v>
      </c>
      <c r="Q55" s="17">
        <f>H55/G55-1</f>
        <v>4.0921927437312933E-2</v>
      </c>
      <c r="R55" s="17">
        <f>I55/H55-1</f>
        <v>0.10344053652525642</v>
      </c>
      <c r="S55" s="17">
        <f>J55/I55-1</f>
        <v>5.8411771472344665E-2</v>
      </c>
      <c r="U55" s="17"/>
      <c r="V55" s="17">
        <f>AVERAGE(M55:O55)</f>
        <v>0.14408512917815516</v>
      </c>
      <c r="W55" s="17">
        <f>AVERAGE(P55:S55)</f>
        <v>6.3997424689451854E-2</v>
      </c>
      <c r="X55" s="17">
        <f>W55-V55</f>
        <v>-8.008770448870331E-2</v>
      </c>
      <c r="Y55" s="17"/>
    </row>
    <row r="56" spans="1:25">
      <c r="A56" s="17" t="s">
        <v>113</v>
      </c>
      <c r="B56" s="17" t="s">
        <v>224</v>
      </c>
      <c r="C56" s="17">
        <v>150</v>
      </c>
      <c r="D56" s="17">
        <v>100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L56" s="17"/>
      <c r="M56" s="17">
        <f>D56/C56-1</f>
        <v>-0.33333333333333337</v>
      </c>
      <c r="N56" s="17">
        <f>E56/D56-1</f>
        <v>-1</v>
      </c>
      <c r="O56" s="17">
        <v>0</v>
      </c>
      <c r="P56" s="17">
        <v>0</v>
      </c>
      <c r="Q56" s="17">
        <v>0</v>
      </c>
      <c r="R56" s="17">
        <v>0</v>
      </c>
      <c r="S56" s="17">
        <v>0</v>
      </c>
      <c r="U56" s="17"/>
      <c r="V56" s="17">
        <f>AVERAGE(M56:O56)</f>
        <v>-0.44444444444444448</v>
      </c>
      <c r="W56" s="17">
        <f>AVERAGE(P56:S56)</f>
        <v>0</v>
      </c>
      <c r="X56" s="17">
        <f>W56-V56</f>
        <v>0.44444444444444448</v>
      </c>
      <c r="Y56" s="17"/>
    </row>
    <row r="57" spans="1:25">
      <c r="A57" s="17"/>
      <c r="B57" s="17"/>
      <c r="C57" s="17"/>
      <c r="D57" s="17"/>
      <c r="E57" s="17"/>
      <c r="F57" s="17"/>
      <c r="G57" s="17"/>
      <c r="H57" s="17"/>
      <c r="I57" s="17"/>
      <c r="J57" s="17"/>
      <c r="U57" s="17"/>
      <c r="V57" s="17"/>
      <c r="W57" s="17"/>
      <c r="X57" s="17"/>
      <c r="Y57" s="17"/>
    </row>
  </sheetData>
  <autoFilter ref="A1:J57" xr:uid="{5E080283-8772-4FFD-9D7A-F876DDB3550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EDF10-6074-4CAB-A4AA-CFF2A40A308C}">
  <dimension ref="A1:AC56"/>
  <sheetViews>
    <sheetView tabSelected="1" topLeftCell="A42" workbookViewId="0">
      <selection activeCell="D65" sqref="D65"/>
    </sheetView>
  </sheetViews>
  <sheetFormatPr defaultRowHeight="14"/>
  <cols>
    <col min="1" max="1" width="22.7265625" style="10" customWidth="1"/>
    <col min="2" max="11" width="8.7265625" style="10"/>
    <col min="12" max="12" width="19" style="10" customWidth="1"/>
    <col min="13" max="13" width="10.1796875" style="10" customWidth="1"/>
    <col min="14" max="14" width="10.453125" style="10" customWidth="1"/>
    <col min="15" max="15" width="10.36328125" style="10" customWidth="1"/>
    <col min="16" max="16" width="10.54296875" style="10" customWidth="1"/>
    <col min="17" max="17" width="10.26953125" style="10" customWidth="1"/>
    <col min="18" max="18" width="10.1796875" style="10" customWidth="1"/>
    <col min="19" max="20" width="10" style="10" customWidth="1"/>
    <col min="21" max="21" width="25.7265625" style="10" customWidth="1"/>
    <col min="22" max="22" width="13.36328125" style="11" customWidth="1"/>
    <col min="23" max="23" width="13.1796875" style="11" customWidth="1"/>
    <col min="24" max="24" width="36.81640625" style="11" customWidth="1"/>
    <col min="25" max="28" width="8.7265625" style="11"/>
    <col min="29" max="16384" width="8.7265625" style="10"/>
  </cols>
  <sheetData>
    <row r="1" spans="1:29">
      <c r="A1" s="13" t="s">
        <v>230</v>
      </c>
      <c r="B1" s="13" t="s">
        <v>223</v>
      </c>
      <c r="C1" s="13">
        <v>2011</v>
      </c>
      <c r="D1" s="13">
        <v>2012</v>
      </c>
      <c r="E1" s="13">
        <v>2013</v>
      </c>
      <c r="F1" s="13">
        <v>2014</v>
      </c>
      <c r="G1" s="13">
        <v>2015</v>
      </c>
      <c r="H1" s="13">
        <v>2016</v>
      </c>
      <c r="I1" s="13">
        <v>2017</v>
      </c>
      <c r="J1" s="13">
        <v>2018</v>
      </c>
      <c r="L1" s="13" t="s">
        <v>231</v>
      </c>
      <c r="M1" s="13" t="s">
        <v>232</v>
      </c>
      <c r="N1" s="13" t="s">
        <v>233</v>
      </c>
      <c r="O1" s="13" t="s">
        <v>234</v>
      </c>
      <c r="P1" s="13" t="s">
        <v>235</v>
      </c>
      <c r="Q1" s="13" t="s">
        <v>236</v>
      </c>
      <c r="R1" s="13" t="s">
        <v>237</v>
      </c>
      <c r="S1" s="13" t="s">
        <v>238</v>
      </c>
      <c r="T1" s="13"/>
      <c r="U1" s="13" t="s">
        <v>240</v>
      </c>
      <c r="V1" s="14" t="s">
        <v>239</v>
      </c>
      <c r="W1" s="14" t="s">
        <v>241</v>
      </c>
      <c r="X1" s="14" t="s">
        <v>242</v>
      </c>
    </row>
    <row r="2" spans="1:29">
      <c r="A2" s="13" t="s">
        <v>3</v>
      </c>
      <c r="B2" s="13" t="s">
        <v>224</v>
      </c>
      <c r="C2" s="13">
        <v>8</v>
      </c>
      <c r="D2" s="13">
        <v>8</v>
      </c>
      <c r="E2" s="13">
        <v>8</v>
      </c>
      <c r="F2" s="13">
        <v>8</v>
      </c>
      <c r="G2" s="13">
        <v>10</v>
      </c>
      <c r="H2" s="13">
        <v>10</v>
      </c>
      <c r="I2" s="13">
        <v>10</v>
      </c>
      <c r="J2" s="13">
        <v>10</v>
      </c>
      <c r="L2" s="13"/>
      <c r="M2" s="13">
        <f>D2/C2-1</f>
        <v>0</v>
      </c>
      <c r="N2" s="13">
        <f>E2/D2-1</f>
        <v>0</v>
      </c>
      <c r="O2" s="13">
        <f>F2/E2-1</f>
        <v>0</v>
      </c>
      <c r="P2" s="13">
        <f>G2/F2-1</f>
        <v>0.25</v>
      </c>
      <c r="Q2" s="13">
        <f>H2/G2-1</f>
        <v>0</v>
      </c>
      <c r="R2" s="13">
        <f>I2/H2-1</f>
        <v>0</v>
      </c>
      <c r="S2" s="13">
        <f>J2/I2-1</f>
        <v>0</v>
      </c>
      <c r="T2" s="13"/>
      <c r="U2" s="13"/>
      <c r="V2" s="13">
        <f>AVERAGE(M2:O2)</f>
        <v>0</v>
      </c>
      <c r="W2" s="13">
        <f>AVERAGE(P2:S2)</f>
        <v>6.25E-2</v>
      </c>
      <c r="X2" s="13">
        <f>W2-V2</f>
        <v>6.25E-2</v>
      </c>
      <c r="AC2" s="12"/>
    </row>
    <row r="3" spans="1:29">
      <c r="A3" s="13" t="s">
        <v>4</v>
      </c>
      <c r="B3" s="13" t="s">
        <v>224</v>
      </c>
      <c r="C3" s="13">
        <v>368</v>
      </c>
      <c r="D3" s="13">
        <v>95</v>
      </c>
      <c r="E3" s="13">
        <v>42.169999999999995</v>
      </c>
      <c r="F3" s="13">
        <v>13.8</v>
      </c>
      <c r="G3" s="13">
        <v>50</v>
      </c>
      <c r="H3" s="13">
        <v>47.2</v>
      </c>
      <c r="I3" s="13">
        <v>22.240000000000002</v>
      </c>
      <c r="J3" s="13">
        <v>13.6</v>
      </c>
      <c r="L3" s="13"/>
      <c r="M3" s="13">
        <f>D3/C3-1</f>
        <v>-0.74184782608695654</v>
      </c>
      <c r="N3" s="13">
        <f>E3/D3-1</f>
        <v>-0.55610526315789477</v>
      </c>
      <c r="O3" s="13">
        <f>F3/E3-1</f>
        <v>-0.67275314204410708</v>
      </c>
      <c r="P3" s="13">
        <f>G3/F3-1</f>
        <v>2.6231884057971011</v>
      </c>
      <c r="Q3" s="13">
        <f>H3/G3-1</f>
        <v>-5.5999999999999939E-2</v>
      </c>
      <c r="R3" s="13">
        <f>I3/H3-1</f>
        <v>-0.52881355932203389</v>
      </c>
      <c r="S3" s="13">
        <f>J3/I3-1</f>
        <v>-0.38848920863309355</v>
      </c>
      <c r="T3" s="13"/>
      <c r="U3" s="13"/>
      <c r="V3" s="13">
        <f>AVERAGE(M3:O3)</f>
        <v>-0.65690207709631943</v>
      </c>
      <c r="W3" s="13">
        <f>AVERAGE(P3:S3)</f>
        <v>0.41247140946049338</v>
      </c>
      <c r="X3" s="13">
        <f>W3-V3</f>
        <v>1.0693734865568127</v>
      </c>
    </row>
    <row r="4" spans="1:29">
      <c r="A4" s="13" t="s">
        <v>5</v>
      </c>
      <c r="B4" s="13" t="s">
        <v>224</v>
      </c>
      <c r="C4" s="13">
        <v>75478.900000000009</v>
      </c>
      <c r="D4" s="13">
        <v>80777.799999999988</v>
      </c>
      <c r="E4" s="13">
        <v>78931.850000000006</v>
      </c>
      <c r="F4" s="13">
        <v>72542.12</v>
      </c>
      <c r="G4" s="13">
        <v>82398.59</v>
      </c>
      <c r="H4" s="13">
        <v>90926.319999999992</v>
      </c>
      <c r="I4" s="13">
        <v>84621.53</v>
      </c>
      <c r="J4" s="13">
        <v>95219.37</v>
      </c>
      <c r="L4" s="13"/>
      <c r="M4" s="13">
        <f>D4/C4-1</f>
        <v>7.0203725809464324E-2</v>
      </c>
      <c r="N4" s="13">
        <f>E4/D4-1</f>
        <v>-2.2852194538598214E-2</v>
      </c>
      <c r="O4" s="13">
        <f>F4/E4-1</f>
        <v>-8.0952492561621292E-2</v>
      </c>
      <c r="P4" s="13">
        <f>G4/F4-1</f>
        <v>0.13587237318126344</v>
      </c>
      <c r="Q4" s="13">
        <f>H4/G4-1</f>
        <v>0.10349363987903182</v>
      </c>
      <c r="R4" s="13">
        <f>I4/H4-1</f>
        <v>-6.9339548768717285E-2</v>
      </c>
      <c r="S4" s="13">
        <f>J4/I4-1</f>
        <v>0.12523810429804327</v>
      </c>
      <c r="T4" s="13"/>
      <c r="U4" s="13"/>
      <c r="V4" s="13">
        <f>AVERAGE(M4:O4)</f>
        <v>-1.1200320430251728E-2</v>
      </c>
      <c r="W4" s="13">
        <f>AVERAGE(P4:S4)</f>
        <v>7.3816142147405311E-2</v>
      </c>
      <c r="X4" s="13">
        <f>W4-V4</f>
        <v>8.5016462577657034E-2</v>
      </c>
    </row>
    <row r="5" spans="1:29">
      <c r="A5" s="13" t="s">
        <v>6</v>
      </c>
      <c r="B5" s="13" t="s">
        <v>224</v>
      </c>
      <c r="C5" s="13">
        <v>0</v>
      </c>
      <c r="D5" s="13">
        <v>0</v>
      </c>
      <c r="E5" s="13">
        <v>0</v>
      </c>
      <c r="F5" s="13">
        <v>8.35</v>
      </c>
      <c r="G5" s="13">
        <v>8.33</v>
      </c>
      <c r="H5" s="13">
        <v>8</v>
      </c>
      <c r="I5" s="13">
        <v>5</v>
      </c>
      <c r="J5" s="13">
        <v>6.84</v>
      </c>
      <c r="L5" s="13"/>
      <c r="M5" s="13">
        <v>0</v>
      </c>
      <c r="N5" s="13">
        <v>0</v>
      </c>
      <c r="O5" s="13">
        <f>F5/(F5+G5+H5+I5+J5)*8*2-1</f>
        <v>2.6582694414019716</v>
      </c>
      <c r="P5" s="13">
        <f>G5/F5-1</f>
        <v>-2.3952095808382756E-3</v>
      </c>
      <c r="Q5" s="13">
        <f>H5/G5-1</f>
        <v>-3.9615846338535432E-2</v>
      </c>
      <c r="R5" s="13">
        <f>I5/H5-1</f>
        <v>-0.375</v>
      </c>
      <c r="S5" s="13">
        <f>J5/I5-1</f>
        <v>0.36799999999999988</v>
      </c>
      <c r="T5" s="13"/>
      <c r="U5" s="13"/>
      <c r="V5" s="13">
        <f>AVERAGE(M5:O5)</f>
        <v>0.88608981380065721</v>
      </c>
      <c r="W5" s="13">
        <f>AVERAGE(P5:S5)</f>
        <v>-1.2252763979843456E-2</v>
      </c>
      <c r="X5" s="13">
        <f>W5-V5</f>
        <v>-0.89834257778050064</v>
      </c>
    </row>
    <row r="6" spans="1:29">
      <c r="A6" s="13" t="s">
        <v>7</v>
      </c>
      <c r="B6" s="13" t="s">
        <v>224</v>
      </c>
      <c r="C6" s="13">
        <v>3.42</v>
      </c>
      <c r="D6" s="13">
        <v>1.72</v>
      </c>
      <c r="E6" s="13">
        <v>0</v>
      </c>
      <c r="F6" s="13">
        <v>5.7000000000000011</v>
      </c>
      <c r="G6" s="13">
        <v>6</v>
      </c>
      <c r="H6" s="13">
        <v>14.21</v>
      </c>
      <c r="I6" s="13">
        <v>5.5</v>
      </c>
      <c r="J6" s="13">
        <v>5.5</v>
      </c>
      <c r="L6" s="13"/>
      <c r="M6" s="13">
        <f>D6/C6-1</f>
        <v>-0.49707602339181289</v>
      </c>
      <c r="N6" s="13">
        <f>E6/D6-1</f>
        <v>-1</v>
      </c>
      <c r="O6" s="13">
        <f>F6/(C6+D6+F6+G6+H6+I6+J6)*8*2-1</f>
        <v>1.1688466111771705</v>
      </c>
      <c r="P6" s="13">
        <f>G6/F6-1</f>
        <v>5.2631578947368141E-2</v>
      </c>
      <c r="Q6" s="13">
        <f>H6/G6-1</f>
        <v>1.3683333333333336</v>
      </c>
      <c r="R6" s="13">
        <f>I6/H6-1</f>
        <v>-0.61294862772695291</v>
      </c>
      <c r="S6" s="13">
        <f>J6/I6-1</f>
        <v>0</v>
      </c>
      <c r="T6" s="13"/>
      <c r="U6" s="13"/>
      <c r="V6" s="13">
        <f>AVERAGE(M6:O6)</f>
        <v>-0.10940980407154743</v>
      </c>
      <c r="W6" s="13">
        <f>AVERAGE(P6:S6)</f>
        <v>0.20200407113843721</v>
      </c>
      <c r="X6" s="13">
        <f>W6-V6</f>
        <v>0.31141387520998465</v>
      </c>
    </row>
    <row r="7" spans="1:29">
      <c r="A7" s="13" t="s">
        <v>11</v>
      </c>
      <c r="B7" s="13" t="s">
        <v>224</v>
      </c>
      <c r="C7" s="13">
        <v>88255</v>
      </c>
      <c r="D7" s="13">
        <v>99232</v>
      </c>
      <c r="E7" s="13">
        <v>84758.53</v>
      </c>
      <c r="F7" s="13">
        <v>87840.33</v>
      </c>
      <c r="G7" s="13">
        <v>92314.930000000008</v>
      </c>
      <c r="H7" s="13">
        <v>73660.88</v>
      </c>
      <c r="I7" s="13">
        <v>62759.47</v>
      </c>
      <c r="J7" s="13">
        <v>60722.78</v>
      </c>
      <c r="L7" s="13"/>
      <c r="M7" s="13">
        <f>D7/C7-1</f>
        <v>0.12437822219704264</v>
      </c>
      <c r="N7" s="13">
        <f>E7/D7-1</f>
        <v>-0.145854865366011</v>
      </c>
      <c r="O7" s="13">
        <f>F7/E7-1</f>
        <v>3.6359762256377159E-2</v>
      </c>
      <c r="P7" s="13">
        <f>G7/F7-1</f>
        <v>5.0940154710256813E-2</v>
      </c>
      <c r="Q7" s="13">
        <f>H7/G7-1</f>
        <v>-0.2020696977184514</v>
      </c>
      <c r="R7" s="13">
        <f>I7/H7-1</f>
        <v>-0.14799456645101172</v>
      </c>
      <c r="S7" s="13">
        <f>J7/I7-1</f>
        <v>-3.2452313571163072E-2</v>
      </c>
      <c r="T7" s="13"/>
      <c r="U7" s="13"/>
      <c r="V7" s="13">
        <f>AVERAGE(M7:O7)</f>
        <v>4.9610396958029339E-3</v>
      </c>
      <c r="W7" s="13">
        <f>AVERAGE(P7:S7)</f>
        <v>-8.2894105757592346E-2</v>
      </c>
      <c r="X7" s="13">
        <f>W7-V7</f>
        <v>-8.7855145453395275E-2</v>
      </c>
    </row>
    <row r="8" spans="1:29">
      <c r="A8" s="13" t="s">
        <v>12</v>
      </c>
      <c r="B8" s="13" t="s">
        <v>224</v>
      </c>
      <c r="C8" s="13">
        <v>510</v>
      </c>
      <c r="D8" s="13">
        <v>530</v>
      </c>
      <c r="E8" s="13">
        <v>532.94999999999993</v>
      </c>
      <c r="F8" s="13">
        <v>704.79</v>
      </c>
      <c r="G8" s="13">
        <v>971.09999999999991</v>
      </c>
      <c r="H8" s="13">
        <v>933.20999999999992</v>
      </c>
      <c r="I8" s="13">
        <v>1613</v>
      </c>
      <c r="J8" s="13">
        <v>1233.3100000000002</v>
      </c>
      <c r="L8" s="13"/>
      <c r="M8" s="13">
        <f>D8/C8-1</f>
        <v>3.9215686274509887E-2</v>
      </c>
      <c r="N8" s="13">
        <f>E8/D8-1</f>
        <v>5.56603773584885E-3</v>
      </c>
      <c r="O8" s="13">
        <f>F8/E8-1</f>
        <v>0.32243174781874484</v>
      </c>
      <c r="P8" s="13">
        <f>G8/F8-1</f>
        <v>0.37785723406972282</v>
      </c>
      <c r="Q8" s="13">
        <f>H8/G8-1</f>
        <v>-3.901760889712691E-2</v>
      </c>
      <c r="R8" s="13">
        <f>I8/H8-1</f>
        <v>0.72844268706936277</v>
      </c>
      <c r="S8" s="13">
        <f>J8/I8-1</f>
        <v>-0.2353936763794171</v>
      </c>
      <c r="T8" s="13"/>
      <c r="U8" s="13"/>
      <c r="V8" s="13">
        <f>AVERAGE(M8:O8)</f>
        <v>0.1224044906097012</v>
      </c>
      <c r="W8" s="13">
        <f>AVERAGE(P8:S8)</f>
        <v>0.20797215896563537</v>
      </c>
      <c r="X8" s="13">
        <f>W8-V8</f>
        <v>8.5567668355934171E-2</v>
      </c>
    </row>
    <row r="9" spans="1:29">
      <c r="A9" s="13" t="s">
        <v>15</v>
      </c>
      <c r="B9" s="13" t="s">
        <v>224</v>
      </c>
      <c r="C9" s="13">
        <v>162424</v>
      </c>
      <c r="D9" s="13">
        <v>177483</v>
      </c>
      <c r="E9" s="13">
        <v>159924</v>
      </c>
      <c r="F9" s="13">
        <v>131050</v>
      </c>
      <c r="G9" s="13">
        <v>178217</v>
      </c>
      <c r="H9" s="13">
        <v>189821</v>
      </c>
      <c r="I9" s="13">
        <v>180986</v>
      </c>
      <c r="J9" s="13">
        <v>181149</v>
      </c>
      <c r="L9" s="13"/>
      <c r="M9" s="13">
        <f>D9/C9-1</f>
        <v>9.2714130916613291E-2</v>
      </c>
      <c r="N9" s="13">
        <f>E9/D9-1</f>
        <v>-9.8933418975338472E-2</v>
      </c>
      <c r="O9" s="13">
        <f>F9/E9-1</f>
        <v>-0.18054826042370131</v>
      </c>
      <c r="P9" s="13">
        <f>G9/F9-1</f>
        <v>0.35991606257153763</v>
      </c>
      <c r="Q9" s="13">
        <f>H9/G9-1</f>
        <v>6.5111633570310357E-2</v>
      </c>
      <c r="R9" s="13">
        <f>I9/H9-1</f>
        <v>-4.6543849205303967E-2</v>
      </c>
      <c r="S9" s="13">
        <f>J9/I9-1</f>
        <v>9.0062214756936321E-4</v>
      </c>
      <c r="T9" s="13"/>
      <c r="U9" s="13"/>
      <c r="V9" s="13">
        <f>AVERAGE(M9:O9)</f>
        <v>-6.2255849494142167E-2</v>
      </c>
      <c r="W9" s="13">
        <f>AVERAGE(P9:S9)</f>
        <v>9.4846117271028346E-2</v>
      </c>
      <c r="X9" s="13">
        <f>W9-V9</f>
        <v>0.15710196676517052</v>
      </c>
    </row>
    <row r="10" spans="1:29">
      <c r="A10" s="13" t="s">
        <v>16</v>
      </c>
      <c r="B10" s="13" t="s">
        <v>226</v>
      </c>
      <c r="C10" s="13">
        <v>10</v>
      </c>
      <c r="D10" s="13">
        <v>10</v>
      </c>
      <c r="E10" s="13">
        <v>10</v>
      </c>
      <c r="F10" s="13">
        <v>10</v>
      </c>
      <c r="G10" s="13">
        <v>10</v>
      </c>
      <c r="H10" s="13">
        <v>10</v>
      </c>
      <c r="I10" s="13">
        <v>10</v>
      </c>
      <c r="J10" s="13">
        <v>10</v>
      </c>
      <c r="L10" s="13"/>
      <c r="M10" s="13">
        <f>D10/C10-1</f>
        <v>0</v>
      </c>
      <c r="N10" s="13">
        <f>E10/D10-1</f>
        <v>0</v>
      </c>
      <c r="O10" s="13">
        <f>F10/E10-1</f>
        <v>0</v>
      </c>
      <c r="P10" s="13">
        <f>G10/F10-1</f>
        <v>0</v>
      </c>
      <c r="Q10" s="13">
        <f>H10/G10-1</f>
        <v>0</v>
      </c>
      <c r="R10" s="13">
        <f>I10/H10-1</f>
        <v>0</v>
      </c>
      <c r="S10" s="13">
        <f>J10/I10-1</f>
        <v>0</v>
      </c>
      <c r="T10" s="13"/>
      <c r="U10" s="13"/>
      <c r="V10" s="13">
        <f>AVERAGE(M10:O10)</f>
        <v>0</v>
      </c>
      <c r="W10" s="13">
        <f>AVERAGE(P10:S10)</f>
        <v>0</v>
      </c>
      <c r="X10" s="13">
        <f>W10-V10</f>
        <v>0</v>
      </c>
    </row>
    <row r="11" spans="1:29">
      <c r="A11" s="13" t="s">
        <v>17</v>
      </c>
      <c r="B11" s="13" t="s">
        <v>224</v>
      </c>
      <c r="C11" s="13">
        <v>928111</v>
      </c>
      <c r="D11" s="13">
        <v>1016005</v>
      </c>
      <c r="E11" s="13">
        <v>1001298</v>
      </c>
      <c r="F11" s="13">
        <v>1158669</v>
      </c>
      <c r="G11" s="13">
        <v>1057094</v>
      </c>
      <c r="H11" s="13">
        <v>1049202</v>
      </c>
      <c r="I11" s="13">
        <v>1216564.4899999998</v>
      </c>
      <c r="J11" s="13">
        <v>1285885.1000000001</v>
      </c>
      <c r="L11" s="13"/>
      <c r="M11" s="13">
        <f>D11/C11-1</f>
        <v>9.470203456267634E-2</v>
      </c>
      <c r="N11" s="13">
        <f>E11/D11-1</f>
        <v>-1.4475322463964213E-2</v>
      </c>
      <c r="O11" s="13">
        <f>F11/E11-1</f>
        <v>0.15716699723758554</v>
      </c>
      <c r="P11" s="13">
        <f>G11/F11-1</f>
        <v>-8.7665243481960808E-2</v>
      </c>
      <c r="Q11" s="13">
        <f>H11/G11-1</f>
        <v>-7.4657504441421052E-3</v>
      </c>
      <c r="R11" s="13">
        <f>I11/H11-1</f>
        <v>0.15951407831856956</v>
      </c>
      <c r="S11" s="13">
        <f>J11/I11-1</f>
        <v>5.6980629115683357E-2</v>
      </c>
      <c r="T11" s="13"/>
      <c r="U11" s="13"/>
      <c r="V11" s="13">
        <f>AVERAGE(M11:O11)</f>
        <v>7.913123644543256E-2</v>
      </c>
      <c r="W11" s="13">
        <f>AVERAGE(P11:S11)</f>
        <v>3.0340928377037502E-2</v>
      </c>
      <c r="X11" s="13">
        <f>W11-V11</f>
        <v>-4.8790308068395058E-2</v>
      </c>
    </row>
    <row r="12" spans="1:29">
      <c r="A12" s="13" t="s">
        <v>21</v>
      </c>
      <c r="B12" s="13" t="s">
        <v>226</v>
      </c>
      <c r="C12" s="13">
        <v>3089</v>
      </c>
      <c r="D12" s="13">
        <v>3158</v>
      </c>
      <c r="E12" s="13">
        <v>3090</v>
      </c>
      <c r="F12" s="13">
        <v>3251</v>
      </c>
      <c r="G12" s="13">
        <v>3062</v>
      </c>
      <c r="H12" s="13">
        <v>3549</v>
      </c>
      <c r="I12" s="13">
        <v>3569</v>
      </c>
      <c r="J12" s="13">
        <v>3319</v>
      </c>
      <c r="L12" s="13"/>
      <c r="M12" s="13">
        <f>D12/C12-1</f>
        <v>2.2337325995467783E-2</v>
      </c>
      <c r="N12" s="13">
        <f>E12/D12-1</f>
        <v>-2.1532615579480718E-2</v>
      </c>
      <c r="O12" s="13">
        <f>F12/E12-1</f>
        <v>5.2103559870550153E-2</v>
      </c>
      <c r="P12" s="13">
        <f>G12/F12-1</f>
        <v>-5.8135958166717905E-2</v>
      </c>
      <c r="Q12" s="13">
        <f>H12/G12-1</f>
        <v>0.15904637491835394</v>
      </c>
      <c r="R12" s="13">
        <f>I12/H12-1</f>
        <v>5.6353902507748632E-3</v>
      </c>
      <c r="S12" s="13">
        <f>J12/I12-1</f>
        <v>-7.0047632390025205E-2</v>
      </c>
      <c r="T12" s="13"/>
      <c r="U12" s="13"/>
      <c r="V12" s="13">
        <f>AVERAGE(M12:O12)</f>
        <v>1.7636090095512407E-2</v>
      </c>
      <c r="W12" s="13">
        <f>AVERAGE(P12:S12)</f>
        <v>9.124543653096423E-3</v>
      </c>
      <c r="X12" s="13">
        <f>W12-V12</f>
        <v>-8.5115464424159841E-3</v>
      </c>
    </row>
    <row r="13" spans="1:29">
      <c r="A13" s="13" t="s">
        <v>22</v>
      </c>
      <c r="B13" s="13" t="s">
        <v>224</v>
      </c>
      <c r="C13" s="13">
        <v>8321</v>
      </c>
      <c r="D13" s="13">
        <v>7008.1</v>
      </c>
      <c r="E13" s="13">
        <v>10485.209999999999</v>
      </c>
      <c r="F13" s="13">
        <v>9959.99</v>
      </c>
      <c r="G13" s="13">
        <v>12042.94</v>
      </c>
      <c r="H13" s="13">
        <v>13234.85</v>
      </c>
      <c r="I13" s="13">
        <v>13842.210000000003</v>
      </c>
      <c r="J13" s="13">
        <v>16781.48</v>
      </c>
      <c r="L13" s="13"/>
      <c r="M13" s="13">
        <f>D13/C13-1</f>
        <v>-0.15778151664463402</v>
      </c>
      <c r="N13" s="13">
        <f>E13/D13-1</f>
        <v>0.49615587677116468</v>
      </c>
      <c r="O13" s="13">
        <f>F13/E13-1</f>
        <v>-5.0091509850541782E-2</v>
      </c>
      <c r="P13" s="13">
        <f>G13/F13-1</f>
        <v>0.2091317360760403</v>
      </c>
      <c r="Q13" s="13">
        <f>H13/G13-1</f>
        <v>9.8971679672903878E-2</v>
      </c>
      <c r="R13" s="13">
        <f>I13/H13-1</f>
        <v>4.5890962118951384E-2</v>
      </c>
      <c r="S13" s="13">
        <f>J13/I13-1</f>
        <v>0.21234109293241432</v>
      </c>
      <c r="T13" s="13"/>
      <c r="U13" s="13"/>
      <c r="V13" s="13">
        <f>AVERAGE(M13:O13)</f>
        <v>9.6094283425329621E-2</v>
      </c>
      <c r="W13" s="13">
        <f>AVERAGE(P13:S13)</f>
        <v>0.14158386770007747</v>
      </c>
      <c r="X13" s="13">
        <f>W13-V13</f>
        <v>4.5489584274747849E-2</v>
      </c>
    </row>
    <row r="14" spans="1:29">
      <c r="A14" s="13" t="s">
        <v>23</v>
      </c>
      <c r="B14" s="13" t="s">
        <v>224</v>
      </c>
      <c r="C14" s="13">
        <v>3974</v>
      </c>
      <c r="D14" s="13">
        <v>4592</v>
      </c>
      <c r="E14" s="13">
        <v>5634.5999999999995</v>
      </c>
      <c r="F14" s="13">
        <v>5230.6000000000004</v>
      </c>
      <c r="G14" s="13">
        <v>5699</v>
      </c>
      <c r="H14" s="13">
        <v>6157</v>
      </c>
      <c r="I14" s="13">
        <v>6720</v>
      </c>
      <c r="J14" s="13">
        <v>7660</v>
      </c>
      <c r="L14" s="13"/>
      <c r="M14" s="13">
        <f>D14/C14-1</f>
        <v>0.15551082033215913</v>
      </c>
      <c r="N14" s="13">
        <f>E14/D14-1</f>
        <v>0.22704703832752604</v>
      </c>
      <c r="O14" s="13">
        <f>F14/E14-1</f>
        <v>-7.1699854470592239E-2</v>
      </c>
      <c r="P14" s="13">
        <f>G14/F14-1</f>
        <v>8.9549956027989097E-2</v>
      </c>
      <c r="Q14" s="13">
        <f>H14/G14-1</f>
        <v>8.036497631163364E-2</v>
      </c>
      <c r="R14" s="13">
        <f>I14/H14-1</f>
        <v>9.1440636673704834E-2</v>
      </c>
      <c r="S14" s="13">
        <f>J14/I14-1</f>
        <v>0.13988095238095233</v>
      </c>
      <c r="T14" s="13"/>
      <c r="U14" s="13"/>
      <c r="V14" s="13">
        <f>AVERAGE(M14:O14)</f>
        <v>0.10361933472969764</v>
      </c>
      <c r="W14" s="13">
        <f>AVERAGE(P14:S14)</f>
        <v>0.10030913034856997</v>
      </c>
      <c r="X14" s="13">
        <f>W14-V14</f>
        <v>-3.3102043811276682E-3</v>
      </c>
    </row>
    <row r="15" spans="1:29">
      <c r="A15" s="13" t="s">
        <v>24</v>
      </c>
      <c r="B15" s="13" t="s">
        <v>224</v>
      </c>
      <c r="C15" s="13">
        <v>4599.58</v>
      </c>
      <c r="D15" s="13">
        <v>4272.5599999999995</v>
      </c>
      <c r="E15" s="13">
        <v>5284.24</v>
      </c>
      <c r="F15" s="13">
        <v>4792.5399999999991</v>
      </c>
      <c r="G15" s="13">
        <v>5414.8600000000006</v>
      </c>
      <c r="H15" s="13">
        <v>6584.46</v>
      </c>
      <c r="I15" s="13">
        <v>7231</v>
      </c>
      <c r="J15" s="13">
        <v>7303.2000000000007</v>
      </c>
      <c r="L15" s="13"/>
      <c r="M15" s="13">
        <f>D15/C15-1</f>
        <v>-7.1097795885711412E-2</v>
      </c>
      <c r="N15" s="13">
        <f>E15/D15-1</f>
        <v>0.2367854401108469</v>
      </c>
      <c r="O15" s="13">
        <f>F15/E15-1</f>
        <v>-9.3050277807215531E-2</v>
      </c>
      <c r="P15" s="13">
        <f>G15/F15-1</f>
        <v>0.12985181135681745</v>
      </c>
      <c r="Q15" s="13">
        <f>H15/G15-1</f>
        <v>0.21599819755266059</v>
      </c>
      <c r="R15" s="13">
        <f>I15/H15-1</f>
        <v>9.8191803124326071E-2</v>
      </c>
      <c r="S15" s="13">
        <f>J15/I15-1</f>
        <v>9.9847877195409218E-3</v>
      </c>
      <c r="T15" s="13"/>
      <c r="U15" s="13"/>
      <c r="V15" s="13">
        <f>AVERAGE(M15:O15)</f>
        <v>2.4212455472639987E-2</v>
      </c>
      <c r="W15" s="13">
        <f>AVERAGE(P15:S15)</f>
        <v>0.11350664993833626</v>
      </c>
      <c r="X15" s="13">
        <f>W15-V15</f>
        <v>8.9294194465696267E-2</v>
      </c>
    </row>
    <row r="16" spans="1:29">
      <c r="A16" s="13" t="s">
        <v>25</v>
      </c>
      <c r="B16" s="13" t="s">
        <v>224</v>
      </c>
      <c r="C16" s="13">
        <v>12613</v>
      </c>
      <c r="D16" s="13">
        <v>12527.380000000001</v>
      </c>
      <c r="E16" s="13">
        <v>16484</v>
      </c>
      <c r="F16" s="13">
        <v>12727.9</v>
      </c>
      <c r="G16" s="13">
        <v>14190.2</v>
      </c>
      <c r="H16" s="13">
        <v>13975</v>
      </c>
      <c r="I16" s="13">
        <v>15775</v>
      </c>
      <c r="J16" s="13">
        <v>14554</v>
      </c>
      <c r="L16" s="13"/>
      <c r="M16" s="13">
        <f>D16/C16-1</f>
        <v>-6.7882343613731022E-3</v>
      </c>
      <c r="N16" s="13">
        <f>E16/D16-1</f>
        <v>0.31583778890717751</v>
      </c>
      <c r="O16" s="13">
        <f>F16/E16-1</f>
        <v>-0.22786338267410822</v>
      </c>
      <c r="P16" s="13">
        <f>G16/F16-1</f>
        <v>0.11488933759693287</v>
      </c>
      <c r="Q16" s="13">
        <f>H16/G16-1</f>
        <v>-1.5165395836563289E-2</v>
      </c>
      <c r="R16" s="13">
        <f>I16/H16-1</f>
        <v>0.12880143112701248</v>
      </c>
      <c r="S16" s="13">
        <f>J16/I16-1</f>
        <v>-7.7400950871632346E-2</v>
      </c>
      <c r="T16" s="13"/>
      <c r="U16" s="13"/>
      <c r="V16" s="13">
        <f>AVERAGE(M16:O16)</f>
        <v>2.7062057290565395E-2</v>
      </c>
      <c r="W16" s="13">
        <f>AVERAGE(P16:S16)</f>
        <v>3.7781105503937429E-2</v>
      </c>
      <c r="X16" s="13">
        <f>W16-V16</f>
        <v>1.0719048213372034E-2</v>
      </c>
    </row>
    <row r="17" spans="1:24">
      <c r="A17" s="13" t="s">
        <v>26</v>
      </c>
      <c r="B17" s="13" t="s">
        <v>224</v>
      </c>
      <c r="C17" s="13">
        <v>800</v>
      </c>
      <c r="D17" s="13">
        <v>377.5</v>
      </c>
      <c r="E17" s="13">
        <v>600</v>
      </c>
      <c r="F17" s="13">
        <v>800</v>
      </c>
      <c r="G17" s="13">
        <v>800</v>
      </c>
      <c r="H17" s="13">
        <v>450</v>
      </c>
      <c r="I17" s="13">
        <v>600</v>
      </c>
      <c r="J17" s="13">
        <v>730</v>
      </c>
      <c r="L17" s="13"/>
      <c r="M17" s="13">
        <f>D17/C17-1</f>
        <v>-0.52812499999999996</v>
      </c>
      <c r="N17" s="13">
        <f>E17/D17-1</f>
        <v>0.58940397350993368</v>
      </c>
      <c r="O17" s="13">
        <f>F17/E17-1</f>
        <v>0.33333333333333326</v>
      </c>
      <c r="P17" s="13">
        <f>G17/F17-1</f>
        <v>0</v>
      </c>
      <c r="Q17" s="13">
        <f>H17/G17-1</f>
        <v>-0.4375</v>
      </c>
      <c r="R17" s="13">
        <f>I17/H17-1</f>
        <v>0.33333333333333326</v>
      </c>
      <c r="S17" s="13">
        <f>J17/I17-1</f>
        <v>0.21666666666666656</v>
      </c>
      <c r="T17" s="13"/>
      <c r="U17" s="13"/>
      <c r="V17" s="13">
        <f>AVERAGE(M17:O17)</f>
        <v>0.13153743561442233</v>
      </c>
      <c r="W17" s="13">
        <f>AVERAGE(P17:S17)</f>
        <v>2.8124999999999956E-2</v>
      </c>
      <c r="X17" s="13">
        <f>W17-V17</f>
        <v>-0.10341243561442237</v>
      </c>
    </row>
    <row r="18" spans="1:24">
      <c r="A18" s="13" t="s">
        <v>33</v>
      </c>
      <c r="B18" s="13" t="s">
        <v>224</v>
      </c>
      <c r="C18" s="13">
        <v>9345</v>
      </c>
      <c r="D18" s="13">
        <v>10448</v>
      </c>
      <c r="E18" s="13">
        <v>11480</v>
      </c>
      <c r="F18" s="13">
        <v>11503</v>
      </c>
      <c r="G18" s="13">
        <v>12371</v>
      </c>
      <c r="H18" s="13">
        <v>12013</v>
      </c>
      <c r="I18" s="13">
        <v>12367.2</v>
      </c>
      <c r="J18" s="13">
        <v>11754.3</v>
      </c>
      <c r="L18" s="13"/>
      <c r="M18" s="13">
        <f>D18/C18-1</f>
        <v>0.11803103263777426</v>
      </c>
      <c r="N18" s="13">
        <f>E18/D18-1</f>
        <v>9.8774885145482383E-2</v>
      </c>
      <c r="O18" s="13">
        <f>F18/E18-1</f>
        <v>2.0034843205574138E-3</v>
      </c>
      <c r="P18" s="13">
        <f>G18/F18-1</f>
        <v>7.5458576023645918E-2</v>
      </c>
      <c r="Q18" s="13">
        <f>H18/G18-1</f>
        <v>-2.8938646835340753E-2</v>
      </c>
      <c r="R18" s="13">
        <f>I18/H18-1</f>
        <v>2.9484724881378543E-2</v>
      </c>
      <c r="S18" s="13">
        <f>J18/I18-1</f>
        <v>-4.955850960605479E-2</v>
      </c>
      <c r="T18" s="13"/>
      <c r="U18" s="13"/>
      <c r="V18" s="13">
        <f>AVERAGE(M18:O18)</f>
        <v>7.2936467367938018E-2</v>
      </c>
      <c r="W18" s="13">
        <f>AVERAGE(P18:S18)</f>
        <v>6.6115361159072294E-3</v>
      </c>
      <c r="X18" s="13">
        <f>W18-V18</f>
        <v>-6.6324931252030789E-2</v>
      </c>
    </row>
    <row r="19" spans="1:24">
      <c r="A19" s="13" t="s">
        <v>34</v>
      </c>
      <c r="B19" s="13" t="s">
        <v>224</v>
      </c>
      <c r="C19" s="13">
        <v>152656.20000000001</v>
      </c>
      <c r="D19" s="13">
        <v>164767.9</v>
      </c>
      <c r="E19" s="13">
        <v>159885.20000000001</v>
      </c>
      <c r="F19" s="13">
        <v>140535.1</v>
      </c>
      <c r="G19" s="13">
        <v>129478.8</v>
      </c>
      <c r="H19" s="13">
        <v>136023.20000000001</v>
      </c>
      <c r="I19" s="13">
        <v>144563.47</v>
      </c>
      <c r="J19" s="13">
        <v>148695.98000000001</v>
      </c>
      <c r="L19" s="13"/>
      <c r="M19" s="13">
        <f>D19/C19-1</f>
        <v>7.9339718923961078E-2</v>
      </c>
      <c r="N19" s="13">
        <f>E19/D19-1</f>
        <v>-2.9633806099367499E-2</v>
      </c>
      <c r="O19" s="13">
        <f>F19/E19-1</f>
        <v>-0.12102496040909361</v>
      </c>
      <c r="P19" s="13">
        <f>G19/F19-1</f>
        <v>-7.8672872471005517E-2</v>
      </c>
      <c r="Q19" s="13">
        <f>H19/G19-1</f>
        <v>5.0544181750217021E-2</v>
      </c>
      <c r="R19" s="13">
        <f>I19/H19-1</f>
        <v>6.2785392491868874E-2</v>
      </c>
      <c r="S19" s="13">
        <f>J19/I19-1</f>
        <v>2.8586128985420789E-2</v>
      </c>
      <c r="T19" s="13"/>
      <c r="U19" s="13"/>
      <c r="V19" s="13">
        <f>AVERAGE(M19:O19)</f>
        <v>-2.3773015861500008E-2</v>
      </c>
      <c r="W19" s="13">
        <f>AVERAGE(P19:S19)</f>
        <v>1.5810707689125292E-2</v>
      </c>
      <c r="X19" s="13">
        <f>W19-V19</f>
        <v>3.9583723550625297E-2</v>
      </c>
    </row>
    <row r="20" spans="1:24">
      <c r="A20" s="13" t="s">
        <v>38</v>
      </c>
      <c r="B20" s="13" t="s">
        <v>224</v>
      </c>
      <c r="C20" s="13">
        <v>20936</v>
      </c>
      <c r="D20" s="13">
        <v>7043</v>
      </c>
      <c r="E20" s="13">
        <v>5138</v>
      </c>
      <c r="F20" s="13">
        <v>5380</v>
      </c>
      <c r="G20" s="13">
        <v>10955</v>
      </c>
      <c r="H20" s="13">
        <v>22344</v>
      </c>
      <c r="I20" s="13">
        <v>16936</v>
      </c>
      <c r="J20" s="13">
        <v>15944</v>
      </c>
      <c r="L20" s="13"/>
      <c r="M20" s="13">
        <f>D20/C20-1</f>
        <v>-0.66359380970576998</v>
      </c>
      <c r="N20" s="13">
        <f>E20/D20-1</f>
        <v>-0.27048132897912824</v>
      </c>
      <c r="O20" s="13">
        <f>F20/E20-1</f>
        <v>4.7100038925651955E-2</v>
      </c>
      <c r="P20" s="13">
        <f>G20/F20-1</f>
        <v>1.0362453531598512</v>
      </c>
      <c r="Q20" s="13">
        <f>H20/G20-1</f>
        <v>1.0396166134185303</v>
      </c>
      <c r="R20" s="13">
        <f>I20/H20-1</f>
        <v>-0.24203365556749012</v>
      </c>
      <c r="S20" s="13">
        <f>J20/I20-1</f>
        <v>-5.8573452999527653E-2</v>
      </c>
      <c r="T20" s="13"/>
      <c r="U20" s="13"/>
      <c r="V20" s="13">
        <f>AVERAGE(M20:O20)</f>
        <v>-0.29565836658641542</v>
      </c>
      <c r="W20" s="13">
        <f>AVERAGE(P20:S20)</f>
        <v>0.44381371450284091</v>
      </c>
      <c r="X20" s="13">
        <f>W20-V20</f>
        <v>0.73947208108925633</v>
      </c>
    </row>
    <row r="21" spans="1:24">
      <c r="A21" s="13" t="s">
        <v>40</v>
      </c>
      <c r="B21" s="13" t="s">
        <v>224</v>
      </c>
      <c r="C21" s="13">
        <v>108412.4</v>
      </c>
      <c r="D21" s="13">
        <v>108501.32999999999</v>
      </c>
      <c r="E21" s="13">
        <v>111628.66000000003</v>
      </c>
      <c r="F21" s="13">
        <v>102590.3</v>
      </c>
      <c r="G21" s="13">
        <v>104927</v>
      </c>
      <c r="H21" s="13">
        <v>121549.69999999998</v>
      </c>
      <c r="I21" s="13">
        <v>123084.7</v>
      </c>
      <c r="J21" s="13">
        <v>129718.31999999999</v>
      </c>
      <c r="L21" s="13"/>
      <c r="M21" s="13">
        <f>D21/C21-1</f>
        <v>8.2029361954893965E-4</v>
      </c>
      <c r="N21" s="13">
        <f>E21/D21-1</f>
        <v>2.8822964658590244E-2</v>
      </c>
      <c r="O21" s="13">
        <f>F21/E21-1</f>
        <v>-8.0968095469389545E-2</v>
      </c>
      <c r="P21" s="13">
        <f>G21/F21-1</f>
        <v>2.277700718294029E-2</v>
      </c>
      <c r="Q21" s="13">
        <f>H21/G21-1</f>
        <v>0.15842156928150031</v>
      </c>
      <c r="R21" s="13">
        <f>I21/H21-1</f>
        <v>1.2628579091515713E-2</v>
      </c>
      <c r="S21" s="13">
        <f>J21/I21-1</f>
        <v>5.3894757025040541E-2</v>
      </c>
      <c r="T21" s="13"/>
      <c r="U21" s="13"/>
      <c r="V21" s="13">
        <f>AVERAGE(M21:O21)</f>
        <v>-1.710827906375012E-2</v>
      </c>
      <c r="W21" s="13">
        <f>AVERAGE(P21:S21)</f>
        <v>6.1930478145249213E-2</v>
      </c>
      <c r="X21" s="13">
        <f>W21-V21</f>
        <v>7.9038757208999333E-2</v>
      </c>
    </row>
    <row r="22" spans="1:24">
      <c r="A22" s="13" t="s">
        <v>46</v>
      </c>
      <c r="B22" s="13" t="s">
        <v>224</v>
      </c>
      <c r="C22" s="13">
        <v>5080</v>
      </c>
      <c r="D22" s="13">
        <v>7009</v>
      </c>
      <c r="E22" s="13">
        <v>6939.2</v>
      </c>
      <c r="F22" s="13">
        <v>7830</v>
      </c>
      <c r="G22" s="13">
        <v>7654</v>
      </c>
      <c r="H22" s="13">
        <v>12991</v>
      </c>
      <c r="I22" s="13">
        <v>16230.7</v>
      </c>
      <c r="J22" s="13">
        <v>18890</v>
      </c>
      <c r="L22" s="13"/>
      <c r="M22" s="13">
        <f>D22/C22-1</f>
        <v>0.3797244094488188</v>
      </c>
      <c r="N22" s="13">
        <f>E22/D22-1</f>
        <v>-9.9586246254815824E-3</v>
      </c>
      <c r="O22" s="13">
        <f>F22/E22-1</f>
        <v>0.1283721466451464</v>
      </c>
      <c r="P22" s="13">
        <f>G22/F22-1</f>
        <v>-2.2477650063856935E-2</v>
      </c>
      <c r="Q22" s="13">
        <f>H22/G22-1</f>
        <v>0.69728246668408667</v>
      </c>
      <c r="R22" s="13">
        <f>I22/H22-1</f>
        <v>0.24938034023554767</v>
      </c>
      <c r="S22" s="13">
        <f>J22/I22-1</f>
        <v>0.16384382682201015</v>
      </c>
      <c r="T22" s="13"/>
      <c r="U22" s="13"/>
      <c r="V22" s="13">
        <f>AVERAGE(M22:O22)</f>
        <v>0.16604597715616121</v>
      </c>
      <c r="W22" s="13">
        <f>AVERAGE(P22:S22)</f>
        <v>0.27200724591944692</v>
      </c>
      <c r="X22" s="13">
        <f>W22-V22</f>
        <v>0.10596126876328571</v>
      </c>
    </row>
    <row r="23" spans="1:24">
      <c r="A23" s="13" t="s">
        <v>49</v>
      </c>
      <c r="B23" s="13" t="s">
        <v>224</v>
      </c>
      <c r="C23" s="13">
        <v>43609.369999999995</v>
      </c>
      <c r="D23" s="13">
        <v>35450.61</v>
      </c>
      <c r="E23" s="13">
        <v>33390.199999999997</v>
      </c>
      <c r="F23" s="13">
        <v>30314.2</v>
      </c>
      <c r="G23" s="13">
        <v>38802</v>
      </c>
      <c r="H23" s="13">
        <v>39524.43</v>
      </c>
      <c r="I23" s="13">
        <v>44786.1</v>
      </c>
      <c r="J23" s="13">
        <v>36338.9</v>
      </c>
      <c r="L23" s="13"/>
      <c r="M23" s="13">
        <f>D23/C23-1</f>
        <v>-0.18708731632674347</v>
      </c>
      <c r="N23" s="13">
        <f>E23/D23-1</f>
        <v>-5.8120579589462706E-2</v>
      </c>
      <c r="O23" s="13">
        <f>F23/E23-1</f>
        <v>-9.2122838437625365E-2</v>
      </c>
      <c r="P23" s="13">
        <f>G23/F23-1</f>
        <v>0.2799941941400399</v>
      </c>
      <c r="Q23" s="13">
        <f>H23/G23-1</f>
        <v>1.8618370187103661E-2</v>
      </c>
      <c r="R23" s="13">
        <f>I23/H23-1</f>
        <v>0.13312450046717927</v>
      </c>
      <c r="S23" s="13">
        <f>J23/I23-1</f>
        <v>-0.18861209169809379</v>
      </c>
      <c r="T23" s="13"/>
      <c r="U23" s="13"/>
      <c r="V23" s="13">
        <f>AVERAGE(M23:O23)</f>
        <v>-0.11244357811794385</v>
      </c>
      <c r="W23" s="13">
        <f>AVERAGE(P23:S23)</f>
        <v>6.0781243274057262E-2</v>
      </c>
      <c r="X23" s="13">
        <f>W23-V23</f>
        <v>0.17322482139200113</v>
      </c>
    </row>
    <row r="24" spans="1:24">
      <c r="A24" s="13" t="s">
        <v>50</v>
      </c>
      <c r="B24" s="13" t="s">
        <v>224</v>
      </c>
      <c r="C24" s="13">
        <v>2326</v>
      </c>
      <c r="D24" s="13">
        <v>2722</v>
      </c>
      <c r="E24" s="13">
        <v>3374</v>
      </c>
      <c r="F24" s="13">
        <v>3073</v>
      </c>
      <c r="G24" s="13">
        <v>2260</v>
      </c>
      <c r="H24" s="13">
        <v>2382</v>
      </c>
      <c r="I24" s="13">
        <v>3057</v>
      </c>
      <c r="J24" s="13">
        <v>2570</v>
      </c>
      <c r="L24" s="13"/>
      <c r="M24" s="13">
        <f>D24/C24-1</f>
        <v>0.17024935511607908</v>
      </c>
      <c r="N24" s="13">
        <f>E24/D24-1</f>
        <v>0.23952975753122696</v>
      </c>
      <c r="O24" s="13">
        <f>F24/E24-1</f>
        <v>-8.9211618257261427E-2</v>
      </c>
      <c r="P24" s="13">
        <f>G24/F24-1</f>
        <v>-0.26456231695411647</v>
      </c>
      <c r="Q24" s="13">
        <f>H24/G24-1</f>
        <v>5.3982300884955814E-2</v>
      </c>
      <c r="R24" s="13">
        <f>I24/H24-1</f>
        <v>0.28337531486146106</v>
      </c>
      <c r="S24" s="13">
        <f>J24/I24-1</f>
        <v>-0.15930650964998361</v>
      </c>
      <c r="T24" s="13"/>
      <c r="U24" s="13"/>
      <c r="V24" s="13">
        <f>AVERAGE(M24:O24)</f>
        <v>0.10685583146334821</v>
      </c>
      <c r="W24" s="13">
        <f>AVERAGE(P24:S24)</f>
        <v>-2.1627802714420802E-2</v>
      </c>
      <c r="X24" s="13">
        <f>W24-V24</f>
        <v>-0.12848363417776901</v>
      </c>
    </row>
    <row r="25" spans="1:24">
      <c r="A25" s="13" t="s">
        <v>51</v>
      </c>
      <c r="B25" s="13" t="s">
        <v>224</v>
      </c>
      <c r="C25" s="13">
        <v>125346.80000000003</v>
      </c>
      <c r="D25" s="13">
        <v>98076</v>
      </c>
      <c r="E25" s="13">
        <v>101809</v>
      </c>
      <c r="F25" s="13">
        <v>113873.2</v>
      </c>
      <c r="G25" s="13">
        <v>113893.6</v>
      </c>
      <c r="H25" s="13">
        <v>115911</v>
      </c>
      <c r="I25" s="13">
        <v>115925</v>
      </c>
      <c r="J25" s="13">
        <v>108271.81</v>
      </c>
      <c r="L25" s="13"/>
      <c r="M25" s="13">
        <f>D25/C25-1</f>
        <v>-0.21756279378492327</v>
      </c>
      <c r="N25" s="13">
        <f>E25/D25-1</f>
        <v>3.8062319017904578E-2</v>
      </c>
      <c r="O25" s="13">
        <f>F25/E25-1</f>
        <v>0.11849836458466334</v>
      </c>
      <c r="P25" s="13">
        <f>G25/F25-1</f>
        <v>1.7914662976026285E-4</v>
      </c>
      <c r="Q25" s="13">
        <f>H25/G25-1</f>
        <v>1.7713023383227888E-2</v>
      </c>
      <c r="R25" s="13">
        <f>I25/H25-1</f>
        <v>1.2078232436962821E-4</v>
      </c>
      <c r="S25" s="13">
        <f>J25/I25-1</f>
        <v>-6.601846021134361E-2</v>
      </c>
      <c r="T25" s="13"/>
      <c r="U25" s="13"/>
      <c r="V25" s="13">
        <f>AVERAGE(M25:O25)</f>
        <v>-2.0334036727451783E-2</v>
      </c>
      <c r="W25" s="13">
        <f>AVERAGE(P25:S25)</f>
        <v>-1.2001376968496458E-2</v>
      </c>
      <c r="X25" s="13">
        <f>W25-V25</f>
        <v>8.3326597589553249E-3</v>
      </c>
    </row>
    <row r="26" spans="1:24">
      <c r="A26" s="13" t="s">
        <v>53</v>
      </c>
      <c r="B26" s="13" t="s">
        <v>224</v>
      </c>
      <c r="C26" s="13">
        <v>868719.5</v>
      </c>
      <c r="D26" s="13">
        <v>1039503.7</v>
      </c>
      <c r="E26" s="13">
        <v>997095.4</v>
      </c>
      <c r="F26" s="13">
        <v>987637.5</v>
      </c>
      <c r="G26" s="13">
        <v>1069015.6000000001</v>
      </c>
      <c r="H26" s="13">
        <v>1032536.4</v>
      </c>
      <c r="I26" s="13">
        <v>986054.1</v>
      </c>
      <c r="J26" s="13">
        <v>1004870.6</v>
      </c>
      <c r="L26" s="13"/>
      <c r="M26" s="13">
        <f>D26/C26-1</f>
        <v>0.19659303146757945</v>
      </c>
      <c r="N26" s="13">
        <f>E26/D26-1</f>
        <v>-4.0796680184976619E-2</v>
      </c>
      <c r="O26" s="13">
        <f>F26/E26-1</f>
        <v>-9.4854514422592073E-3</v>
      </c>
      <c r="P26" s="13">
        <f>G26/F26-1</f>
        <v>8.2396729569300664E-2</v>
      </c>
      <c r="Q26" s="13">
        <f>H26/G26-1</f>
        <v>-3.4124104456473847E-2</v>
      </c>
      <c r="R26" s="13">
        <f>I26/H26-1</f>
        <v>-4.5017589694658744E-2</v>
      </c>
      <c r="S26" s="13">
        <f>J26/I26-1</f>
        <v>1.9082624371218548E-2</v>
      </c>
      <c r="T26" s="13"/>
      <c r="U26" s="13"/>
      <c r="V26" s="13">
        <f>AVERAGE(M26:O26)</f>
        <v>4.8770299946781205E-2</v>
      </c>
      <c r="W26" s="13">
        <f>AVERAGE(P26:S26)</f>
        <v>5.5844149473466553E-3</v>
      </c>
      <c r="X26" s="13">
        <f>W26-V26</f>
        <v>-4.318588499943455E-2</v>
      </c>
    </row>
    <row r="27" spans="1:24">
      <c r="A27" s="13" t="s">
        <v>56</v>
      </c>
      <c r="B27" s="13" t="s">
        <v>224</v>
      </c>
      <c r="C27" s="13">
        <v>1477547</v>
      </c>
      <c r="D27" s="13">
        <v>1488949</v>
      </c>
      <c r="E27" s="13">
        <v>1515210</v>
      </c>
      <c r="F27" s="13">
        <v>1546681</v>
      </c>
      <c r="G27" s="13">
        <v>1652562</v>
      </c>
      <c r="H27" s="13">
        <v>1833193</v>
      </c>
      <c r="I27" s="13">
        <v>2306813</v>
      </c>
      <c r="J27" s="13">
        <v>2249845</v>
      </c>
      <c r="L27" s="13"/>
      <c r="M27" s="13">
        <f>D27/C27-1</f>
        <v>7.7168442019104333E-3</v>
      </c>
      <c r="N27" s="13">
        <f>E27/D27-1</f>
        <v>1.7637273002634846E-2</v>
      </c>
      <c r="O27" s="13">
        <f>F27/E27-1</f>
        <v>2.0770058275750625E-2</v>
      </c>
      <c r="P27" s="13">
        <f>G27/F27-1</f>
        <v>6.8456908696751251E-2</v>
      </c>
      <c r="Q27" s="13">
        <f>H27/G27-1</f>
        <v>0.1093036146298898</v>
      </c>
      <c r="R27" s="13">
        <f>I27/H27-1</f>
        <v>0.2583579579455082</v>
      </c>
      <c r="S27" s="13">
        <f>J27/I27-1</f>
        <v>-2.4695543158461453E-2</v>
      </c>
      <c r="T27" s="13"/>
      <c r="U27" s="13"/>
      <c r="V27" s="13">
        <f>AVERAGE(M27:O27)</f>
        <v>1.5374725160098635E-2</v>
      </c>
      <c r="W27" s="13">
        <f>AVERAGE(P27:S27)</f>
        <v>0.10285573452842195</v>
      </c>
      <c r="X27" s="13">
        <f>W27-V27</f>
        <v>8.7481009368323315E-2</v>
      </c>
    </row>
    <row r="28" spans="1:24">
      <c r="A28" s="13" t="s">
        <v>57</v>
      </c>
      <c r="B28" s="13" t="s">
        <v>224</v>
      </c>
      <c r="C28" s="13">
        <v>10</v>
      </c>
      <c r="D28" s="13">
        <v>10</v>
      </c>
      <c r="E28" s="13">
        <v>2</v>
      </c>
      <c r="F28" s="13">
        <v>2</v>
      </c>
      <c r="G28" s="13">
        <v>2</v>
      </c>
      <c r="H28" s="13">
        <v>10.399999999999999</v>
      </c>
      <c r="I28" s="13">
        <v>20</v>
      </c>
      <c r="J28" s="13">
        <v>10.65</v>
      </c>
      <c r="L28" s="13"/>
      <c r="M28" s="13">
        <f>D28/C28-1</f>
        <v>0</v>
      </c>
      <c r="N28" s="13">
        <f>E28/D28-1</f>
        <v>-0.8</v>
      </c>
      <c r="O28" s="13">
        <f>F28/E28-1</f>
        <v>0</v>
      </c>
      <c r="P28" s="13">
        <f>G28/F28-1</f>
        <v>0</v>
      </c>
      <c r="Q28" s="13">
        <f>H28/G28-1</f>
        <v>4.1999999999999993</v>
      </c>
      <c r="R28" s="13">
        <f>I28/H28-1</f>
        <v>0.92307692307692335</v>
      </c>
      <c r="S28" s="13">
        <f>J28/I28-1</f>
        <v>-0.46750000000000003</v>
      </c>
      <c r="T28" s="13"/>
      <c r="U28" s="13"/>
      <c r="V28" s="13">
        <f>AVERAGE(M28:O28)</f>
        <v>-0.26666666666666666</v>
      </c>
      <c r="W28" s="13">
        <f>AVERAGE(P28:S28)</f>
        <v>1.1638942307692306</v>
      </c>
      <c r="X28" s="13">
        <f>W28-V28</f>
        <v>1.4305608974358972</v>
      </c>
    </row>
    <row r="29" spans="1:24">
      <c r="A29" s="13" t="s">
        <v>58</v>
      </c>
      <c r="B29" s="13" t="s">
        <v>224</v>
      </c>
      <c r="C29" s="13">
        <v>25</v>
      </c>
      <c r="D29" s="13">
        <v>25</v>
      </c>
      <c r="E29" s="13">
        <v>25</v>
      </c>
      <c r="F29" s="13">
        <v>10</v>
      </c>
      <c r="G29" s="13">
        <v>10</v>
      </c>
      <c r="H29" s="13">
        <v>10</v>
      </c>
      <c r="I29" s="13">
        <v>10</v>
      </c>
      <c r="J29" s="13">
        <v>16</v>
      </c>
      <c r="L29" s="13"/>
      <c r="M29" s="13">
        <f>D29/C29-1</f>
        <v>0</v>
      </c>
      <c r="N29" s="13">
        <f>E29/D29-1</f>
        <v>0</v>
      </c>
      <c r="O29" s="13">
        <f>F29/E29-1</f>
        <v>-0.6</v>
      </c>
      <c r="P29" s="13">
        <f>G29/F29-1</f>
        <v>0</v>
      </c>
      <c r="Q29" s="13">
        <f>H29/G29-1</f>
        <v>0</v>
      </c>
      <c r="R29" s="13">
        <f>I29/H29-1</f>
        <v>0</v>
      </c>
      <c r="S29" s="13">
        <f>J29/I29-1</f>
        <v>0.60000000000000009</v>
      </c>
      <c r="T29" s="13"/>
      <c r="U29" s="13"/>
      <c r="V29" s="13">
        <f>AVERAGE(M29:O29)</f>
        <v>-0.19999999999999998</v>
      </c>
      <c r="W29" s="13">
        <f>AVERAGE(P29:S29)</f>
        <v>0.15000000000000002</v>
      </c>
      <c r="X29" s="13">
        <f>W29-V29</f>
        <v>0.35</v>
      </c>
    </row>
    <row r="30" spans="1:24">
      <c r="A30" s="13" t="s">
        <v>60</v>
      </c>
      <c r="B30" s="13" t="s">
        <v>224</v>
      </c>
      <c r="C30" s="13">
        <v>404286.5</v>
      </c>
      <c r="D30" s="13">
        <v>470619.29</v>
      </c>
      <c r="E30" s="13">
        <v>397310.24</v>
      </c>
      <c r="F30" s="13">
        <v>413783.09000000008</v>
      </c>
      <c r="G30" s="13">
        <v>394320.07</v>
      </c>
      <c r="H30" s="13">
        <v>304038.87</v>
      </c>
      <c r="I30" s="13">
        <v>324418.59999999998</v>
      </c>
      <c r="J30" s="13">
        <v>290207.41000000003</v>
      </c>
      <c r="L30" s="13"/>
      <c r="M30" s="13">
        <f>D30/C30-1</f>
        <v>0.16407371999807063</v>
      </c>
      <c r="N30" s="13">
        <f>E30/D30-1</f>
        <v>-0.1557714516971882</v>
      </c>
      <c r="O30" s="13">
        <f>F30/E30-1</f>
        <v>4.1460924843014668E-2</v>
      </c>
      <c r="P30" s="13">
        <f>G30/F30-1</f>
        <v>-4.7036769917301546E-2</v>
      </c>
      <c r="Q30" s="13">
        <f>H30/G30-1</f>
        <v>-0.2289541082704718</v>
      </c>
      <c r="R30" s="13">
        <f>I30/H30-1</f>
        <v>6.7030014945128391E-2</v>
      </c>
      <c r="S30" s="13">
        <f>J30/I30-1</f>
        <v>-0.10545384882371089</v>
      </c>
      <c r="T30" s="13"/>
      <c r="U30" s="13"/>
      <c r="V30" s="13">
        <f>AVERAGE(M30:O30)</f>
        <v>1.6587731047965699E-2</v>
      </c>
      <c r="W30" s="13">
        <f>AVERAGE(P30:S30)</f>
        <v>-7.8603678016588963E-2</v>
      </c>
      <c r="X30" s="13">
        <f>W30-V30</f>
        <v>-9.5191409064554658E-2</v>
      </c>
    </row>
    <row r="31" spans="1:24">
      <c r="A31" s="13" t="s">
        <v>61</v>
      </c>
      <c r="B31" s="13" t="s">
        <v>224</v>
      </c>
      <c r="C31" s="13">
        <v>2954.72</v>
      </c>
      <c r="D31" s="13">
        <v>7440</v>
      </c>
      <c r="E31" s="13">
        <v>9077</v>
      </c>
      <c r="F31" s="13">
        <v>8606</v>
      </c>
      <c r="G31" s="13">
        <v>10800</v>
      </c>
      <c r="H31" s="13">
        <v>13655.919999999998</v>
      </c>
      <c r="I31" s="13">
        <v>15720.699999999999</v>
      </c>
      <c r="J31" s="13">
        <v>19291.370000000003</v>
      </c>
      <c r="L31" s="13"/>
      <c r="M31" s="13">
        <f>D31/C31-1</f>
        <v>1.5180050901608277</v>
      </c>
      <c r="N31" s="13">
        <f>E31/D31-1</f>
        <v>0.22002688172043006</v>
      </c>
      <c r="O31" s="13">
        <f>F31/E31-1</f>
        <v>-5.1889390767874799E-2</v>
      </c>
      <c r="P31" s="13">
        <f>G31/F31-1</f>
        <v>0.25493841505926107</v>
      </c>
      <c r="Q31" s="13">
        <f>H31/G31-1</f>
        <v>0.2644370370370368</v>
      </c>
      <c r="R31" s="13">
        <f>I31/H31-1</f>
        <v>0.15120035852582614</v>
      </c>
      <c r="S31" s="13">
        <f>J31/I31-1</f>
        <v>0.22713174349742715</v>
      </c>
      <c r="T31" s="13"/>
      <c r="U31" s="13"/>
      <c r="V31" s="13">
        <f>AVERAGE(M31:O31)</f>
        <v>0.56204752703779437</v>
      </c>
      <c r="W31" s="13">
        <f>AVERAGE(P31:S31)</f>
        <v>0.22442688852988779</v>
      </c>
      <c r="X31" s="13">
        <f>W31-V31</f>
        <v>-0.33762063850790658</v>
      </c>
    </row>
    <row r="32" spans="1:24">
      <c r="A32" s="13" t="s">
        <v>64</v>
      </c>
      <c r="B32" s="13" t="s">
        <v>224</v>
      </c>
      <c r="C32" s="13">
        <v>463.2</v>
      </c>
      <c r="D32" s="13">
        <v>437.2</v>
      </c>
      <c r="E32" s="13">
        <v>319</v>
      </c>
      <c r="F32" s="13">
        <v>707</v>
      </c>
      <c r="G32" s="13">
        <v>773.6</v>
      </c>
      <c r="H32" s="13">
        <v>1018</v>
      </c>
      <c r="I32" s="13">
        <v>1250.2</v>
      </c>
      <c r="J32" s="13">
        <v>2066.1999999999998</v>
      </c>
      <c r="L32" s="13"/>
      <c r="M32" s="13">
        <f>D32/C32-1</f>
        <v>-5.6131260794473281E-2</v>
      </c>
      <c r="N32" s="13">
        <f>E32/D32-1</f>
        <v>-0.2703568161024702</v>
      </c>
      <c r="O32" s="13">
        <f>F32/E32-1</f>
        <v>1.2163009404388716</v>
      </c>
      <c r="P32" s="13">
        <f>G32/F32-1</f>
        <v>9.4200848656294189E-2</v>
      </c>
      <c r="Q32" s="13">
        <f>H32/G32-1</f>
        <v>0.31592554291623576</v>
      </c>
      <c r="R32" s="13">
        <f>I32/H32-1</f>
        <v>0.22809430255402763</v>
      </c>
      <c r="S32" s="13">
        <f>J32/I32-1</f>
        <v>0.65269556870900636</v>
      </c>
      <c r="T32" s="13"/>
      <c r="U32" s="13"/>
      <c r="V32" s="13">
        <f>AVERAGE(M32:O32)</f>
        <v>0.29660428784730936</v>
      </c>
      <c r="W32" s="13">
        <f>AVERAGE(P32:S32)</f>
        <v>0.32272906570889098</v>
      </c>
      <c r="X32" s="13">
        <f>W32-V32</f>
        <v>2.6124777861581627E-2</v>
      </c>
    </row>
    <row r="33" spans="1:24">
      <c r="A33" s="13" t="s">
        <v>66</v>
      </c>
      <c r="B33" s="13" t="s">
        <v>224</v>
      </c>
      <c r="C33" s="13">
        <v>116803</v>
      </c>
      <c r="D33" s="13">
        <v>107884.02</v>
      </c>
      <c r="E33" s="13">
        <v>72340.72</v>
      </c>
      <c r="F33" s="13">
        <v>110056.51999999999</v>
      </c>
      <c r="G33" s="13">
        <v>146750.97</v>
      </c>
      <c r="H33" s="13">
        <v>146122.96999999997</v>
      </c>
      <c r="I33" s="13">
        <v>171877.96999999997</v>
      </c>
      <c r="J33" s="13">
        <v>177025.06000000003</v>
      </c>
      <c r="L33" s="13"/>
      <c r="M33" s="13">
        <f>D33/C33-1</f>
        <v>-7.6359168856964255E-2</v>
      </c>
      <c r="N33" s="13">
        <f>E33/D33-1</f>
        <v>-0.32945843137843767</v>
      </c>
      <c r="O33" s="13">
        <f>F33/E33-1</f>
        <v>0.52136334833272313</v>
      </c>
      <c r="P33" s="13">
        <f>G33/F33-1</f>
        <v>0.33341459461011502</v>
      </c>
      <c r="Q33" s="13">
        <f>H33/G33-1</f>
        <v>-4.2793584260467643E-3</v>
      </c>
      <c r="R33" s="13">
        <f>I33/H33-1</f>
        <v>0.17625565645154895</v>
      </c>
      <c r="S33" s="13">
        <f>J33/I33-1</f>
        <v>2.9946187984417394E-2</v>
      </c>
      <c r="T33" s="13"/>
      <c r="U33" s="13"/>
      <c r="V33" s="13">
        <f>AVERAGE(M33:O33)</f>
        <v>3.8515249365773739E-2</v>
      </c>
      <c r="W33" s="13">
        <f>AVERAGE(P33:S33)</f>
        <v>0.13383427015500865</v>
      </c>
      <c r="X33" s="13">
        <f>W33-V33</f>
        <v>9.5319020789234904E-2</v>
      </c>
    </row>
    <row r="34" spans="1:24">
      <c r="A34" s="13" t="s">
        <v>67</v>
      </c>
      <c r="B34" s="13" t="s">
        <v>224</v>
      </c>
      <c r="C34" s="13">
        <v>329</v>
      </c>
      <c r="D34" s="13">
        <v>281</v>
      </c>
      <c r="E34" s="13">
        <v>281</v>
      </c>
      <c r="F34" s="13">
        <v>262</v>
      </c>
      <c r="G34" s="13">
        <v>310</v>
      </c>
      <c r="H34" s="13">
        <v>330</v>
      </c>
      <c r="I34" s="13">
        <v>330</v>
      </c>
      <c r="J34" s="13">
        <v>368</v>
      </c>
      <c r="L34" s="13"/>
      <c r="M34" s="13">
        <f>D34/C34-1</f>
        <v>-0.14589665653495443</v>
      </c>
      <c r="N34" s="13">
        <f>E34/D34-1</f>
        <v>0</v>
      </c>
      <c r="O34" s="13">
        <f>F34/E34-1</f>
        <v>-6.7615658362989328E-2</v>
      </c>
      <c r="P34" s="13">
        <f>G34/F34-1</f>
        <v>0.18320610687022909</v>
      </c>
      <c r="Q34" s="13">
        <f>H34/G34-1</f>
        <v>6.4516129032258007E-2</v>
      </c>
      <c r="R34" s="13">
        <f>I34/H34-1</f>
        <v>0</v>
      </c>
      <c r="S34" s="13">
        <f>J34/I34-1</f>
        <v>0.11515151515151523</v>
      </c>
      <c r="T34" s="13"/>
      <c r="U34" s="13"/>
      <c r="V34" s="13">
        <f>AVERAGE(M34:O34)</f>
        <v>-7.1170771632647914E-2</v>
      </c>
      <c r="W34" s="13">
        <f>AVERAGE(P34:S34)</f>
        <v>9.0718437763500581E-2</v>
      </c>
      <c r="X34" s="13">
        <f>W34-V34</f>
        <v>0.16188920939614848</v>
      </c>
    </row>
    <row r="35" spans="1:24">
      <c r="A35" s="13" t="s">
        <v>72</v>
      </c>
      <c r="B35" s="13" t="s">
        <v>224</v>
      </c>
      <c r="C35" s="13">
        <v>39759.9</v>
      </c>
      <c r="D35" s="13">
        <v>42839.4</v>
      </c>
      <c r="E35" s="13">
        <v>40290</v>
      </c>
      <c r="F35" s="13">
        <v>57584</v>
      </c>
      <c r="G35" s="13">
        <v>57500</v>
      </c>
      <c r="H35" s="13">
        <v>56920</v>
      </c>
      <c r="I35" s="13">
        <v>46870</v>
      </c>
      <c r="J35" s="13">
        <v>48470</v>
      </c>
      <c r="L35" s="13"/>
      <c r="M35" s="13">
        <f>D35/C35-1</f>
        <v>7.7452408079497159E-2</v>
      </c>
      <c r="N35" s="13">
        <f>E35/D35-1</f>
        <v>-5.9510637403885291E-2</v>
      </c>
      <c r="O35" s="13">
        <f>F35/E35-1</f>
        <v>0.42923802432365354</v>
      </c>
      <c r="P35" s="13">
        <f>G35/F35-1</f>
        <v>-1.4587385384828844E-3</v>
      </c>
      <c r="Q35" s="13">
        <f>H35/G35-1</f>
        <v>-1.0086956521739077E-2</v>
      </c>
      <c r="R35" s="13">
        <f>I35/H35-1</f>
        <v>-0.17656359803232602</v>
      </c>
      <c r="S35" s="13">
        <f>J35/I35-1</f>
        <v>3.4136974610625037E-2</v>
      </c>
      <c r="T35" s="13"/>
      <c r="U35" s="13"/>
      <c r="V35" s="13">
        <f>AVERAGE(M35:O35)</f>
        <v>0.14905993166642181</v>
      </c>
      <c r="W35" s="13">
        <f>AVERAGE(P35:S35)</f>
        <v>-3.8493079620480736E-2</v>
      </c>
      <c r="X35" s="13">
        <f>W35-V35</f>
        <v>-0.18755301128690255</v>
      </c>
    </row>
    <row r="36" spans="1:24">
      <c r="A36" s="13" t="s">
        <v>74</v>
      </c>
      <c r="B36" s="13" t="s">
        <v>224</v>
      </c>
      <c r="C36" s="13">
        <v>116591</v>
      </c>
      <c r="D36" s="13">
        <v>98958</v>
      </c>
      <c r="E36" s="13">
        <v>96550</v>
      </c>
      <c r="F36" s="13">
        <v>108789.85</v>
      </c>
      <c r="G36" s="13">
        <v>89608.3</v>
      </c>
      <c r="H36" s="13">
        <v>107524.2</v>
      </c>
      <c r="I36" s="13">
        <v>114874</v>
      </c>
      <c r="J36" s="13">
        <v>102597</v>
      </c>
      <c r="L36" s="13"/>
      <c r="M36" s="13">
        <f>D36/C36-1</f>
        <v>-0.15123808870324462</v>
      </c>
      <c r="N36" s="13">
        <f>E36/D36-1</f>
        <v>-2.4333555649871608E-2</v>
      </c>
      <c r="O36" s="13">
        <f>F36/E36-1</f>
        <v>0.1267721387881926</v>
      </c>
      <c r="P36" s="13">
        <f>G36/F36-1</f>
        <v>-0.17631745976302016</v>
      </c>
      <c r="Q36" s="13">
        <f>H36/G36-1</f>
        <v>0.19993572024020079</v>
      </c>
      <c r="R36" s="13">
        <f>I36/H36-1</f>
        <v>6.835484476982856E-2</v>
      </c>
      <c r="S36" s="13">
        <f>J36/I36-1</f>
        <v>-0.10687361805108209</v>
      </c>
      <c r="T36" s="13"/>
      <c r="U36" s="13"/>
      <c r="V36" s="13">
        <f>AVERAGE(M36:O36)</f>
        <v>-1.6266501854974542E-2</v>
      </c>
      <c r="W36" s="13">
        <f>AVERAGE(P36:S36)</f>
        <v>-3.7251282010182241E-3</v>
      </c>
      <c r="X36" s="13">
        <f>W36-V36</f>
        <v>1.2541373653956318E-2</v>
      </c>
    </row>
    <row r="37" spans="1:24">
      <c r="A37" s="13" t="s">
        <v>78</v>
      </c>
      <c r="B37" s="13" t="s">
        <v>224</v>
      </c>
      <c r="C37" s="13">
        <v>1143543.8500000001</v>
      </c>
      <c r="D37" s="13">
        <v>1320725.2</v>
      </c>
      <c r="E37" s="13">
        <v>1247481.58</v>
      </c>
      <c r="F37" s="13">
        <v>1332136.3199999998</v>
      </c>
      <c r="G37" s="13">
        <v>1380545.4800000002</v>
      </c>
      <c r="H37" s="13">
        <v>1325805.3799999999</v>
      </c>
      <c r="I37" s="13">
        <v>1308195.5899999999</v>
      </c>
      <c r="J37" s="13">
        <v>1354699.96</v>
      </c>
      <c r="L37" s="13"/>
      <c r="M37" s="13">
        <f>D37/C37-1</f>
        <v>0.1549405822959915</v>
      </c>
      <c r="N37" s="13">
        <f>E37/D37-1</f>
        <v>-5.545712310176254E-2</v>
      </c>
      <c r="O37" s="13">
        <f>F37/E37-1</f>
        <v>6.7860513018556778E-2</v>
      </c>
      <c r="P37" s="13">
        <f>G37/F37-1</f>
        <v>3.6339494144263185E-2</v>
      </c>
      <c r="Q37" s="13">
        <f>H37/G37-1</f>
        <v>-3.9651066040939376E-2</v>
      </c>
      <c r="R37" s="13">
        <f>I37/H37-1</f>
        <v>-1.3282334093409731E-2</v>
      </c>
      <c r="S37" s="13">
        <f>J37/I37-1</f>
        <v>3.5548484000011094E-2</v>
      </c>
      <c r="T37" s="13"/>
      <c r="U37" s="13"/>
      <c r="V37" s="13">
        <f>AVERAGE(M37:O37)</f>
        <v>5.5781324070928583E-2</v>
      </c>
      <c r="W37" s="13">
        <f>AVERAGE(P37:S37)</f>
        <v>4.7386445024812929E-3</v>
      </c>
      <c r="X37" s="13">
        <f>W37-V37</f>
        <v>-5.104267956844729E-2</v>
      </c>
    </row>
    <row r="38" spans="1:24">
      <c r="A38" s="13" t="s">
        <v>79</v>
      </c>
      <c r="B38" s="13" t="s">
        <v>224</v>
      </c>
      <c r="C38" s="13">
        <v>156</v>
      </c>
      <c r="D38" s="13">
        <v>165</v>
      </c>
      <c r="E38" s="13">
        <v>350</v>
      </c>
      <c r="F38" s="13">
        <v>277</v>
      </c>
      <c r="G38" s="13">
        <v>150</v>
      </c>
      <c r="H38" s="13">
        <v>70</v>
      </c>
      <c r="I38" s="13">
        <v>0</v>
      </c>
      <c r="J38" s="13">
        <v>350</v>
      </c>
      <c r="L38" s="13"/>
      <c r="M38" s="13">
        <f>D38/C38-1</f>
        <v>5.7692307692307709E-2</v>
      </c>
      <c r="N38" s="13">
        <f>E38/D38-1</f>
        <v>1.1212121212121211</v>
      </c>
      <c r="O38" s="13">
        <f>F38/E38-1</f>
        <v>-0.20857142857142852</v>
      </c>
      <c r="P38" s="13">
        <f>G38/F38-1</f>
        <v>-0.45848375451263534</v>
      </c>
      <c r="Q38" s="13">
        <f>H38/G38-1</f>
        <v>-0.53333333333333333</v>
      </c>
      <c r="R38" s="13">
        <f>I38/H38-1</f>
        <v>-1</v>
      </c>
      <c r="S38" s="13">
        <f>J38/(J38+H38+G38+F38+E38+D38+C38)*8*2-1</f>
        <v>2.6890645586297759</v>
      </c>
      <c r="T38" s="13"/>
      <c r="U38" s="13"/>
      <c r="V38" s="13">
        <f>AVERAGE(M38:O38)</f>
        <v>0.32344433344433343</v>
      </c>
      <c r="W38" s="13">
        <f>AVERAGE(P38:S38)</f>
        <v>0.17431186769595181</v>
      </c>
      <c r="X38" s="13">
        <f>W38-V38</f>
        <v>-0.14913246574838163</v>
      </c>
    </row>
    <row r="39" spans="1:24">
      <c r="A39" s="13" t="s">
        <v>81</v>
      </c>
      <c r="B39" s="13" t="s">
        <v>224</v>
      </c>
      <c r="C39" s="13">
        <v>23.58</v>
      </c>
      <c r="D39" s="13">
        <v>35.910000000000004</v>
      </c>
      <c r="E39" s="13">
        <v>19.899999999999999</v>
      </c>
      <c r="F39" s="13">
        <v>29.330000000000002</v>
      </c>
      <c r="G39" s="13">
        <v>26.19</v>
      </c>
      <c r="H39" s="13">
        <v>23.799999999999997</v>
      </c>
      <c r="I39" s="13">
        <v>20.700000000000003</v>
      </c>
      <c r="J39" s="13">
        <v>22.699999999999996</v>
      </c>
      <c r="L39" s="13"/>
      <c r="M39" s="13">
        <f>D39/C39-1</f>
        <v>0.522900763358779</v>
      </c>
      <c r="N39" s="13">
        <f>E39/D39-1</f>
        <v>-0.44583681425786703</v>
      </c>
      <c r="O39" s="13">
        <f>F39/E39-1</f>
        <v>0.47386934673366854</v>
      </c>
      <c r="P39" s="13">
        <f>G39/F39-1</f>
        <v>-0.1070576201841118</v>
      </c>
      <c r="Q39" s="13">
        <f>H39/G39-1</f>
        <v>-9.1256204658266671E-2</v>
      </c>
      <c r="R39" s="13">
        <f>I39/H39-1</f>
        <v>-0.13025210084033589</v>
      </c>
      <c r="S39" s="13">
        <f>J39/I39-1</f>
        <v>9.6618357487922246E-2</v>
      </c>
      <c r="T39" s="13"/>
      <c r="U39" s="13"/>
      <c r="V39" s="13">
        <f>AVERAGE(M39:O39)</f>
        <v>0.18364443194486016</v>
      </c>
      <c r="W39" s="13">
        <f>AVERAGE(P39:S39)</f>
        <v>-5.798689204869803E-2</v>
      </c>
      <c r="X39" s="13">
        <f>W39-V39</f>
        <v>-0.24163132399355819</v>
      </c>
    </row>
    <row r="40" spans="1:24">
      <c r="A40" s="13" t="s">
        <v>229</v>
      </c>
      <c r="B40" s="13" t="s">
        <v>224</v>
      </c>
      <c r="C40" s="13">
        <v>6717</v>
      </c>
      <c r="D40" s="13">
        <v>7266</v>
      </c>
      <c r="E40" s="13">
        <v>8234</v>
      </c>
      <c r="F40" s="13">
        <v>10370</v>
      </c>
      <c r="G40" s="13">
        <v>9461</v>
      </c>
      <c r="H40" s="13">
        <v>8624</v>
      </c>
      <c r="I40" s="13">
        <v>9725</v>
      </c>
      <c r="J40" s="13">
        <v>8484.6</v>
      </c>
      <c r="L40" s="13"/>
      <c r="M40" s="13">
        <f>D40/C40-1</f>
        <v>8.1732916480571793E-2</v>
      </c>
      <c r="N40" s="13">
        <f>E40/D40-1</f>
        <v>0.13322323148912751</v>
      </c>
      <c r="O40" s="13">
        <f>F40/E40-1</f>
        <v>0.25941219334466847</v>
      </c>
      <c r="P40" s="13">
        <f>G40/F40-1</f>
        <v>-8.7656702025072364E-2</v>
      </c>
      <c r="Q40" s="13">
        <f>H40/G40-1</f>
        <v>-8.8468449423950934E-2</v>
      </c>
      <c r="R40" s="13">
        <f>I40/H40-1</f>
        <v>0.12766697588126164</v>
      </c>
      <c r="S40" s="13">
        <f>J40/I40-1</f>
        <v>-0.12754755784061689</v>
      </c>
      <c r="T40" s="13"/>
      <c r="U40" s="13"/>
      <c r="V40" s="13">
        <f>AVERAGE(M40:O40)</f>
        <v>0.15812278043812258</v>
      </c>
      <c r="W40" s="13">
        <f>AVERAGE(P40:S40)</f>
        <v>-4.4001433352094638E-2</v>
      </c>
      <c r="X40" s="13">
        <f>W40-V40</f>
        <v>-0.20212421379021722</v>
      </c>
    </row>
    <row r="41" spans="1:24">
      <c r="A41" s="13" t="s">
        <v>84</v>
      </c>
      <c r="B41" s="13" t="s">
        <v>224</v>
      </c>
      <c r="C41" s="13">
        <v>8050.3900000000012</v>
      </c>
      <c r="D41" s="13">
        <v>9839.1999999999989</v>
      </c>
      <c r="E41" s="13">
        <v>9292.2899999999991</v>
      </c>
      <c r="F41" s="13">
        <v>10586.77</v>
      </c>
      <c r="G41" s="13">
        <v>8672.9499999999989</v>
      </c>
      <c r="H41" s="13">
        <v>9111.510000000002</v>
      </c>
      <c r="I41" s="13">
        <v>11854.089999999998</v>
      </c>
      <c r="J41" s="13">
        <v>13294.060000000001</v>
      </c>
      <c r="L41" s="13"/>
      <c r="M41" s="13">
        <f>D41/C41-1</f>
        <v>0.22220165731101194</v>
      </c>
      <c r="N41" s="13">
        <f>E41/D41-1</f>
        <v>-5.5584803642572567E-2</v>
      </c>
      <c r="O41" s="13">
        <f>F41/E41-1</f>
        <v>0.13930688775318045</v>
      </c>
      <c r="P41" s="13">
        <f>G41/F41-1</f>
        <v>-0.1807746838743074</v>
      </c>
      <c r="Q41" s="13">
        <f>H41/G41-1</f>
        <v>5.0566416271280668E-2</v>
      </c>
      <c r="R41" s="13">
        <f>I41/H41-1</f>
        <v>0.3010017000475218</v>
      </c>
      <c r="S41" s="13">
        <f>J41/I41-1</f>
        <v>0.12147452904440614</v>
      </c>
      <c r="T41" s="13"/>
      <c r="U41" s="13"/>
      <c r="V41" s="13">
        <f>AVERAGE(M41:O41)</f>
        <v>0.10197458047387327</v>
      </c>
      <c r="W41" s="13">
        <f>AVERAGE(P41:S41)</f>
        <v>7.3066990372225304E-2</v>
      </c>
      <c r="X41" s="13">
        <f>W41-V41</f>
        <v>-2.8907590101647965E-2</v>
      </c>
    </row>
    <row r="42" spans="1:24">
      <c r="A42" s="13" t="s">
        <v>85</v>
      </c>
      <c r="B42" s="13" t="s">
        <v>224</v>
      </c>
      <c r="C42" s="13">
        <v>1.31</v>
      </c>
      <c r="D42" s="13">
        <v>9</v>
      </c>
      <c r="E42" s="13">
        <v>16</v>
      </c>
      <c r="F42" s="13">
        <v>37.230000000000004</v>
      </c>
      <c r="G42" s="13">
        <v>54.82</v>
      </c>
      <c r="H42" s="13">
        <v>44.64</v>
      </c>
      <c r="I42" s="13">
        <v>0</v>
      </c>
      <c r="J42" s="13">
        <v>0</v>
      </c>
      <c r="K42" s="12"/>
      <c r="L42" s="13"/>
      <c r="M42" s="13">
        <f>D42/C42-1</f>
        <v>5.8702290076335872</v>
      </c>
      <c r="N42" s="13">
        <f>E42/D42-1</f>
        <v>0.77777777777777768</v>
      </c>
      <c r="O42" s="13">
        <f>F42/E42-1</f>
        <v>1.3268750000000002</v>
      </c>
      <c r="P42" s="13">
        <f>G42/F42-1</f>
        <v>0.47246843943056649</v>
      </c>
      <c r="Q42" s="13">
        <f>H42/G42-1</f>
        <v>-0.1856986501276906</v>
      </c>
      <c r="R42" s="13">
        <f>I42/H42-1</f>
        <v>-1</v>
      </c>
      <c r="S42" s="13">
        <v>0</v>
      </c>
      <c r="T42" s="13"/>
      <c r="U42" s="13"/>
      <c r="V42" s="13">
        <f>AVERAGE(M42:O42)</f>
        <v>2.6582939284704552</v>
      </c>
      <c r="W42" s="13">
        <f>AVERAGE(P42:S42)</f>
        <v>-0.17830755267428103</v>
      </c>
      <c r="X42" s="13">
        <f>W42-V42</f>
        <v>-2.8366014811447364</v>
      </c>
    </row>
    <row r="43" spans="1:24">
      <c r="A43" s="13" t="s">
        <v>228</v>
      </c>
      <c r="B43" s="13" t="s">
        <v>224</v>
      </c>
      <c r="C43" s="13">
        <v>10254</v>
      </c>
      <c r="D43" s="13">
        <v>11446</v>
      </c>
      <c r="E43" s="13">
        <v>25766</v>
      </c>
      <c r="F43" s="13">
        <v>25251</v>
      </c>
      <c r="G43" s="13">
        <v>16026</v>
      </c>
      <c r="H43" s="13">
        <v>20110</v>
      </c>
      <c r="I43" s="13">
        <v>23728</v>
      </c>
      <c r="J43" s="13">
        <v>34900</v>
      </c>
      <c r="L43" s="13"/>
      <c r="M43" s="13">
        <f>D43/C43-1</f>
        <v>0.11624731811975808</v>
      </c>
      <c r="N43" s="13">
        <f>E43/D43-1</f>
        <v>1.2510920845710292</v>
      </c>
      <c r="O43" s="13">
        <f>F43/E43-1</f>
        <v>-1.9987580532484617E-2</v>
      </c>
      <c r="P43" s="13">
        <f>G43/F43-1</f>
        <v>-0.36533206605678981</v>
      </c>
      <c r="Q43" s="13">
        <f>H43/G43-1</f>
        <v>0.25483589167602649</v>
      </c>
      <c r="R43" s="13">
        <f>I43/H43-1</f>
        <v>0.17991049229239175</v>
      </c>
      <c r="S43" s="13">
        <f>J43/I43-1</f>
        <v>0.47083614295347265</v>
      </c>
      <c r="T43" s="13"/>
      <c r="U43" s="13"/>
      <c r="V43" s="13">
        <f>AVERAGE(M43:O43)</f>
        <v>0.44911727405276752</v>
      </c>
      <c r="W43" s="13">
        <f>AVERAGE(P43:S43)</f>
        <v>0.13506261521627527</v>
      </c>
      <c r="X43" s="13">
        <f>W43-V43</f>
        <v>-0.31405465883649225</v>
      </c>
    </row>
    <row r="44" spans="1:24">
      <c r="A44" s="13" t="s">
        <v>90</v>
      </c>
      <c r="B44" s="13" t="s">
        <v>224</v>
      </c>
      <c r="C44" s="13">
        <v>11549</v>
      </c>
      <c r="D44" s="13">
        <v>7762</v>
      </c>
      <c r="E44" s="13">
        <v>3652</v>
      </c>
      <c r="F44" s="13">
        <v>17820</v>
      </c>
      <c r="G44" s="13">
        <v>24720</v>
      </c>
      <c r="H44" s="13">
        <v>32330</v>
      </c>
      <c r="I44" s="13">
        <v>47400</v>
      </c>
      <c r="J44" s="13">
        <v>64400</v>
      </c>
      <c r="L44" s="13"/>
      <c r="M44" s="13">
        <f>D44/C44-1</f>
        <v>-0.32790717811065895</v>
      </c>
      <c r="N44" s="13">
        <f>E44/D44-1</f>
        <v>-0.52950270548827616</v>
      </c>
      <c r="O44" s="13">
        <f>F44/E44-1</f>
        <v>3.8795180722891569</v>
      </c>
      <c r="P44" s="13">
        <f>G44/F44-1</f>
        <v>0.38720538720538711</v>
      </c>
      <c r="Q44" s="13">
        <f>H44/G44-1</f>
        <v>0.30784789644012944</v>
      </c>
      <c r="R44" s="13">
        <f>I44/H44-1</f>
        <v>0.46613052892050733</v>
      </c>
      <c r="S44" s="13">
        <f>J44/I44-1</f>
        <v>0.35864978902953593</v>
      </c>
      <c r="T44" s="13"/>
      <c r="U44" s="13"/>
      <c r="V44" s="13">
        <f>AVERAGE(M44:O44)</f>
        <v>1.007369396230074</v>
      </c>
      <c r="W44" s="13">
        <f>AVERAGE(P44:S44)</f>
        <v>0.37995840039888995</v>
      </c>
      <c r="X44" s="13">
        <f>W44-V44</f>
        <v>-0.62741099583118409</v>
      </c>
    </row>
    <row r="45" spans="1:24">
      <c r="A45" s="13" t="s">
        <v>92</v>
      </c>
      <c r="B45" s="13" t="s">
        <v>224</v>
      </c>
      <c r="C45" s="13">
        <v>3497.4600000000009</v>
      </c>
      <c r="D45" s="13">
        <v>3119.0299999999997</v>
      </c>
      <c r="E45" s="13">
        <v>4547.8399999999992</v>
      </c>
      <c r="F45" s="13">
        <v>4452.5200000000004</v>
      </c>
      <c r="G45" s="13">
        <v>5835.5399999999991</v>
      </c>
      <c r="H45" s="13">
        <v>5082.38</v>
      </c>
      <c r="I45" s="13">
        <v>5072.4899999999989</v>
      </c>
      <c r="J45" s="13">
        <v>4847.829999999999</v>
      </c>
      <c r="L45" s="13"/>
      <c r="M45" s="13">
        <f>D45/C45-1</f>
        <v>-0.10820138043036975</v>
      </c>
      <c r="N45" s="13">
        <f>E45/D45-1</f>
        <v>0.45809434343369571</v>
      </c>
      <c r="O45" s="13">
        <f>F45/E45-1</f>
        <v>-2.0959400506613823E-2</v>
      </c>
      <c r="P45" s="13">
        <f>G45/F45-1</f>
        <v>0.31061511234087624</v>
      </c>
      <c r="Q45" s="13">
        <f>H45/G45-1</f>
        <v>-0.12906431966878795</v>
      </c>
      <c r="R45" s="13">
        <f>I45/H45-1</f>
        <v>-1.945938713752482E-3</v>
      </c>
      <c r="S45" s="13">
        <f>J45/I45-1</f>
        <v>-4.4289885243736338E-2</v>
      </c>
      <c r="T45" s="13"/>
      <c r="U45" s="13"/>
      <c r="V45" s="13">
        <f>AVERAGE(M45:O45)</f>
        <v>0.10964452083223737</v>
      </c>
      <c r="W45" s="13">
        <f>AVERAGE(P45:S45)</f>
        <v>3.3828742178649868E-2</v>
      </c>
      <c r="X45" s="13">
        <f>W45-V45</f>
        <v>-7.5815778653587504E-2</v>
      </c>
    </row>
    <row r="46" spans="1:24">
      <c r="A46" s="13" t="s">
        <v>93</v>
      </c>
      <c r="B46" s="13" t="s">
        <v>224</v>
      </c>
      <c r="C46" s="13">
        <v>494.7</v>
      </c>
      <c r="D46" s="13">
        <v>364</v>
      </c>
      <c r="E46" s="13">
        <v>379</v>
      </c>
      <c r="F46" s="13">
        <v>495.6</v>
      </c>
      <c r="G46" s="13">
        <v>658.3</v>
      </c>
      <c r="H46" s="13">
        <v>697</v>
      </c>
      <c r="I46" s="13">
        <v>746.4</v>
      </c>
      <c r="J46" s="13">
        <v>689.3</v>
      </c>
      <c r="L46" s="13"/>
      <c r="M46" s="13">
        <f>D46/C46-1</f>
        <v>-0.26420052557105311</v>
      </c>
      <c r="N46" s="13">
        <f>E46/D46-1</f>
        <v>4.1208791208791284E-2</v>
      </c>
      <c r="O46" s="13">
        <f>F46/E46-1</f>
        <v>0.30765171503957789</v>
      </c>
      <c r="P46" s="13">
        <f>G46/F46-1</f>
        <v>0.32828894269572229</v>
      </c>
      <c r="Q46" s="13">
        <f>H46/G46-1</f>
        <v>5.8787786723378366E-2</v>
      </c>
      <c r="R46" s="13">
        <f>I46/H46-1</f>
        <v>7.0875179340028627E-2</v>
      </c>
      <c r="S46" s="13">
        <f>J46/I46-1</f>
        <v>-7.6500535905680622E-2</v>
      </c>
      <c r="T46" s="13"/>
      <c r="U46" s="13"/>
      <c r="V46" s="13">
        <f>AVERAGE(M46:O46)</f>
        <v>2.8219993559105355E-2</v>
      </c>
      <c r="W46" s="13">
        <f>AVERAGE(P46:S46)</f>
        <v>9.5362843213362164E-2</v>
      </c>
      <c r="X46" s="13">
        <f>W46-V46</f>
        <v>6.7142849654256806E-2</v>
      </c>
    </row>
    <row r="47" spans="1:24">
      <c r="A47" s="13" t="s">
        <v>95</v>
      </c>
      <c r="B47" s="13" t="s">
        <v>224</v>
      </c>
      <c r="C47" s="13">
        <v>3883.48</v>
      </c>
      <c r="D47" s="13">
        <v>4260.91</v>
      </c>
      <c r="E47" s="13">
        <v>4786</v>
      </c>
      <c r="F47" s="13">
        <v>5417</v>
      </c>
      <c r="G47" s="13">
        <v>4891.3999999999996</v>
      </c>
      <c r="H47" s="13">
        <v>6217.27</v>
      </c>
      <c r="I47" s="13">
        <v>4654.18</v>
      </c>
      <c r="J47" s="13">
        <v>5886.1500000000005</v>
      </c>
      <c r="L47" s="13"/>
      <c r="M47" s="13">
        <f>D47/C47-1</f>
        <v>9.7188604035555626E-2</v>
      </c>
      <c r="N47" s="13">
        <f>E47/D47-1</f>
        <v>0.12323423869548988</v>
      </c>
      <c r="O47" s="13">
        <f>F47/E47-1</f>
        <v>0.1318428750522358</v>
      </c>
      <c r="P47" s="13">
        <f>G47/F47-1</f>
        <v>-9.7027875207679637E-2</v>
      </c>
      <c r="Q47" s="13">
        <f>H47/G47-1</f>
        <v>0.27106145479821753</v>
      </c>
      <c r="R47" s="13">
        <f>I47/H47-1</f>
        <v>-0.251410989067549</v>
      </c>
      <c r="S47" s="13">
        <f>J47/I47-1</f>
        <v>0.26470183791774282</v>
      </c>
      <c r="T47" s="13"/>
      <c r="U47" s="13"/>
      <c r="V47" s="13">
        <f>AVERAGE(M47:O47)</f>
        <v>0.11742190592776043</v>
      </c>
      <c r="W47" s="13">
        <f>AVERAGE(P47:S47)</f>
        <v>4.6831107110182929E-2</v>
      </c>
      <c r="X47" s="13">
        <f>W47-V47</f>
        <v>-7.0590798817577502E-2</v>
      </c>
    </row>
    <row r="48" spans="1:24">
      <c r="A48" s="13" t="s">
        <v>227</v>
      </c>
      <c r="B48" s="13" t="s">
        <v>224</v>
      </c>
      <c r="C48" s="13">
        <v>257138.35999999996</v>
      </c>
      <c r="D48" s="13">
        <v>249820.01000000004</v>
      </c>
      <c r="E48" s="13">
        <v>210007.50000000006</v>
      </c>
      <c r="F48" s="13">
        <v>269472.9800000001</v>
      </c>
      <c r="G48" s="13">
        <v>276930.21999999997</v>
      </c>
      <c r="H48" s="13">
        <v>269656.89</v>
      </c>
      <c r="I48" s="13">
        <v>297784.93</v>
      </c>
      <c r="J48" s="13">
        <v>342965.85999999993</v>
      </c>
      <c r="L48" s="13"/>
      <c r="M48" s="13">
        <f>D48/C48-1</f>
        <v>-2.8460747746854698E-2</v>
      </c>
      <c r="N48" s="13">
        <f>E48/D48-1</f>
        <v>-0.15936477626431911</v>
      </c>
      <c r="O48" s="13">
        <f>F48/E48-1</f>
        <v>0.28315883956525378</v>
      </c>
      <c r="P48" s="13">
        <f>G48/F48-1</f>
        <v>2.7673423880939296E-2</v>
      </c>
      <c r="Q48" s="13">
        <f>H48/G48-1</f>
        <v>-2.6264125309256481E-2</v>
      </c>
      <c r="R48" s="13">
        <f>I48/H48-1</f>
        <v>0.10431048136763721</v>
      </c>
      <c r="S48" s="13">
        <f>J48/I48-1</f>
        <v>0.15172335954005445</v>
      </c>
      <c r="T48" s="13"/>
      <c r="U48" s="13"/>
      <c r="V48" s="13">
        <f>AVERAGE(M48:O48)</f>
        <v>3.1777771851359993E-2</v>
      </c>
      <c r="W48" s="13">
        <f>AVERAGE(P48:S48)</f>
        <v>6.4360784869843618E-2</v>
      </c>
      <c r="X48" s="13">
        <f>W48-V48</f>
        <v>3.2583013018483625E-2</v>
      </c>
    </row>
    <row r="49" spans="1:24">
      <c r="A49" s="13" t="s">
        <v>97</v>
      </c>
      <c r="B49" s="13" t="s">
        <v>224</v>
      </c>
      <c r="C49" s="13">
        <v>96</v>
      </c>
      <c r="D49" s="13">
        <v>74.2</v>
      </c>
      <c r="E49" s="13">
        <v>78.7</v>
      </c>
      <c r="F49" s="13">
        <v>76.100000000000009</v>
      </c>
      <c r="G49" s="13">
        <v>70.7</v>
      </c>
      <c r="H49" s="13">
        <v>31.400000000000002</v>
      </c>
      <c r="I49" s="13">
        <v>25</v>
      </c>
      <c r="J49" s="13">
        <v>15</v>
      </c>
      <c r="L49" s="13"/>
      <c r="M49" s="13">
        <f>D49/C49-1</f>
        <v>-0.2270833333333333</v>
      </c>
      <c r="N49" s="13">
        <f>E49/D49-1</f>
        <v>6.0646900269541781E-2</v>
      </c>
      <c r="O49" s="13">
        <f>F49/E49-1</f>
        <v>-3.3036848792884266E-2</v>
      </c>
      <c r="P49" s="13">
        <f>G49/F49-1</f>
        <v>-7.0959264126149835E-2</v>
      </c>
      <c r="Q49" s="13">
        <f>H49/G49-1</f>
        <v>-0.55586987270155586</v>
      </c>
      <c r="R49" s="13">
        <f>I49/H49-1</f>
        <v>-0.20382165605095548</v>
      </c>
      <c r="S49" s="13">
        <f>J49/I49-1</f>
        <v>-0.4</v>
      </c>
      <c r="T49" s="13"/>
      <c r="U49" s="13"/>
      <c r="V49" s="13">
        <f>AVERAGE(M49:O49)</f>
        <v>-6.6491093952225258E-2</v>
      </c>
      <c r="W49" s="13">
        <f>AVERAGE(P49:S49)</f>
        <v>-0.3076626982196653</v>
      </c>
      <c r="X49" s="13">
        <f>W49-V49</f>
        <v>-0.24117160426744005</v>
      </c>
    </row>
    <row r="50" spans="1:24">
      <c r="A50" s="13" t="s">
        <v>98</v>
      </c>
      <c r="B50" s="13" t="s">
        <v>224</v>
      </c>
      <c r="C50" s="13">
        <v>4725</v>
      </c>
      <c r="D50" s="13">
        <v>4359</v>
      </c>
      <c r="E50" s="13">
        <v>4824</v>
      </c>
      <c r="F50" s="13">
        <v>4239</v>
      </c>
      <c r="G50" s="13">
        <v>3444</v>
      </c>
      <c r="H50" s="13">
        <v>4742</v>
      </c>
      <c r="I50" s="13">
        <v>4870</v>
      </c>
      <c r="J50" s="13">
        <v>4856</v>
      </c>
      <c r="L50" s="13"/>
      <c r="M50" s="13">
        <f>D50/C50-1</f>
        <v>-7.7460317460317452E-2</v>
      </c>
      <c r="N50" s="13">
        <f>E50/D50-1</f>
        <v>0.10667584308327593</v>
      </c>
      <c r="O50" s="13">
        <f>F50/E50-1</f>
        <v>-0.12126865671641796</v>
      </c>
      <c r="P50" s="13">
        <f>G50/F50-1</f>
        <v>-0.18754423213021942</v>
      </c>
      <c r="Q50" s="13">
        <f>H50/G50-1</f>
        <v>0.37688734030197435</v>
      </c>
      <c r="R50" s="13">
        <f>I50/H50-1</f>
        <v>2.6992830029523462E-2</v>
      </c>
      <c r="S50" s="13">
        <f>J50/I50-1</f>
        <v>-2.8747433264887379E-3</v>
      </c>
      <c r="T50" s="13"/>
      <c r="U50" s="13"/>
      <c r="V50" s="13">
        <f>AVERAGE(M50:O50)</f>
        <v>-3.0684377031153159E-2</v>
      </c>
      <c r="W50" s="13">
        <f>AVERAGE(P50:S50)</f>
        <v>5.3365298718697413E-2</v>
      </c>
      <c r="X50" s="13">
        <f>W50-V50</f>
        <v>8.4049675749850575E-2</v>
      </c>
    </row>
    <row r="51" spans="1:24">
      <c r="A51" s="13" t="s">
        <v>104</v>
      </c>
      <c r="B51" s="13" t="s">
        <v>224</v>
      </c>
      <c r="C51" s="13">
        <v>0.5</v>
      </c>
      <c r="D51" s="13">
        <v>0.5</v>
      </c>
      <c r="E51" s="13">
        <v>0.5</v>
      </c>
      <c r="F51" s="13">
        <v>0.5</v>
      </c>
      <c r="G51" s="13">
        <v>0.5</v>
      </c>
      <c r="H51" s="13">
        <v>0.5</v>
      </c>
      <c r="I51" s="13">
        <v>0.5</v>
      </c>
      <c r="J51" s="13">
        <v>0.5</v>
      </c>
      <c r="L51" s="13"/>
      <c r="M51" s="13">
        <f>D51/C51-1</f>
        <v>0</v>
      </c>
      <c r="N51" s="13">
        <f>E51/D51-1</f>
        <v>0</v>
      </c>
      <c r="O51" s="13">
        <f>F51/E51-1</f>
        <v>0</v>
      </c>
      <c r="P51" s="13">
        <f>G51/F51-1</f>
        <v>0</v>
      </c>
      <c r="Q51" s="13">
        <f>H51/G51-1</f>
        <v>0</v>
      </c>
      <c r="R51" s="13">
        <f>I51/H51-1</f>
        <v>0</v>
      </c>
      <c r="S51" s="13">
        <f>J51/I51-1</f>
        <v>0</v>
      </c>
      <c r="T51" s="13"/>
      <c r="U51" s="13"/>
      <c r="V51" s="13">
        <f>AVERAGE(M51:O51)</f>
        <v>0</v>
      </c>
      <c r="W51" s="13">
        <f>AVERAGE(P51:S51)</f>
        <v>0</v>
      </c>
      <c r="X51" s="13">
        <f>W51-V51</f>
        <v>0</v>
      </c>
    </row>
    <row r="52" spans="1:24">
      <c r="A52" s="13" t="s">
        <v>105</v>
      </c>
      <c r="B52" s="13" t="s">
        <v>226</v>
      </c>
      <c r="C52" s="13">
        <v>2.5</v>
      </c>
      <c r="D52" s="13">
        <v>2.5</v>
      </c>
      <c r="E52" s="13">
        <v>2.5</v>
      </c>
      <c r="F52" s="13">
        <v>2.5</v>
      </c>
      <c r="G52" s="13">
        <v>2.5</v>
      </c>
      <c r="H52" s="13">
        <v>2.5</v>
      </c>
      <c r="I52" s="13">
        <v>2.5</v>
      </c>
      <c r="J52" s="13">
        <v>2.5</v>
      </c>
      <c r="L52" s="13"/>
      <c r="M52" s="13">
        <f>D52/C52-1</f>
        <v>0</v>
      </c>
      <c r="N52" s="13">
        <f>E52/D52-1</f>
        <v>0</v>
      </c>
      <c r="O52" s="13">
        <f>F52/E52-1</f>
        <v>0</v>
      </c>
      <c r="P52" s="13">
        <f>G52/F52-1</f>
        <v>0</v>
      </c>
      <c r="Q52" s="13">
        <f>H52/G52-1</f>
        <v>0</v>
      </c>
      <c r="R52" s="13">
        <f>I52/H52-1</f>
        <v>0</v>
      </c>
      <c r="S52" s="13">
        <f>J52/I52-1</f>
        <v>0</v>
      </c>
      <c r="T52" s="13"/>
      <c r="U52" s="13"/>
      <c r="V52" s="13">
        <f>AVERAGE(M52:O52)</f>
        <v>0</v>
      </c>
      <c r="W52" s="13">
        <f>AVERAGE(P52:S52)</f>
        <v>0</v>
      </c>
      <c r="X52" s="13">
        <f>W52-V52</f>
        <v>0</v>
      </c>
    </row>
    <row r="53" spans="1:24">
      <c r="A53" s="13" t="s">
        <v>107</v>
      </c>
      <c r="B53" s="13" t="s">
        <v>224</v>
      </c>
      <c r="C53" s="13">
        <v>478.4</v>
      </c>
      <c r="D53" s="13">
        <v>670.49999999999989</v>
      </c>
      <c r="E53" s="13">
        <v>996.9</v>
      </c>
      <c r="F53" s="13">
        <v>987</v>
      </c>
      <c r="G53" s="13">
        <v>970</v>
      </c>
      <c r="H53" s="13">
        <v>0</v>
      </c>
      <c r="I53" s="13">
        <v>0</v>
      </c>
      <c r="J53" s="13">
        <v>0</v>
      </c>
      <c r="K53" s="12"/>
      <c r="L53" s="13"/>
      <c r="M53" s="13">
        <f>D53/C53-1</f>
        <v>0.40154682274247477</v>
      </c>
      <c r="N53" s="13">
        <f>E53/D53-1</f>
        <v>0.48680089485458633</v>
      </c>
      <c r="O53" s="13">
        <f>F53/E53-1</f>
        <v>-9.930785434848044E-3</v>
      </c>
      <c r="P53" s="13">
        <f>G53/F53-1</f>
        <v>-1.7223910840932111E-2</v>
      </c>
      <c r="Q53" s="13">
        <f>H53/G53-1</f>
        <v>-1</v>
      </c>
      <c r="R53" s="13">
        <v>0</v>
      </c>
      <c r="S53" s="13">
        <v>0</v>
      </c>
      <c r="T53" s="13"/>
      <c r="U53" s="13"/>
      <c r="V53" s="13">
        <f>AVERAGE(M53:O53)</f>
        <v>0.292805644054071</v>
      </c>
      <c r="W53" s="13">
        <f>AVERAGE(P53:S53)</f>
        <v>-0.254305977710233</v>
      </c>
      <c r="X53" s="13">
        <f>W53-V53</f>
        <v>-0.54711162176430395</v>
      </c>
    </row>
    <row r="54" spans="1:24">
      <c r="A54" s="13" t="s">
        <v>109</v>
      </c>
      <c r="B54" s="13" t="s">
        <v>224</v>
      </c>
      <c r="C54" s="13">
        <v>187109.40000000002</v>
      </c>
      <c r="D54" s="13">
        <v>192249.60000000001</v>
      </c>
      <c r="E54" s="13">
        <v>214308.59</v>
      </c>
      <c r="F54" s="13">
        <v>222475.24999999997</v>
      </c>
      <c r="G54" s="13">
        <v>211880.48999999996</v>
      </c>
      <c r="H54" s="13">
        <v>193551.71000000002</v>
      </c>
      <c r="I54" s="13">
        <v>216977.31</v>
      </c>
      <c r="J54" s="13">
        <v>180415.07</v>
      </c>
      <c r="L54" s="13"/>
      <c r="M54" s="13">
        <f>D54/C54-1</f>
        <v>2.747162889731869E-2</v>
      </c>
      <c r="N54" s="13">
        <f>E54/D54-1</f>
        <v>0.11474140908485619</v>
      </c>
      <c r="O54" s="13">
        <f>F54/E54-1</f>
        <v>3.8107011949450875E-2</v>
      </c>
      <c r="P54" s="13">
        <f>G54/F54-1</f>
        <v>-4.7622196176878129E-2</v>
      </c>
      <c r="Q54" s="13">
        <f>H54/G54-1</f>
        <v>-8.6505274742379235E-2</v>
      </c>
      <c r="R54" s="13">
        <f>I54/H54-1</f>
        <v>0.12103018878004224</v>
      </c>
      <c r="S54" s="13">
        <f>J54/I54-1</f>
        <v>-0.16850720473951852</v>
      </c>
      <c r="T54" s="13"/>
      <c r="U54" s="13"/>
      <c r="V54" s="13">
        <f>AVERAGE(M54:O54)</f>
        <v>6.010668331054192E-2</v>
      </c>
      <c r="W54" s="13">
        <f>AVERAGE(P54:S54)</f>
        <v>-4.5401121719683413E-2</v>
      </c>
      <c r="X54" s="13">
        <f>W54-V54</f>
        <v>-0.10550780503022533</v>
      </c>
    </row>
    <row r="55" spans="1:24">
      <c r="A55" s="13" t="s">
        <v>225</v>
      </c>
      <c r="B55" s="13" t="s">
        <v>224</v>
      </c>
      <c r="C55" s="13">
        <v>155958</v>
      </c>
      <c r="D55" s="13">
        <v>191201</v>
      </c>
      <c r="E55" s="13">
        <v>183348</v>
      </c>
      <c r="F55" s="13">
        <v>183892</v>
      </c>
      <c r="G55" s="13">
        <v>182552.5</v>
      </c>
      <c r="H55" s="13">
        <v>193914.5</v>
      </c>
      <c r="I55" s="13">
        <v>190253</v>
      </c>
      <c r="J55" s="13">
        <v>203739.5</v>
      </c>
      <c r="L55" s="13"/>
      <c r="M55" s="13">
        <f>D55/C55-1</f>
        <v>0.22597750676464168</v>
      </c>
      <c r="N55" s="13">
        <f>E55/D55-1</f>
        <v>-4.1071960920706529E-2</v>
      </c>
      <c r="O55" s="13">
        <f>F55/E55-1</f>
        <v>2.9670353644435377E-3</v>
      </c>
      <c r="P55" s="13">
        <f>G55/F55-1</f>
        <v>-7.2841667935527044E-3</v>
      </c>
      <c r="Q55" s="13">
        <f>H55/G55-1</f>
        <v>6.2239629695566956E-2</v>
      </c>
      <c r="R55" s="13">
        <f>I55/H55-1</f>
        <v>-1.8882033060962478E-2</v>
      </c>
      <c r="S55" s="13">
        <f>J55/I55-1</f>
        <v>7.088718706143915E-2</v>
      </c>
      <c r="T55" s="13"/>
      <c r="U55" s="13"/>
      <c r="V55" s="13">
        <f>AVERAGE(M55:O55)</f>
        <v>6.2624193736126224E-2</v>
      </c>
      <c r="W55" s="13">
        <f>AVERAGE(P55:S55)</f>
        <v>2.6740154225622731E-2</v>
      </c>
      <c r="X55" s="13">
        <f>W55-V55</f>
        <v>-3.5884039510503493E-2</v>
      </c>
    </row>
    <row r="56" spans="1:24">
      <c r="A56" s="13" t="s">
        <v>111</v>
      </c>
      <c r="B56" s="13" t="s">
        <v>224</v>
      </c>
      <c r="C56" s="13">
        <v>18147.240000000002</v>
      </c>
      <c r="D56" s="13">
        <v>19580.18</v>
      </c>
      <c r="E56" s="13">
        <v>20000</v>
      </c>
      <c r="F56" s="13">
        <v>22501.24</v>
      </c>
      <c r="G56" s="13">
        <v>13628.41</v>
      </c>
      <c r="H56" s="13">
        <v>21469</v>
      </c>
      <c r="I56" s="13">
        <v>22505</v>
      </c>
      <c r="J56" s="13">
        <v>21606</v>
      </c>
      <c r="L56" s="13"/>
      <c r="M56" s="13">
        <f>D56/C56-1</f>
        <v>7.8961869683764396E-2</v>
      </c>
      <c r="N56" s="13">
        <f>E56/D56-1</f>
        <v>2.1441069489657405E-2</v>
      </c>
      <c r="O56" s="13">
        <f>F56/E56-1</f>
        <v>0.12506200000000001</v>
      </c>
      <c r="P56" s="13">
        <f>G56/F56-1</f>
        <v>-0.39432626824121697</v>
      </c>
      <c r="Q56" s="13">
        <f>H56/G56-1</f>
        <v>0.5753121604060929</v>
      </c>
      <c r="R56" s="13">
        <f>I56/H56-1</f>
        <v>4.8255624388653384E-2</v>
      </c>
      <c r="S56" s="13">
        <f>J56/I56-1</f>
        <v>-3.9946678515885403E-2</v>
      </c>
      <c r="T56" s="13"/>
      <c r="U56" s="13"/>
      <c r="V56" s="13">
        <f>AVERAGE(M56:O56)</f>
        <v>7.5154979724473936E-2</v>
      </c>
      <c r="W56" s="13">
        <f>AVERAGE(P56:S56)</f>
        <v>4.7323709509410977E-2</v>
      </c>
      <c r="X56" s="13">
        <f>W56-V56</f>
        <v>-2.7831270215062959E-2</v>
      </c>
    </row>
  </sheetData>
  <autoFilter ref="A1:J56" xr:uid="{2AEA5C05-4A2E-45E5-A54B-03F1AD8723AF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Geographic coordinates</vt:lpstr>
      <vt:lpstr>Mariculture Production</vt:lpstr>
      <vt:lpstr>Low-income countries</vt:lpstr>
      <vt:lpstr>High-income countries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lien M</cp:lastModifiedBy>
  <dcterms:modified xsi:type="dcterms:W3CDTF">2025-04-14T15:03:34Z</dcterms:modified>
</cp:coreProperties>
</file>