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6" i="1" l="1"/>
  <c r="E96" i="1"/>
  <c r="F91" i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M32" i="1"/>
  <c r="K32" i="1"/>
  <c r="I32" i="1"/>
  <c r="G32" i="1"/>
  <c r="E32" i="1"/>
  <c r="C32" i="1"/>
  <c r="M31" i="1"/>
  <c r="K31" i="1"/>
  <c r="I31" i="1"/>
  <c r="I33" i="1" s="1"/>
  <c r="G31" i="1"/>
  <c r="E31" i="1"/>
  <c r="C31" i="1"/>
  <c r="F92" i="1"/>
  <c r="F95" i="1"/>
  <c r="F94" i="1"/>
  <c r="F97" i="1"/>
  <c r="F90" i="1"/>
  <c r="E90" i="1"/>
  <c r="F93" i="1"/>
  <c r="E98" i="1"/>
  <c r="F98" i="1"/>
  <c r="E91" i="1"/>
  <c r="E92" i="1"/>
  <c r="E95" i="1"/>
  <c r="E94" i="1"/>
  <c r="E97" i="1"/>
  <c r="E93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M58" i="1"/>
  <c r="M57" i="1"/>
  <c r="M56" i="1"/>
  <c r="M55" i="1"/>
  <c r="M54" i="1"/>
  <c r="M53" i="1"/>
  <c r="M51" i="1"/>
  <c r="M49" i="1"/>
  <c r="M48" i="1"/>
  <c r="M47" i="1"/>
  <c r="M46" i="1"/>
  <c r="M45" i="1"/>
  <c r="M44" i="1"/>
  <c r="M43" i="1"/>
  <c r="M42" i="1"/>
  <c r="M41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S43" i="1" l="1"/>
  <c r="S58" i="1"/>
  <c r="R45" i="1"/>
  <c r="S41" i="1"/>
  <c r="R57" i="1"/>
  <c r="S44" i="1"/>
  <c r="S53" i="1"/>
  <c r="S46" i="1"/>
  <c r="C33" i="1"/>
  <c r="R49" i="1"/>
  <c r="S40" i="1"/>
  <c r="S45" i="1"/>
  <c r="R48" i="1"/>
  <c r="I34" i="1"/>
  <c r="R40" i="1"/>
  <c r="S51" i="1"/>
  <c r="C34" i="1"/>
  <c r="R46" i="1"/>
  <c r="S57" i="1"/>
  <c r="R53" i="1"/>
  <c r="R47" i="1"/>
  <c r="R44" i="1"/>
  <c r="R52" i="1"/>
  <c r="R54" i="1"/>
  <c r="R51" i="1"/>
  <c r="S49" i="1"/>
  <c r="R55" i="1"/>
  <c r="S47" i="1"/>
  <c r="S48" i="1"/>
  <c r="S56" i="1"/>
  <c r="S59" i="1"/>
  <c r="R43" i="1"/>
  <c r="R42" i="1"/>
  <c r="R50" i="1"/>
  <c r="R58" i="1"/>
  <c r="R56" i="1"/>
  <c r="S52" i="1"/>
  <c r="R41" i="1"/>
  <c r="S55" i="1"/>
  <c r="K33" i="1"/>
  <c r="G33" i="1"/>
  <c r="E34" i="1"/>
  <c r="M33" i="1"/>
  <c r="G34" i="1"/>
  <c r="E33" i="1"/>
  <c r="M34" i="1"/>
  <c r="S42" i="1"/>
  <c r="R59" i="1"/>
  <c r="S54" i="1"/>
  <c r="S50" i="1"/>
  <c r="K34" i="1"/>
</calcChain>
</file>

<file path=xl/sharedStrings.xml><?xml version="1.0" encoding="utf-8"?>
<sst xmlns="http://schemas.openxmlformats.org/spreadsheetml/2006/main" count="277" uniqueCount="140">
  <si>
    <t>Paper</t>
  </si>
  <si>
    <t>Industry</t>
  </si>
  <si>
    <t>Turnover</t>
  </si>
  <si>
    <t>Dunne et al. 1988</t>
  </si>
  <si>
    <t>38-Instruments</t>
  </si>
  <si>
    <t>27-Printing</t>
  </si>
  <si>
    <t>20-Food Processing</t>
  </si>
  <si>
    <t>21-Tobacco</t>
  </si>
  <si>
    <t>22-Textiles</t>
  </si>
  <si>
    <t>23-Apparel</t>
  </si>
  <si>
    <t>24-Lumber</t>
  </si>
  <si>
    <t>25-Furniture</t>
  </si>
  <si>
    <t>26-Paper</t>
  </si>
  <si>
    <t>28-Chemicals</t>
  </si>
  <si>
    <t>29-Petroleum</t>
  </si>
  <si>
    <t>30-Rubber and Plastics</t>
  </si>
  <si>
    <t>31-Leather</t>
  </si>
  <si>
    <t>32-Stone, Clay, Glass</t>
  </si>
  <si>
    <t>33-Primary Metals</t>
  </si>
  <si>
    <t>34-Fabricated Metals</t>
  </si>
  <si>
    <t>35-Nonelectrical Machinery</t>
  </si>
  <si>
    <t>36-Electrical Machinery</t>
  </si>
  <si>
    <t>37-Transportation Equipment</t>
  </si>
  <si>
    <t>39-Miscellaneous</t>
  </si>
  <si>
    <t>4-yearly entry rates</t>
  </si>
  <si>
    <t>Samianego (2008)</t>
  </si>
  <si>
    <t>Oil and Gas extraction</t>
  </si>
  <si>
    <t>Other Mining</t>
  </si>
  <si>
    <t>Plastics</t>
  </si>
  <si>
    <t>Primary and Fabricated Metal</t>
  </si>
  <si>
    <t>Transport Equipment</t>
  </si>
  <si>
    <t>Food Products</t>
  </si>
  <si>
    <t>Electrical Machinery</t>
  </si>
  <si>
    <t>Leather</t>
  </si>
  <si>
    <t>Wood Products</t>
  </si>
  <si>
    <t>Manufacturing, unclassified</t>
  </si>
  <si>
    <t>Textiles</t>
  </si>
  <si>
    <t>Petroleum and Coal</t>
  </si>
  <si>
    <t>Nonmetal Products</t>
  </si>
  <si>
    <t>Chemicals</t>
  </si>
  <si>
    <t>General Machinery</t>
  </si>
  <si>
    <t>Computers and Electronics</t>
  </si>
  <si>
    <t>Paper, printing, software</t>
  </si>
  <si>
    <t>Brown (2004)</t>
  </si>
  <si>
    <t>Employment Renewal, 73-96, Canada</t>
  </si>
  <si>
    <t>Yearly Entry Rates, 1997-2004, Europe</t>
  </si>
  <si>
    <t>Food</t>
  </si>
  <si>
    <t>Beverages</t>
  </si>
  <si>
    <t>Tobacco products</t>
  </si>
  <si>
    <t>Rubber products</t>
  </si>
  <si>
    <t>Plastic products</t>
  </si>
  <si>
    <t xml:space="preserve">Leather and allied products </t>
  </si>
  <si>
    <t xml:space="preserve">Primary Textile </t>
  </si>
  <si>
    <t>Textile products</t>
  </si>
  <si>
    <t>Clothing industries</t>
  </si>
  <si>
    <t xml:space="preserve">Wood </t>
  </si>
  <si>
    <t xml:space="preserve">Furniture and fixture </t>
  </si>
  <si>
    <t>Paper and allied products</t>
  </si>
  <si>
    <t xml:space="preserve">Printing, publishing and allied industries </t>
  </si>
  <si>
    <t>Primary metal industries</t>
  </si>
  <si>
    <t>Fabricated metal products</t>
  </si>
  <si>
    <t>Machinery</t>
  </si>
  <si>
    <t>Transportation Equipment</t>
  </si>
  <si>
    <t>Electrical and Electronic products</t>
  </si>
  <si>
    <t>Non-metallic mineral products</t>
  </si>
  <si>
    <t>Chemical and chemical products</t>
  </si>
  <si>
    <t xml:space="preserve">Other </t>
  </si>
  <si>
    <t>Foster, Haltiwanger, Kim (2006)</t>
  </si>
  <si>
    <t>Annual job creation, 73-98</t>
  </si>
  <si>
    <t>Tobacco</t>
  </si>
  <si>
    <t>Apparel</t>
  </si>
  <si>
    <t>Lumber</t>
  </si>
  <si>
    <t>Furniture</t>
  </si>
  <si>
    <t>Printing</t>
  </si>
  <si>
    <t xml:space="preserve">Petroleum </t>
  </si>
  <si>
    <t>Rubber</t>
  </si>
  <si>
    <t>Stone, Clay</t>
  </si>
  <si>
    <t>Primary Metals</t>
  </si>
  <si>
    <t>Fabricated Metals</t>
  </si>
  <si>
    <t xml:space="preserve">Non-electric Machinery </t>
  </si>
  <si>
    <t>Electric Machinery</t>
  </si>
  <si>
    <t>Transportation</t>
  </si>
  <si>
    <t xml:space="preserve">Instruments </t>
  </si>
  <si>
    <t>Miscellaneous</t>
  </si>
  <si>
    <t>Baldwin, Dunne, Haltiwanger (1994)</t>
  </si>
  <si>
    <t>Job Turnover, CAN, yearly, 73-86</t>
  </si>
  <si>
    <t>Job Turnover, US, yearly, 74-86</t>
  </si>
  <si>
    <t>20-Food</t>
  </si>
  <si>
    <t>30-Rubber</t>
  </si>
  <si>
    <t>35-Non-Electrial Machinery</t>
  </si>
  <si>
    <t>37-Transportation</t>
  </si>
  <si>
    <t>Note: Total Turnover is sum of yearly gross job gains and losses</t>
  </si>
  <si>
    <t>Bounds: +1 Stddev</t>
  </si>
  <si>
    <t xml:space="preserve">              -1 Stddev</t>
  </si>
  <si>
    <t>Instruments</t>
  </si>
  <si>
    <t>Nonelectrical Machinery</t>
  </si>
  <si>
    <t>Rubber and Plastics</t>
  </si>
  <si>
    <t>Misc</t>
  </si>
  <si>
    <t>Stone Clay Glass</t>
  </si>
  <si>
    <t>Petroleum</t>
  </si>
  <si>
    <t>Leater</t>
  </si>
  <si>
    <t>Food Processing</t>
  </si>
  <si>
    <t>Dunne et al</t>
  </si>
  <si>
    <t>Samianego</t>
  </si>
  <si>
    <t>Oil and Gas</t>
  </si>
  <si>
    <t>Brown</t>
  </si>
  <si>
    <t>Food, beverages, tobacco</t>
  </si>
  <si>
    <t>Wood and Cork</t>
  </si>
  <si>
    <t>Paper and Printing</t>
  </si>
  <si>
    <t>Chemical, Rubber, Plastics, Fuel</t>
  </si>
  <si>
    <t>Other non-metallic mineral prod</t>
  </si>
  <si>
    <t>Basic metals and fabricated metal prod</t>
  </si>
  <si>
    <t>Machinery and transport equipment</t>
  </si>
  <si>
    <t>Manufacturing not else classified, recycling</t>
  </si>
  <si>
    <t>Foster, Haltiwanger, Kim</t>
  </si>
  <si>
    <t>BDH CAN</t>
  </si>
  <si>
    <t>BDH US</t>
  </si>
  <si>
    <t>Avg percentile</t>
  </si>
  <si>
    <t>Avg percentile excl. EU</t>
  </si>
  <si>
    <t>Avg percentile excl EU</t>
  </si>
  <si>
    <t>Mean</t>
  </si>
  <si>
    <t>Standard Deviation</t>
  </si>
  <si>
    <t>Mean rank</t>
  </si>
  <si>
    <t>Mean rank excl EU</t>
  </si>
  <si>
    <t>Industry Rank</t>
  </si>
  <si>
    <t>Industry percentile</t>
  </si>
  <si>
    <t>Mean percentile</t>
  </si>
  <si>
    <t>Mean percentile excl EU</t>
  </si>
  <si>
    <t>N/A</t>
  </si>
  <si>
    <t>Aggregation for use in paper</t>
  </si>
  <si>
    <t>Note: equal weighting of instruments, machinery, and transportation equipment</t>
  </si>
  <si>
    <t>Note: equal weighting of apparel, leather and textiles</t>
  </si>
  <si>
    <t>Note: equal weighting of primary and frabricated metals</t>
  </si>
  <si>
    <t>Note: equal weighting of paper and printing</t>
  </si>
  <si>
    <t>Note: equal weighting of chemical, rubber and plastics, and petroleum</t>
  </si>
  <si>
    <t>Note: assumed 80% weighting for food processing</t>
  </si>
  <si>
    <t>Industry classification for Gudat/Weldzius: Competitive Effects of Trade Liberalization in North America</t>
  </si>
  <si>
    <t>Fixed entry (short run)</t>
  </si>
  <si>
    <t>Free entry (long run)</t>
  </si>
  <si>
    <t>Not classified (drop from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</si>
</sst>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i/>
      <sz val="11"/>
      <name val="Arial Narrow"/>
      <family val="2"/>
    </font>
    <font>
      <b/>
      <u/>
      <sz val="11"/>
      <name val="Arial Narrow"/>
      <family val="2"/>
    </font>
    <font>
      <b/>
      <sz val="14"/>
      <name val="Arial Narrow"/>
      <family val="2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2" fontId="3" fillId="3" borderId="1" xfId="0" applyNumberFormat="1" applyFont="1" applyFill="1" applyBorder="1"/>
    <xf numFmtId="0" fontId="3" fillId="3" borderId="0" xfId="0" applyFont="1" applyFill="1" applyBorder="1"/>
    <xf numFmtId="180" fontId="3" fillId="3" borderId="1" xfId="0" applyNumberFormat="1" applyFont="1" applyFill="1" applyBorder="1"/>
    <xf numFmtId="0" fontId="3" fillId="0" borderId="0" xfId="0" applyFont="1" applyBorder="1"/>
    <xf numFmtId="180" fontId="3" fillId="0" borderId="1" xfId="0" applyNumberFormat="1" applyFont="1" applyBorder="1"/>
    <xf numFmtId="2" fontId="3" fillId="0" borderId="1" xfId="0" applyNumberFormat="1" applyFont="1" applyBorder="1"/>
    <xf numFmtId="0" fontId="3" fillId="2" borderId="0" xfId="0" applyFont="1" applyFill="1" applyBorder="1"/>
    <xf numFmtId="180" fontId="3" fillId="2" borderId="1" xfId="0" applyNumberFormat="1" applyFont="1" applyFill="1" applyBorder="1"/>
    <xf numFmtId="2" fontId="3" fillId="2" borderId="1" xfId="0" applyNumberFormat="1" applyFont="1" applyFill="1" applyBorder="1"/>
    <xf numFmtId="0" fontId="3" fillId="0" borderId="1" xfId="0" applyFont="1" applyBorder="1"/>
    <xf numFmtId="0" fontId="3" fillId="0" borderId="0" xfId="0" applyFont="1" applyBorder="1" applyAlignment="1"/>
    <xf numFmtId="2" fontId="3" fillId="0" borderId="0" xfId="0" applyNumberFormat="1" applyFont="1"/>
    <xf numFmtId="0" fontId="4" fillId="5" borderId="0" xfId="0" applyFont="1" applyFill="1" applyAlignment="1">
      <alignment horizontal="center"/>
    </xf>
    <xf numFmtId="0" fontId="4" fillId="0" borderId="0" xfId="0" applyFont="1"/>
    <xf numFmtId="180" fontId="3" fillId="0" borderId="0" xfId="0" applyNumberFormat="1" applyFont="1"/>
    <xf numFmtId="0" fontId="3" fillId="0" borderId="0" xfId="0" applyFont="1" applyFill="1"/>
    <xf numFmtId="0" fontId="4" fillId="0" borderId="0" xfId="0" applyFont="1" applyFill="1" applyBorder="1"/>
    <xf numFmtId="180" fontId="3" fillId="0" borderId="0" xfId="0" applyNumberFormat="1" applyFont="1" applyFill="1"/>
    <xf numFmtId="0" fontId="4" fillId="0" borderId="3" xfId="0" applyFont="1" applyBorder="1" applyAlignment="1">
      <alignment horizontal="right"/>
    </xf>
    <xf numFmtId="2" fontId="3" fillId="0" borderId="4" xfId="0" applyNumberFormat="1" applyFont="1" applyBorder="1"/>
    <xf numFmtId="0" fontId="3" fillId="0" borderId="4" xfId="0" applyFont="1" applyBorder="1"/>
    <xf numFmtId="180" fontId="3" fillId="0" borderId="4" xfId="0" applyNumberFormat="1" applyFont="1" applyBorder="1"/>
    <xf numFmtId="1" fontId="3" fillId="0" borderId="4" xfId="0" applyNumberFormat="1" applyFont="1" applyBorder="1"/>
    <xf numFmtId="0" fontId="3" fillId="0" borderId="4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80" fontId="4" fillId="8" borderId="0" xfId="0" applyNumberFormat="1" applyFont="1" applyFill="1" applyBorder="1" applyAlignment="1">
      <alignment horizontal="center"/>
    </xf>
    <xf numFmtId="180" fontId="4" fillId="7" borderId="0" xfId="0" applyNumberFormat="1" applyFont="1" applyFill="1" applyBorder="1" applyAlignment="1">
      <alignment horizontal="center"/>
    </xf>
    <xf numFmtId="180" fontId="4" fillId="0" borderId="0" xfId="0" applyNumberFormat="1" applyFont="1" applyFill="1" applyBorder="1" applyAlignment="1">
      <alignment horizontal="center"/>
    </xf>
    <xf numFmtId="180" fontId="4" fillId="0" borderId="0" xfId="0" applyNumberFormat="1" applyFont="1" applyBorder="1" applyAlignment="1">
      <alignment horizontal="center"/>
    </xf>
    <xf numFmtId="180" fontId="4" fillId="4" borderId="0" xfId="0" applyNumberFormat="1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4" fillId="6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180" fontId="3" fillId="3" borderId="0" xfId="0" applyNumberFormat="1" applyFont="1" applyFill="1" applyBorder="1"/>
    <xf numFmtId="180" fontId="3" fillId="0" borderId="0" xfId="0" applyNumberFormat="1" applyFont="1" applyBorder="1"/>
    <xf numFmtId="180" fontId="3" fillId="2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0"/>
  <sheetViews>
    <sheetView showGridLines="0" tabSelected="1" zoomScale="90" zoomScaleNormal="90" workbookViewId="0">
      <selection activeCell="I114" sqref="I114"/>
    </sheetView>
  </sheetViews>
  <sheetFormatPr defaultColWidth="11.42578125" defaultRowHeight="12.75" x14ac:dyDescent="0.2"/>
  <cols>
    <col min="1" max="1" width="2.85546875" customWidth="1"/>
    <col min="2" max="2" width="24.28515625" customWidth="1"/>
    <col min="3" max="3" width="11.42578125" customWidth="1"/>
    <col min="4" max="4" width="24.28515625" customWidth="1"/>
    <col min="5" max="5" width="13.42578125" customWidth="1"/>
    <col min="6" max="6" width="30.85546875" customWidth="1"/>
    <col min="7" max="7" width="11.42578125" customWidth="1"/>
    <col min="8" max="8" width="24.28515625" customWidth="1"/>
    <col min="9" max="9" width="11.42578125" customWidth="1"/>
    <col min="10" max="10" width="24.28515625" customWidth="1"/>
    <col min="11" max="11" width="11.42578125" customWidth="1"/>
    <col min="12" max="12" width="24.28515625" customWidth="1"/>
    <col min="13" max="15" width="11.42578125" customWidth="1"/>
    <col min="16" max="16" width="9.28515625" bestFit="1" customWidth="1"/>
    <col min="17" max="17" width="14.85546875" customWidth="1"/>
    <col min="18" max="18" width="22" bestFit="1" customWidth="1"/>
  </cols>
  <sheetData>
    <row r="2" spans="1:19" ht="18" x14ac:dyDescent="0.25">
      <c r="B2" s="46" t="s">
        <v>136</v>
      </c>
    </row>
    <row r="4" spans="1:19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6.5" x14ac:dyDescent="0.3">
      <c r="A5" s="1"/>
      <c r="B5" s="39" t="s">
        <v>3</v>
      </c>
      <c r="C5" s="41"/>
      <c r="D5" s="39" t="s">
        <v>25</v>
      </c>
      <c r="E5" s="41"/>
      <c r="F5" s="39" t="s">
        <v>43</v>
      </c>
      <c r="G5" s="41"/>
      <c r="H5" s="39" t="s">
        <v>67</v>
      </c>
      <c r="I5" s="41"/>
      <c r="J5" s="39" t="s">
        <v>84</v>
      </c>
      <c r="K5" s="39"/>
      <c r="L5" s="39"/>
      <c r="M5" s="39"/>
      <c r="N5" s="1"/>
      <c r="O5" s="1"/>
      <c r="P5" s="1"/>
      <c r="Q5" s="1"/>
      <c r="R5" s="1"/>
      <c r="S5" s="1"/>
    </row>
    <row r="6" spans="1:19" ht="16.5" x14ac:dyDescent="0.3">
      <c r="A6" s="1"/>
      <c r="B6" s="3" t="s">
        <v>24</v>
      </c>
      <c r="C6" s="2"/>
      <c r="D6" s="3" t="s">
        <v>45</v>
      </c>
      <c r="E6" s="2"/>
      <c r="F6" s="3" t="s">
        <v>44</v>
      </c>
      <c r="G6" s="2"/>
      <c r="H6" s="3" t="s">
        <v>68</v>
      </c>
      <c r="I6" s="2"/>
      <c r="J6" s="3" t="s">
        <v>85</v>
      </c>
      <c r="K6" s="2"/>
      <c r="L6" s="3" t="s">
        <v>86</v>
      </c>
      <c r="M6" s="3"/>
      <c r="N6" s="1"/>
      <c r="O6" s="1"/>
      <c r="P6" s="1"/>
      <c r="Q6" s="1"/>
      <c r="R6" s="1"/>
      <c r="S6" s="1"/>
    </row>
    <row r="7" spans="1:19" ht="16.5" x14ac:dyDescent="0.3">
      <c r="A7" s="1"/>
      <c r="B7" s="4" t="s">
        <v>1</v>
      </c>
      <c r="C7" s="23" t="s">
        <v>2</v>
      </c>
      <c r="D7" s="4" t="s">
        <v>1</v>
      </c>
      <c r="E7" s="23" t="s">
        <v>2</v>
      </c>
      <c r="F7" s="4" t="s">
        <v>1</v>
      </c>
      <c r="G7" s="23" t="s">
        <v>2</v>
      </c>
      <c r="H7" s="4" t="s">
        <v>1</v>
      </c>
      <c r="I7" s="23" t="s">
        <v>2</v>
      </c>
      <c r="J7" s="4" t="s">
        <v>1</v>
      </c>
      <c r="K7" s="23" t="s">
        <v>2</v>
      </c>
      <c r="L7" s="4" t="s">
        <v>1</v>
      </c>
      <c r="M7" s="42" t="s">
        <v>2</v>
      </c>
      <c r="N7" s="1"/>
      <c r="O7" s="1"/>
      <c r="P7" s="1"/>
      <c r="Q7" s="1"/>
      <c r="R7" s="1"/>
      <c r="S7" s="1"/>
    </row>
    <row r="8" spans="1:19" ht="16.5" x14ac:dyDescent="0.3">
      <c r="A8" s="1"/>
      <c r="B8" s="6" t="s">
        <v>4</v>
      </c>
      <c r="C8" s="5">
        <v>60.3</v>
      </c>
      <c r="D8" s="6" t="s">
        <v>42</v>
      </c>
      <c r="E8" s="7">
        <v>15.59</v>
      </c>
      <c r="F8" s="6" t="s">
        <v>50</v>
      </c>
      <c r="G8" s="7">
        <v>79.5</v>
      </c>
      <c r="H8" s="6" t="s">
        <v>71</v>
      </c>
      <c r="I8" s="7">
        <v>11.8</v>
      </c>
      <c r="J8" s="6" t="s">
        <v>11</v>
      </c>
      <c r="K8" s="7">
        <v>26.5</v>
      </c>
      <c r="L8" s="6" t="s">
        <v>10</v>
      </c>
      <c r="M8" s="43">
        <v>27.2</v>
      </c>
      <c r="N8" s="1"/>
      <c r="O8" s="1"/>
      <c r="P8" s="1"/>
      <c r="Q8" s="1"/>
      <c r="R8" s="1"/>
      <c r="S8" s="1"/>
    </row>
    <row r="9" spans="1:19" ht="16.5" x14ac:dyDescent="0.3">
      <c r="A9" s="1"/>
      <c r="B9" s="6" t="s">
        <v>10</v>
      </c>
      <c r="C9" s="5">
        <v>49.7</v>
      </c>
      <c r="D9" s="8" t="s">
        <v>36</v>
      </c>
      <c r="E9" s="9">
        <v>11.94</v>
      </c>
      <c r="F9" s="6" t="s">
        <v>56</v>
      </c>
      <c r="G9" s="7">
        <v>79.400000000000006</v>
      </c>
      <c r="H9" s="6" t="s">
        <v>70</v>
      </c>
      <c r="I9" s="7">
        <v>11.2</v>
      </c>
      <c r="J9" s="6" t="s">
        <v>89</v>
      </c>
      <c r="K9" s="7">
        <v>26.3</v>
      </c>
      <c r="L9" s="6" t="s">
        <v>9</v>
      </c>
      <c r="M9" s="43">
        <v>25.5</v>
      </c>
      <c r="N9" s="1"/>
      <c r="O9" s="1"/>
      <c r="P9" s="1"/>
      <c r="Q9" s="1"/>
      <c r="R9" s="1"/>
      <c r="S9" s="1"/>
    </row>
    <row r="10" spans="1:19" ht="16.5" x14ac:dyDescent="0.3">
      <c r="A10" s="1"/>
      <c r="B10" s="6" t="s">
        <v>5</v>
      </c>
      <c r="C10" s="5">
        <v>49.05</v>
      </c>
      <c r="D10" s="8" t="s">
        <v>37</v>
      </c>
      <c r="E10" s="9">
        <v>11.9</v>
      </c>
      <c r="F10" s="6" t="s">
        <v>60</v>
      </c>
      <c r="G10" s="7">
        <v>77.2</v>
      </c>
      <c r="H10" s="6" t="s">
        <v>83</v>
      </c>
      <c r="I10" s="7">
        <v>11</v>
      </c>
      <c r="J10" s="6" t="s">
        <v>23</v>
      </c>
      <c r="K10" s="7">
        <v>25.8</v>
      </c>
      <c r="L10" s="8" t="s">
        <v>16</v>
      </c>
      <c r="M10" s="44">
        <v>22.5</v>
      </c>
      <c r="N10" s="1"/>
      <c r="O10" s="1"/>
      <c r="P10" s="1"/>
      <c r="Q10" s="1"/>
      <c r="R10" s="1"/>
      <c r="S10" s="1"/>
    </row>
    <row r="11" spans="1:19" ht="16.5" x14ac:dyDescent="0.3">
      <c r="A11" s="1"/>
      <c r="B11" s="8" t="s">
        <v>11</v>
      </c>
      <c r="C11" s="10">
        <v>47.1</v>
      </c>
      <c r="D11" s="8" t="s">
        <v>35</v>
      </c>
      <c r="E11" s="9">
        <v>11.84</v>
      </c>
      <c r="F11" s="8" t="s">
        <v>66</v>
      </c>
      <c r="G11" s="9">
        <v>77</v>
      </c>
      <c r="H11" s="8" t="s">
        <v>75</v>
      </c>
      <c r="I11" s="9">
        <v>10.199999999999999</v>
      </c>
      <c r="J11" s="6" t="s">
        <v>10</v>
      </c>
      <c r="K11" s="7">
        <v>25.7</v>
      </c>
      <c r="L11" s="8" t="s">
        <v>11</v>
      </c>
      <c r="M11" s="44">
        <v>21.4</v>
      </c>
      <c r="N11" s="1"/>
      <c r="O11" s="1"/>
      <c r="P11" s="1"/>
      <c r="Q11" s="1"/>
      <c r="R11" s="1"/>
      <c r="S11" s="1"/>
    </row>
    <row r="12" spans="1:19" ht="16.5" x14ac:dyDescent="0.3">
      <c r="A12" s="1"/>
      <c r="B12" s="8" t="s">
        <v>20</v>
      </c>
      <c r="C12" s="10">
        <v>46.5</v>
      </c>
      <c r="D12" s="8" t="s">
        <v>26</v>
      </c>
      <c r="E12" s="9">
        <v>11.35</v>
      </c>
      <c r="F12" s="8" t="s">
        <v>61</v>
      </c>
      <c r="G12" s="9">
        <v>75.2</v>
      </c>
      <c r="H12" s="8" t="s">
        <v>72</v>
      </c>
      <c r="I12" s="9">
        <v>10.1</v>
      </c>
      <c r="J12" s="8" t="s">
        <v>19</v>
      </c>
      <c r="K12" s="9">
        <v>24.6</v>
      </c>
      <c r="L12" s="8" t="s">
        <v>88</v>
      </c>
      <c r="M12" s="44">
        <v>21.2</v>
      </c>
      <c r="N12" s="1"/>
      <c r="O12" s="1"/>
      <c r="P12" s="1"/>
      <c r="Q12" s="1"/>
      <c r="R12" s="1"/>
      <c r="S12" s="1"/>
    </row>
    <row r="13" spans="1:19" ht="16.5" x14ac:dyDescent="0.3">
      <c r="A13" s="1"/>
      <c r="B13" s="8" t="s">
        <v>22</v>
      </c>
      <c r="C13" s="10">
        <v>46.5</v>
      </c>
      <c r="D13" s="8" t="s">
        <v>30</v>
      </c>
      <c r="E13" s="9">
        <v>11.16</v>
      </c>
      <c r="F13" s="8" t="s">
        <v>58</v>
      </c>
      <c r="G13" s="9">
        <v>69.8</v>
      </c>
      <c r="H13" s="8" t="s">
        <v>79</v>
      </c>
      <c r="I13" s="9">
        <v>9.6999999999999993</v>
      </c>
      <c r="J13" s="8" t="s">
        <v>21</v>
      </c>
      <c r="K13" s="9">
        <v>22.6</v>
      </c>
      <c r="L13" s="8" t="s">
        <v>89</v>
      </c>
      <c r="M13" s="44">
        <v>20.8</v>
      </c>
      <c r="N13" s="1"/>
      <c r="O13" s="1"/>
      <c r="P13" s="1"/>
      <c r="Q13" s="1"/>
      <c r="R13" s="1"/>
      <c r="S13" s="1"/>
    </row>
    <row r="14" spans="1:19" ht="16.5" x14ac:dyDescent="0.3">
      <c r="A14" s="1"/>
      <c r="B14" s="8" t="s">
        <v>21</v>
      </c>
      <c r="C14" s="10">
        <v>46.1</v>
      </c>
      <c r="D14" s="8" t="s">
        <v>29</v>
      </c>
      <c r="E14" s="9">
        <v>11.1</v>
      </c>
      <c r="F14" s="8" t="s">
        <v>63</v>
      </c>
      <c r="G14" s="9">
        <v>69.099999999999994</v>
      </c>
      <c r="H14" s="8" t="s">
        <v>80</v>
      </c>
      <c r="I14" s="9">
        <v>9.5</v>
      </c>
      <c r="J14" s="8" t="s">
        <v>16</v>
      </c>
      <c r="K14" s="9">
        <v>22</v>
      </c>
      <c r="L14" s="8" t="s">
        <v>19</v>
      </c>
      <c r="M14" s="44">
        <v>20.7</v>
      </c>
      <c r="N14" s="1"/>
      <c r="O14" s="1"/>
      <c r="P14" s="1"/>
      <c r="Q14" s="1"/>
      <c r="R14" s="1"/>
      <c r="S14" s="1"/>
    </row>
    <row r="15" spans="1:19" ht="16.5" x14ac:dyDescent="0.3">
      <c r="A15" s="1"/>
      <c r="B15" s="8" t="s">
        <v>15</v>
      </c>
      <c r="C15" s="10">
        <v>43.1</v>
      </c>
      <c r="D15" s="8" t="s">
        <v>38</v>
      </c>
      <c r="E15" s="9">
        <v>10.64</v>
      </c>
      <c r="F15" s="8" t="s">
        <v>55</v>
      </c>
      <c r="G15" s="9">
        <v>67.599999999999994</v>
      </c>
      <c r="H15" s="8" t="s">
        <v>78</v>
      </c>
      <c r="I15" s="9">
        <v>9.3000000000000007</v>
      </c>
      <c r="J15" s="8" t="s">
        <v>5</v>
      </c>
      <c r="K15" s="9">
        <v>20.9</v>
      </c>
      <c r="L15" s="8" t="s">
        <v>23</v>
      </c>
      <c r="M15" s="44">
        <v>20.5</v>
      </c>
      <c r="N15" s="1"/>
      <c r="O15" s="1"/>
      <c r="P15" s="1"/>
      <c r="Q15" s="1"/>
      <c r="R15" s="1"/>
      <c r="S15" s="1"/>
    </row>
    <row r="16" spans="1:19" ht="16.5" x14ac:dyDescent="0.3">
      <c r="A16" s="1"/>
      <c r="B16" s="8" t="s">
        <v>19</v>
      </c>
      <c r="C16" s="10">
        <v>42.9</v>
      </c>
      <c r="D16" s="8" t="s">
        <v>34</v>
      </c>
      <c r="E16" s="9">
        <v>10.63</v>
      </c>
      <c r="F16" s="8" t="s">
        <v>54</v>
      </c>
      <c r="G16" s="9">
        <v>67.2</v>
      </c>
      <c r="H16" s="8" t="s">
        <v>76</v>
      </c>
      <c r="I16" s="9">
        <v>9.1</v>
      </c>
      <c r="J16" s="8" t="s">
        <v>17</v>
      </c>
      <c r="K16" s="9">
        <v>20.8</v>
      </c>
      <c r="L16" s="8" t="s">
        <v>17</v>
      </c>
      <c r="M16" s="44">
        <v>20.3</v>
      </c>
      <c r="N16" s="1"/>
      <c r="O16" s="1"/>
      <c r="P16" s="1"/>
      <c r="Q16" s="1"/>
      <c r="R16" s="1"/>
      <c r="S16" s="1"/>
    </row>
    <row r="17" spans="1:19" ht="16.5" x14ac:dyDescent="0.3">
      <c r="A17" s="1"/>
      <c r="B17" s="8" t="s">
        <v>9</v>
      </c>
      <c r="C17" s="10">
        <v>40.299999999999997</v>
      </c>
      <c r="D17" s="8" t="s">
        <v>41</v>
      </c>
      <c r="E17" s="9">
        <v>10.6</v>
      </c>
      <c r="F17" s="8" t="s">
        <v>53</v>
      </c>
      <c r="G17" s="9">
        <v>65.5</v>
      </c>
      <c r="H17" s="8" t="s">
        <v>33</v>
      </c>
      <c r="I17" s="9">
        <v>8.9</v>
      </c>
      <c r="J17" s="8" t="s">
        <v>88</v>
      </c>
      <c r="K17" s="9">
        <v>20.100000000000001</v>
      </c>
      <c r="L17" s="8" t="s">
        <v>21</v>
      </c>
      <c r="M17" s="44">
        <v>19.8</v>
      </c>
      <c r="N17" s="1"/>
      <c r="O17" s="1"/>
      <c r="P17" s="1"/>
      <c r="Q17" s="1"/>
      <c r="R17" s="1"/>
      <c r="S17" s="1"/>
    </row>
    <row r="18" spans="1:19" ht="16.5" x14ac:dyDescent="0.3">
      <c r="A18" s="1"/>
      <c r="B18" s="8" t="s">
        <v>23</v>
      </c>
      <c r="C18" s="10">
        <v>40.200000000000003</v>
      </c>
      <c r="D18" s="8" t="s">
        <v>32</v>
      </c>
      <c r="E18" s="9">
        <v>10</v>
      </c>
      <c r="F18" s="8" t="s">
        <v>62</v>
      </c>
      <c r="G18" s="9">
        <v>62.2</v>
      </c>
      <c r="H18" s="8" t="s">
        <v>73</v>
      </c>
      <c r="I18" s="9">
        <v>8.6999999999999993</v>
      </c>
      <c r="J18" s="8" t="s">
        <v>90</v>
      </c>
      <c r="K18" s="9">
        <v>20.100000000000001</v>
      </c>
      <c r="L18" s="8" t="s">
        <v>90</v>
      </c>
      <c r="M18" s="44">
        <v>18.899999999999999</v>
      </c>
      <c r="N18" s="1"/>
      <c r="O18" s="1"/>
      <c r="P18" s="1"/>
      <c r="Q18" s="1"/>
      <c r="R18" s="1"/>
      <c r="S18" s="1"/>
    </row>
    <row r="19" spans="1:19" ht="16.5" x14ac:dyDescent="0.3">
      <c r="A19" s="1"/>
      <c r="B19" s="8" t="s">
        <v>8</v>
      </c>
      <c r="C19" s="10">
        <v>37.200000000000003</v>
      </c>
      <c r="D19" s="8" t="s">
        <v>40</v>
      </c>
      <c r="E19" s="9">
        <v>9.92</v>
      </c>
      <c r="F19" s="8" t="s">
        <v>46</v>
      </c>
      <c r="G19" s="9">
        <v>61</v>
      </c>
      <c r="H19" s="8" t="s">
        <v>81</v>
      </c>
      <c r="I19" s="9">
        <v>8.6</v>
      </c>
      <c r="J19" s="8" t="s">
        <v>8</v>
      </c>
      <c r="K19" s="9">
        <v>18.7</v>
      </c>
      <c r="L19" s="8" t="s">
        <v>87</v>
      </c>
      <c r="M19" s="44">
        <v>18.3</v>
      </c>
      <c r="N19" s="1"/>
      <c r="O19" s="1"/>
      <c r="P19" s="1"/>
      <c r="Q19" s="1"/>
      <c r="R19" s="1"/>
      <c r="S19" s="1"/>
    </row>
    <row r="20" spans="1:19" ht="16.5" x14ac:dyDescent="0.3">
      <c r="A20" s="1"/>
      <c r="B20" s="8" t="s">
        <v>17</v>
      </c>
      <c r="C20" s="10">
        <v>34.4</v>
      </c>
      <c r="D20" s="8" t="s">
        <v>27</v>
      </c>
      <c r="E20" s="9">
        <v>9.6199999999999992</v>
      </c>
      <c r="F20" s="8" t="s">
        <v>65</v>
      </c>
      <c r="G20" s="9">
        <v>60.6</v>
      </c>
      <c r="H20" s="8" t="s">
        <v>46</v>
      </c>
      <c r="I20" s="9">
        <v>8.4</v>
      </c>
      <c r="J20" s="8" t="s">
        <v>87</v>
      </c>
      <c r="K20" s="9">
        <v>18.100000000000001</v>
      </c>
      <c r="L20" s="8" t="s">
        <v>5</v>
      </c>
      <c r="M20" s="44">
        <v>17.100000000000001</v>
      </c>
      <c r="N20" s="1"/>
      <c r="O20" s="1"/>
      <c r="P20" s="1"/>
      <c r="Q20" s="1"/>
      <c r="R20" s="1"/>
      <c r="S20" s="1"/>
    </row>
    <row r="21" spans="1:19" ht="16.5" x14ac:dyDescent="0.3">
      <c r="A21" s="1"/>
      <c r="B21" s="8" t="s">
        <v>14</v>
      </c>
      <c r="C21" s="10">
        <v>33.700000000000003</v>
      </c>
      <c r="D21" s="8" t="s">
        <v>33</v>
      </c>
      <c r="E21" s="9">
        <v>9.49</v>
      </c>
      <c r="F21" s="8" t="s">
        <v>51</v>
      </c>
      <c r="G21" s="9">
        <v>58.4</v>
      </c>
      <c r="H21" s="8" t="s">
        <v>82</v>
      </c>
      <c r="I21" s="9">
        <v>8.4</v>
      </c>
      <c r="J21" s="8" t="s">
        <v>13</v>
      </c>
      <c r="K21" s="9">
        <v>17.100000000000001</v>
      </c>
      <c r="L21" s="8" t="s">
        <v>18</v>
      </c>
      <c r="M21" s="44">
        <v>16.2</v>
      </c>
      <c r="N21" s="1"/>
      <c r="O21" s="1"/>
      <c r="P21" s="1"/>
      <c r="Q21" s="1"/>
      <c r="R21" s="1"/>
      <c r="S21" s="1"/>
    </row>
    <row r="22" spans="1:19" ht="16.5" x14ac:dyDescent="0.3">
      <c r="A22" s="1"/>
      <c r="B22" s="8" t="s">
        <v>13</v>
      </c>
      <c r="C22" s="10">
        <v>32.5</v>
      </c>
      <c r="D22" s="8" t="s">
        <v>39</v>
      </c>
      <c r="E22" s="9">
        <v>9.4700000000000006</v>
      </c>
      <c r="F22" s="8" t="s">
        <v>64</v>
      </c>
      <c r="G22" s="9">
        <v>57.8</v>
      </c>
      <c r="H22" s="8" t="s">
        <v>36</v>
      </c>
      <c r="I22" s="9">
        <v>6.9</v>
      </c>
      <c r="J22" s="8" t="s">
        <v>9</v>
      </c>
      <c r="K22" s="9">
        <v>16.899999999999999</v>
      </c>
      <c r="L22" s="8" t="s">
        <v>8</v>
      </c>
      <c r="M22" s="44">
        <v>15.9</v>
      </c>
      <c r="N22" s="1"/>
      <c r="O22" s="1"/>
      <c r="P22" s="1"/>
      <c r="Q22" s="1"/>
      <c r="R22" s="1"/>
      <c r="S22" s="1"/>
    </row>
    <row r="23" spans="1:19" ht="16.5" x14ac:dyDescent="0.3">
      <c r="A23" s="1"/>
      <c r="B23" s="8" t="s">
        <v>18</v>
      </c>
      <c r="C23" s="10">
        <v>31.9</v>
      </c>
      <c r="D23" s="8" t="s">
        <v>28</v>
      </c>
      <c r="E23" s="9">
        <v>9.3699999999999992</v>
      </c>
      <c r="F23" s="8" t="s">
        <v>49</v>
      </c>
      <c r="G23" s="9">
        <v>56.7</v>
      </c>
      <c r="H23" s="11" t="s">
        <v>39</v>
      </c>
      <c r="I23" s="12">
        <v>6.7</v>
      </c>
      <c r="J23" s="11" t="s">
        <v>14</v>
      </c>
      <c r="K23" s="12">
        <v>14.1</v>
      </c>
      <c r="L23" s="11" t="s">
        <v>14</v>
      </c>
      <c r="M23" s="45">
        <v>14.6</v>
      </c>
      <c r="N23" s="1"/>
      <c r="O23" s="1"/>
      <c r="P23" s="1"/>
      <c r="Q23" s="1"/>
      <c r="R23" s="1"/>
      <c r="S23" s="1"/>
    </row>
    <row r="24" spans="1:19" ht="16.5" x14ac:dyDescent="0.3">
      <c r="A24" s="1"/>
      <c r="B24" s="8" t="s">
        <v>12</v>
      </c>
      <c r="C24" s="10">
        <v>31.4</v>
      </c>
      <c r="D24" s="11" t="s">
        <v>31</v>
      </c>
      <c r="E24" s="12">
        <v>9.1</v>
      </c>
      <c r="F24" s="8" t="s">
        <v>37</v>
      </c>
      <c r="G24" s="9">
        <v>53.8</v>
      </c>
      <c r="H24" s="11" t="s">
        <v>77</v>
      </c>
      <c r="I24" s="12">
        <v>6.4</v>
      </c>
      <c r="J24" s="11" t="s">
        <v>18</v>
      </c>
      <c r="K24" s="12">
        <v>13.5</v>
      </c>
      <c r="L24" s="11" t="s">
        <v>13</v>
      </c>
      <c r="M24" s="45">
        <v>14</v>
      </c>
      <c r="N24" s="1"/>
      <c r="O24" s="1"/>
      <c r="P24" s="1"/>
      <c r="Q24" s="1"/>
      <c r="R24" s="1"/>
      <c r="S24" s="1"/>
    </row>
    <row r="25" spans="1:19" ht="16.5" x14ac:dyDescent="0.3">
      <c r="A25" s="1"/>
      <c r="B25" s="11" t="s">
        <v>16</v>
      </c>
      <c r="C25" s="13">
        <v>29.4</v>
      </c>
      <c r="D25" s="8"/>
      <c r="E25" s="9"/>
      <c r="F25" s="8" t="s">
        <v>47</v>
      </c>
      <c r="G25" s="9">
        <v>41.5</v>
      </c>
      <c r="H25" s="11" t="s">
        <v>0</v>
      </c>
      <c r="I25" s="12">
        <v>5.9</v>
      </c>
      <c r="J25" s="11" t="s">
        <v>12</v>
      </c>
      <c r="K25" s="12">
        <v>10.7</v>
      </c>
      <c r="L25" s="11" t="s">
        <v>12</v>
      </c>
      <c r="M25" s="45">
        <v>13.3</v>
      </c>
      <c r="N25" s="1"/>
      <c r="O25" s="1"/>
      <c r="P25" s="1"/>
      <c r="Q25" s="1"/>
      <c r="R25" s="1"/>
      <c r="S25" s="1"/>
    </row>
    <row r="26" spans="1:19" ht="16.5" x14ac:dyDescent="0.3">
      <c r="A26" s="1"/>
      <c r="B26" s="11" t="s">
        <v>6</v>
      </c>
      <c r="C26" s="13">
        <v>23.9</v>
      </c>
      <c r="D26" s="8"/>
      <c r="E26" s="9"/>
      <c r="F26" s="11" t="s">
        <v>52</v>
      </c>
      <c r="G26" s="12">
        <v>35.200000000000003</v>
      </c>
      <c r="H26" s="11" t="s">
        <v>74</v>
      </c>
      <c r="I26" s="12">
        <v>5.9</v>
      </c>
      <c r="J26" s="8"/>
      <c r="K26" s="14"/>
      <c r="L26" s="8"/>
      <c r="M26" s="8"/>
      <c r="N26" s="1"/>
      <c r="O26" s="1"/>
      <c r="P26" s="1"/>
      <c r="Q26" s="1"/>
      <c r="R26" s="1"/>
      <c r="S26" s="1"/>
    </row>
    <row r="27" spans="1:19" ht="16.5" x14ac:dyDescent="0.3">
      <c r="A27" s="1"/>
      <c r="B27" s="11" t="s">
        <v>7</v>
      </c>
      <c r="C27" s="13">
        <v>20.5</v>
      </c>
      <c r="D27" s="8"/>
      <c r="E27" s="9"/>
      <c r="F27" s="11" t="s">
        <v>59</v>
      </c>
      <c r="G27" s="12">
        <v>33.6</v>
      </c>
      <c r="H27" s="11" t="s">
        <v>69</v>
      </c>
      <c r="I27" s="12">
        <v>5.0999999999999996</v>
      </c>
      <c r="J27" s="8"/>
      <c r="K27" s="14"/>
      <c r="L27" s="8"/>
      <c r="M27" s="8"/>
      <c r="N27" s="1"/>
      <c r="O27" s="1"/>
      <c r="P27" s="1"/>
      <c r="Q27" s="1"/>
      <c r="R27" s="1"/>
      <c r="S27" s="1"/>
    </row>
    <row r="28" spans="1:19" ht="16.5" x14ac:dyDescent="0.3">
      <c r="A28" s="1"/>
      <c r="B28" s="8"/>
      <c r="C28" s="14"/>
      <c r="D28" s="8"/>
      <c r="E28" s="14"/>
      <c r="F28" s="11" t="s">
        <v>57</v>
      </c>
      <c r="G28" s="12">
        <v>32.4</v>
      </c>
      <c r="H28" s="8"/>
      <c r="I28" s="14"/>
      <c r="J28" s="8"/>
      <c r="K28" s="14"/>
      <c r="L28" s="8"/>
      <c r="M28" s="8"/>
      <c r="N28" s="1"/>
      <c r="O28" s="1"/>
      <c r="P28" s="1"/>
      <c r="Q28" s="1"/>
      <c r="R28" s="1"/>
      <c r="S28" s="1"/>
    </row>
    <row r="29" spans="1:19" ht="16.5" x14ac:dyDescent="0.3">
      <c r="A29" s="1"/>
      <c r="B29" s="8"/>
      <c r="C29" s="14"/>
      <c r="D29" s="8"/>
      <c r="E29" s="14"/>
      <c r="F29" s="11" t="s">
        <v>48</v>
      </c>
      <c r="G29" s="12">
        <v>4.2</v>
      </c>
      <c r="H29" s="8"/>
      <c r="I29" s="14"/>
      <c r="J29" s="8"/>
      <c r="K29" s="14"/>
      <c r="L29" s="8"/>
      <c r="M29" s="8"/>
      <c r="N29" s="1"/>
      <c r="O29" s="1"/>
      <c r="P29" s="1"/>
      <c r="Q29" s="1"/>
      <c r="R29" s="1"/>
      <c r="S29" s="1"/>
    </row>
    <row r="30" spans="1:19" ht="12.75" customHeight="1" x14ac:dyDescent="0.3">
      <c r="A30" s="1"/>
      <c r="B30" s="1"/>
      <c r="C30" s="16"/>
      <c r="D30" s="1"/>
      <c r="E30" s="1"/>
      <c r="F30" s="15"/>
      <c r="G30" s="1"/>
      <c r="H30" s="1"/>
      <c r="I30" s="1"/>
      <c r="J30" s="40" t="s">
        <v>91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ht="16.5" x14ac:dyDescent="0.3">
      <c r="A31" s="1"/>
      <c r="B31" s="18" t="s">
        <v>120</v>
      </c>
      <c r="C31" s="24">
        <f>AVERAGE(C8:C29)</f>
        <v>39.332499999999996</v>
      </c>
      <c r="D31" s="1"/>
      <c r="E31" s="24">
        <f>AVERAGE(E8:E29)</f>
        <v>10.807058823529411</v>
      </c>
      <c r="F31" s="15"/>
      <c r="G31" s="24">
        <f>AVERAGE(G8:G29)</f>
        <v>58.40454545454547</v>
      </c>
      <c r="H31" s="1"/>
      <c r="I31" s="24">
        <f>AVERAGE(I8:I29)</f>
        <v>8.59</v>
      </c>
      <c r="J31" s="1"/>
      <c r="K31" s="24">
        <f>AVERAGE(K8:K29)</f>
        <v>20.250000000000004</v>
      </c>
      <c r="L31" s="1"/>
      <c r="M31" s="24">
        <f>AVERAGE(M8:M29)</f>
        <v>19.344444444444449</v>
      </c>
      <c r="N31" s="1"/>
      <c r="O31" s="1"/>
      <c r="P31" s="1"/>
      <c r="Q31" s="1"/>
      <c r="R31" s="1"/>
      <c r="S31" s="1"/>
    </row>
    <row r="32" spans="1:19" ht="16.5" x14ac:dyDescent="0.3">
      <c r="A32" s="1"/>
      <c r="B32" s="18" t="s">
        <v>121</v>
      </c>
      <c r="C32" s="24">
        <f>STDEV(C8:C29)</f>
        <v>9.7223870119701861</v>
      </c>
      <c r="D32" s="16"/>
      <c r="E32" s="24">
        <f>STDEV(E8:E29)</f>
        <v>1.5487445105063447</v>
      </c>
      <c r="F32" s="16"/>
      <c r="G32" s="24">
        <f>STDEV(G8:G29)</f>
        <v>18.807001666621655</v>
      </c>
      <c r="H32" s="16"/>
      <c r="I32" s="24">
        <f>STDEV(I8:I29)</f>
        <v>1.9012184458781558</v>
      </c>
      <c r="J32" s="16"/>
      <c r="K32" s="24">
        <f>STDEV(K8:K29)</f>
        <v>4.6476116573619715</v>
      </c>
      <c r="L32" s="16"/>
      <c r="M32" s="24">
        <f>STDEV(M8:M29)</f>
        <v>3.7520539037614937</v>
      </c>
      <c r="N32" s="1"/>
      <c r="O32" s="1"/>
      <c r="P32" s="1"/>
      <c r="Q32" s="1"/>
      <c r="R32" s="1"/>
      <c r="S32" s="1"/>
    </row>
    <row r="33" spans="1:19" ht="16.5" x14ac:dyDescent="0.3">
      <c r="A33" s="1"/>
      <c r="B33" s="18" t="s">
        <v>92</v>
      </c>
      <c r="C33" s="24">
        <f>C31+C32</f>
        <v>49.05488701197018</v>
      </c>
      <c r="D33" s="1"/>
      <c r="E33" s="24">
        <f>E31+E32</f>
        <v>12.355803334035755</v>
      </c>
      <c r="F33" s="1"/>
      <c r="G33" s="24">
        <f>G31+G32</f>
        <v>77.211547121167129</v>
      </c>
      <c r="H33" s="1"/>
      <c r="I33" s="24">
        <f>I31+I32</f>
        <v>10.491218445878156</v>
      </c>
      <c r="J33" s="1"/>
      <c r="K33" s="24">
        <f>K31+K32</f>
        <v>24.897611657361974</v>
      </c>
      <c r="L33" s="1"/>
      <c r="M33" s="24">
        <f>M31+M32</f>
        <v>23.096498348205941</v>
      </c>
      <c r="N33" s="1"/>
      <c r="O33" s="1"/>
      <c r="P33" s="1"/>
      <c r="Q33" s="1"/>
      <c r="R33" s="1"/>
      <c r="S33" s="1"/>
    </row>
    <row r="34" spans="1:19" ht="16.5" x14ac:dyDescent="0.3">
      <c r="A34" s="1"/>
      <c r="B34" s="18" t="s">
        <v>93</v>
      </c>
      <c r="C34" s="24">
        <f>C31-C32</f>
        <v>29.610112988029812</v>
      </c>
      <c r="D34" s="1"/>
      <c r="E34" s="24">
        <f>E31-E32</f>
        <v>9.2583143130230674</v>
      </c>
      <c r="F34" s="1"/>
      <c r="G34" s="24">
        <f>G31-G32</f>
        <v>39.597543787923811</v>
      </c>
      <c r="H34" s="1"/>
      <c r="I34" s="24">
        <f>I31-I32</f>
        <v>6.6887815541218441</v>
      </c>
      <c r="J34" s="1"/>
      <c r="K34" s="24">
        <f>K31-K32</f>
        <v>15.602388342638033</v>
      </c>
      <c r="L34" s="1"/>
      <c r="M34" s="24">
        <f>M31-M32</f>
        <v>15.592390540682954</v>
      </c>
      <c r="N34" s="1"/>
      <c r="O34" s="1"/>
      <c r="P34" s="1"/>
      <c r="Q34" s="1"/>
      <c r="R34" s="1"/>
      <c r="S34" s="1"/>
    </row>
    <row r="35" spans="1:19" ht="16.5" x14ac:dyDescent="0.3">
      <c r="A35" s="1"/>
      <c r="B35" s="1"/>
      <c r="C35" s="16"/>
      <c r="D35" s="1"/>
      <c r="E35" s="16"/>
      <c r="F35" s="1"/>
      <c r="G35" s="16"/>
      <c r="H35" s="1"/>
      <c r="I35" s="16"/>
      <c r="J35" s="1"/>
      <c r="K35" s="16"/>
      <c r="L35" s="1"/>
      <c r="M35" s="16"/>
      <c r="N35" s="1"/>
      <c r="O35" s="1"/>
      <c r="P35" s="1"/>
      <c r="Q35" s="1"/>
      <c r="R35" s="1"/>
      <c r="S35" s="1"/>
    </row>
    <row r="36" spans="1:19" ht="16.5" x14ac:dyDescent="0.3">
      <c r="A36" s="1"/>
      <c r="B36" s="1"/>
      <c r="C36" s="16"/>
      <c r="D36" s="1"/>
      <c r="E36" s="16"/>
      <c r="F36" s="1"/>
      <c r="G36" s="16"/>
      <c r="H36" s="1"/>
      <c r="I36" s="16"/>
      <c r="J36" s="1"/>
      <c r="K36" s="16"/>
      <c r="L36" s="1"/>
      <c r="M36" s="16"/>
      <c r="N36" s="1"/>
      <c r="O36" s="1"/>
      <c r="P36" s="1"/>
      <c r="Q36" s="1"/>
      <c r="R36" s="1"/>
      <c r="S36" s="1"/>
    </row>
    <row r="37" spans="1:19" ht="16.5" x14ac:dyDescent="0.3">
      <c r="A37" s="1"/>
      <c r="B37" s="1"/>
      <c r="C37" s="16"/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"/>
      <c r="P37" s="1"/>
      <c r="Q37" s="1"/>
      <c r="R37" s="1"/>
      <c r="S37" s="1"/>
    </row>
    <row r="38" spans="1:19" ht="16.5" x14ac:dyDescent="0.3">
      <c r="A38" s="1"/>
      <c r="B38" s="1"/>
      <c r="C38" s="17" t="s">
        <v>124</v>
      </c>
      <c r="D38" s="17"/>
      <c r="E38" s="17"/>
      <c r="F38" s="17"/>
      <c r="G38" s="17"/>
      <c r="H38" s="17"/>
      <c r="I38" s="1"/>
      <c r="J38" s="1"/>
      <c r="L38" s="17" t="s">
        <v>125</v>
      </c>
      <c r="M38" s="17"/>
      <c r="N38" s="17"/>
      <c r="O38" s="17"/>
      <c r="P38" s="17"/>
      <c r="Q38" s="17"/>
      <c r="R38" s="1"/>
      <c r="S38" s="1"/>
    </row>
    <row r="39" spans="1:19" ht="16.5" x14ac:dyDescent="0.3">
      <c r="A39" s="1"/>
      <c r="B39" s="18" t="s">
        <v>1</v>
      </c>
      <c r="C39" s="18" t="s">
        <v>102</v>
      </c>
      <c r="D39" s="18" t="s">
        <v>103</v>
      </c>
      <c r="E39" s="18" t="s">
        <v>105</v>
      </c>
      <c r="F39" s="18" t="s">
        <v>114</v>
      </c>
      <c r="G39" s="18" t="s">
        <v>115</v>
      </c>
      <c r="H39" s="18" t="s">
        <v>116</v>
      </c>
      <c r="I39" s="18" t="s">
        <v>122</v>
      </c>
      <c r="J39" s="18" t="s">
        <v>123</v>
      </c>
      <c r="L39" s="18" t="s">
        <v>102</v>
      </c>
      <c r="M39" s="18" t="s">
        <v>103</v>
      </c>
      <c r="N39" s="18" t="s">
        <v>105</v>
      </c>
      <c r="O39" s="18" t="s">
        <v>114</v>
      </c>
      <c r="P39" s="18" t="s">
        <v>115</v>
      </c>
      <c r="Q39" s="18" t="s">
        <v>116</v>
      </c>
      <c r="R39" s="18" t="s">
        <v>126</v>
      </c>
      <c r="S39" s="18" t="s">
        <v>127</v>
      </c>
    </row>
    <row r="40" spans="1:19" ht="16.5" x14ac:dyDescent="0.3">
      <c r="A40" s="1"/>
      <c r="B40" s="1" t="s">
        <v>94</v>
      </c>
      <c r="C40" s="25">
        <v>1</v>
      </c>
      <c r="D40" s="25" t="s">
        <v>128</v>
      </c>
      <c r="E40" s="25" t="s">
        <v>128</v>
      </c>
      <c r="F40" s="25">
        <v>14</v>
      </c>
      <c r="G40" s="25" t="s">
        <v>128</v>
      </c>
      <c r="H40" s="25" t="s">
        <v>128</v>
      </c>
      <c r="I40" s="26">
        <f>AVERAGE(C40:H40)</f>
        <v>7.5</v>
      </c>
      <c r="J40" s="26">
        <f>AVERAGE(E40:I40,C40)</f>
        <v>7.5</v>
      </c>
      <c r="L40" s="25">
        <f>C40/COUNTIF($C$40:$C$61,"&gt;0")*100</f>
        <v>5</v>
      </c>
      <c r="M40" s="25" t="s">
        <v>128</v>
      </c>
      <c r="N40" s="25" t="s">
        <v>128</v>
      </c>
      <c r="O40" s="25">
        <f>F40/COUNTIF($F$40:$F$61,"&gt;0")*100</f>
        <v>70</v>
      </c>
      <c r="P40" s="25" t="s">
        <v>128</v>
      </c>
      <c r="Q40" s="25" t="s">
        <v>128</v>
      </c>
      <c r="R40" s="26">
        <f>SUM(L40:Q40)/COUNTIF(L40:Q40,"&gt;0")</f>
        <v>37.5</v>
      </c>
      <c r="S40" s="26">
        <f>(L40+SUM(N40:Q40))/(COUNTIF(L40:Q40,"&gt;0"))</f>
        <v>37.5</v>
      </c>
    </row>
    <row r="41" spans="1:19" ht="16.5" x14ac:dyDescent="0.3">
      <c r="A41" s="1"/>
      <c r="B41" s="1" t="s">
        <v>71</v>
      </c>
      <c r="C41" s="25">
        <v>2</v>
      </c>
      <c r="D41" s="25">
        <v>9</v>
      </c>
      <c r="E41" s="25">
        <v>7</v>
      </c>
      <c r="F41" s="25">
        <v>1</v>
      </c>
      <c r="G41" s="25">
        <v>4</v>
      </c>
      <c r="H41" s="25">
        <v>1</v>
      </c>
      <c r="I41" s="26">
        <f t="shared" ref="I41:I59" si="0">AVERAGE(C41:H41)</f>
        <v>4</v>
      </c>
      <c r="J41" s="26">
        <f>AVERAGE(E41:I41,C41)</f>
        <v>3.1666666666666665</v>
      </c>
      <c r="L41" s="25">
        <f>C41/COUNTIF($C$40:$C$61,"&gt;0")*100</f>
        <v>10</v>
      </c>
      <c r="M41" s="27">
        <f>D41/COUNTIF($D$40:$D$61,"&gt;0")*100</f>
        <v>50</v>
      </c>
      <c r="N41" s="27">
        <f>E41/COUNTIF($E$40:$E$61,"&gt;0")*100</f>
        <v>36.84210526315789</v>
      </c>
      <c r="O41" s="25">
        <f>F41/COUNTIF($F$40:$F$61,"&gt;0")*100</f>
        <v>5</v>
      </c>
      <c r="P41" s="27">
        <f>G41/COUNTIF($G$40:$G$61,"&gt;0")*100</f>
        <v>22.222222222222221</v>
      </c>
      <c r="Q41" s="27">
        <f>H41/COUNTIF($H$40:$H$61,"&gt;0")*100</f>
        <v>5.5555555555555554</v>
      </c>
      <c r="R41" s="26">
        <f>SUM(L41:Q41)/COUNTIF(L41:Q41,"&gt;0")</f>
        <v>21.603313840155945</v>
      </c>
      <c r="S41" s="26">
        <f>(L41+SUM(N41:Q41))/(COUNTIF(L41:Q41,"&gt;0"))</f>
        <v>13.269980506822613</v>
      </c>
    </row>
    <row r="42" spans="1:19" ht="16.5" x14ac:dyDescent="0.3">
      <c r="A42" s="1"/>
      <c r="B42" s="1" t="s">
        <v>73</v>
      </c>
      <c r="C42" s="25">
        <v>3</v>
      </c>
      <c r="D42" s="25">
        <v>1</v>
      </c>
      <c r="E42" s="25">
        <v>5</v>
      </c>
      <c r="F42" s="25">
        <v>11</v>
      </c>
      <c r="G42" s="25">
        <v>8</v>
      </c>
      <c r="H42" s="25">
        <v>13</v>
      </c>
      <c r="I42" s="26">
        <f t="shared" si="0"/>
        <v>6.833333333333333</v>
      </c>
      <c r="J42" s="26">
        <f>AVERAGE(E42:I42,C42)</f>
        <v>7.8055555555555562</v>
      </c>
      <c r="L42" s="25">
        <f>C42/COUNTIF($C$40:$C$61,"&gt;0")*100</f>
        <v>15</v>
      </c>
      <c r="M42" s="27">
        <f>D42/COUNTIF($D$40:$D$61,"&gt;0")*100</f>
        <v>5.5555555555555554</v>
      </c>
      <c r="N42" s="27">
        <f>E42/COUNTIF($E$40:$E$61,"&gt;0")*100</f>
        <v>26.315789473684209</v>
      </c>
      <c r="O42" s="25">
        <f>F42/COUNTIF($F$40:$F$61,"&gt;0")*100</f>
        <v>55.000000000000007</v>
      </c>
      <c r="P42" s="27">
        <f>G42/COUNTIF($G$40:$G$61,"&gt;0")*100</f>
        <v>44.444444444444443</v>
      </c>
      <c r="Q42" s="27">
        <f>H42/COUNTIF($H$40:$H$61,"&gt;0")*100</f>
        <v>72.222222222222214</v>
      </c>
      <c r="R42" s="26">
        <f>SUM(L42:Q42)/COUNTIF(L42:Q42,"&gt;0")</f>
        <v>36.423001949317744</v>
      </c>
      <c r="S42" s="26">
        <f t="shared" ref="S42:S59" si="1">(L42+SUM(N42:Q42))/(COUNTIF(L42:Q42,"&gt;0"))</f>
        <v>35.497076023391813</v>
      </c>
    </row>
    <row r="43" spans="1:19" ht="16.5" x14ac:dyDescent="0.3">
      <c r="A43" s="1"/>
      <c r="B43" s="1" t="s">
        <v>72</v>
      </c>
      <c r="C43" s="25">
        <v>4</v>
      </c>
      <c r="D43" s="25">
        <v>9</v>
      </c>
      <c r="E43" s="25">
        <v>1</v>
      </c>
      <c r="F43" s="25">
        <v>5</v>
      </c>
      <c r="G43" s="25">
        <v>1</v>
      </c>
      <c r="H43" s="25">
        <v>4</v>
      </c>
      <c r="I43" s="26">
        <f t="shared" si="0"/>
        <v>4</v>
      </c>
      <c r="J43" s="26">
        <f>AVERAGE(E43:I43,C43)</f>
        <v>3.1666666666666665</v>
      </c>
      <c r="L43" s="25">
        <f>C43/COUNTIF($C$40:$C$61,"&gt;0")*100</f>
        <v>20</v>
      </c>
      <c r="M43" s="27">
        <f>D43/COUNTIF($D$40:$D$61,"&gt;0")*100</f>
        <v>50</v>
      </c>
      <c r="N43" s="27">
        <f>E43/COUNTIF($E$40:$E$61,"&gt;0")*100</f>
        <v>5.2631578947368416</v>
      </c>
      <c r="O43" s="25">
        <f>F43/COUNTIF($F$40:$F$61,"&gt;0")*100</f>
        <v>25</v>
      </c>
      <c r="P43" s="27">
        <f>G43/COUNTIF($G$40:$G$61,"&gt;0")*100</f>
        <v>5.5555555555555554</v>
      </c>
      <c r="Q43" s="27">
        <f>H43/COUNTIF($H$40:$H$61,"&gt;0")*100</f>
        <v>22.222222222222221</v>
      </c>
      <c r="R43" s="26">
        <f>SUM(L43:Q43)/COUNTIF(L43:Q43,"&gt;0")</f>
        <v>21.340155945419102</v>
      </c>
      <c r="S43" s="26">
        <f t="shared" si="1"/>
        <v>13.00682261208577</v>
      </c>
    </row>
    <row r="44" spans="1:19" ht="16.5" x14ac:dyDescent="0.3">
      <c r="A44" s="1"/>
      <c r="B44" s="1" t="s">
        <v>95</v>
      </c>
      <c r="C44" s="25">
        <v>5</v>
      </c>
      <c r="D44" s="25">
        <v>12</v>
      </c>
      <c r="E44" s="25">
        <v>4</v>
      </c>
      <c r="F44" s="25">
        <v>6</v>
      </c>
      <c r="G44" s="25">
        <v>2</v>
      </c>
      <c r="H44" s="25">
        <v>6</v>
      </c>
      <c r="I44" s="26">
        <f t="shared" si="0"/>
        <v>5.833333333333333</v>
      </c>
      <c r="J44" s="26">
        <f>AVERAGE(E44:I44,C44)</f>
        <v>4.8055555555555554</v>
      </c>
      <c r="L44" s="25">
        <f>C44/COUNTIF($C$40:$C$61,"&gt;0")*100</f>
        <v>25</v>
      </c>
      <c r="M44" s="27">
        <f>D44/COUNTIF($D$40:$D$61,"&gt;0")*100</f>
        <v>66.666666666666657</v>
      </c>
      <c r="N44" s="27">
        <f>E44/COUNTIF($E$40:$E$61,"&gt;0")*100</f>
        <v>21.052631578947366</v>
      </c>
      <c r="O44" s="25">
        <f>F44/COUNTIF($F$40:$F$61,"&gt;0")*100</f>
        <v>30</v>
      </c>
      <c r="P44" s="27">
        <f>G44/COUNTIF($G$40:$G$61,"&gt;0")*100</f>
        <v>11.111111111111111</v>
      </c>
      <c r="Q44" s="27">
        <f>H44/COUNTIF($H$40:$H$61,"&gt;0")*100</f>
        <v>33.333333333333329</v>
      </c>
      <c r="R44" s="26">
        <f t="shared" ref="R44:R59" si="2">SUM(L44:Q44)/COUNTIF(L44:Q44,"&gt;0")</f>
        <v>31.193957115009749</v>
      </c>
      <c r="S44" s="26">
        <f t="shared" si="1"/>
        <v>20.082846003898634</v>
      </c>
    </row>
    <row r="45" spans="1:19" ht="16.5" x14ac:dyDescent="0.3">
      <c r="A45" s="1"/>
      <c r="B45" s="1" t="s">
        <v>62</v>
      </c>
      <c r="C45" s="25">
        <v>6</v>
      </c>
      <c r="D45" s="25">
        <v>6</v>
      </c>
      <c r="E45" s="25">
        <v>10</v>
      </c>
      <c r="F45" s="25">
        <v>12</v>
      </c>
      <c r="G45" s="25">
        <v>11</v>
      </c>
      <c r="H45" s="25">
        <v>11</v>
      </c>
      <c r="I45" s="26">
        <f t="shared" si="0"/>
        <v>9.3333333333333339</v>
      </c>
      <c r="J45" s="26">
        <f>AVERAGE(E45:I45,C45)</f>
        <v>9.8888888888888893</v>
      </c>
      <c r="L45" s="25">
        <f>C45/COUNTIF($C$40:$C$61,"&gt;0")*100</f>
        <v>30</v>
      </c>
      <c r="M45" s="27">
        <f>D45/COUNTIF($D$40:$D$61,"&gt;0")*100</f>
        <v>33.333333333333329</v>
      </c>
      <c r="N45" s="27">
        <f>E45/COUNTIF($E$40:$E$61,"&gt;0")*100</f>
        <v>52.631578947368418</v>
      </c>
      <c r="O45" s="25">
        <f>F45/COUNTIF($F$40:$F$61,"&gt;0")*100</f>
        <v>60</v>
      </c>
      <c r="P45" s="27">
        <f>G45/COUNTIF($G$40:$G$61,"&gt;0")*100</f>
        <v>61.111111111111114</v>
      </c>
      <c r="Q45" s="27">
        <f>H45/COUNTIF($H$40:$H$61,"&gt;0")*100</f>
        <v>61.111111111111114</v>
      </c>
      <c r="R45" s="26">
        <f t="shared" si="2"/>
        <v>49.697855750487328</v>
      </c>
      <c r="S45" s="26">
        <f t="shared" si="1"/>
        <v>44.142300194931771</v>
      </c>
    </row>
    <row r="46" spans="1:19" ht="16.5" x14ac:dyDescent="0.3">
      <c r="A46" s="1"/>
      <c r="B46" s="1" t="s">
        <v>32</v>
      </c>
      <c r="C46" s="25">
        <v>7</v>
      </c>
      <c r="D46" s="25">
        <v>11</v>
      </c>
      <c r="E46" s="25">
        <v>6</v>
      </c>
      <c r="F46" s="25">
        <v>7</v>
      </c>
      <c r="G46" s="25">
        <v>6</v>
      </c>
      <c r="H46" s="25">
        <v>10</v>
      </c>
      <c r="I46" s="26">
        <f t="shared" si="0"/>
        <v>7.833333333333333</v>
      </c>
      <c r="J46" s="26">
        <f>AVERAGE(E46:I46,C46)</f>
        <v>7.3055555555555562</v>
      </c>
      <c r="L46" s="25">
        <f>C46/COUNTIF($C$40:$C$61,"&gt;0")*100</f>
        <v>35</v>
      </c>
      <c r="M46" s="27">
        <f>D46/COUNTIF($D$40:$D$61,"&gt;0")*100</f>
        <v>61.111111111111114</v>
      </c>
      <c r="N46" s="27">
        <f>E46/COUNTIF($E$40:$E$61,"&gt;0")*100</f>
        <v>31.578947368421051</v>
      </c>
      <c r="O46" s="25">
        <f>F46/COUNTIF($F$40:$F$61,"&gt;0")*100</f>
        <v>35</v>
      </c>
      <c r="P46" s="27">
        <f>G46/COUNTIF($G$40:$G$61,"&gt;0")*100</f>
        <v>33.333333333333329</v>
      </c>
      <c r="Q46" s="27">
        <f>H46/COUNTIF($H$40:$H$61,"&gt;0")*100</f>
        <v>55.555555555555557</v>
      </c>
      <c r="R46" s="26">
        <f t="shared" si="2"/>
        <v>41.929824561403507</v>
      </c>
      <c r="S46" s="26">
        <f t="shared" si="1"/>
        <v>31.744639376218327</v>
      </c>
    </row>
    <row r="47" spans="1:19" ht="16.5" x14ac:dyDescent="0.3">
      <c r="A47" s="1"/>
      <c r="B47" s="1" t="s">
        <v>96</v>
      </c>
      <c r="C47" s="25">
        <v>8</v>
      </c>
      <c r="D47" s="25">
        <v>16</v>
      </c>
      <c r="E47" s="25">
        <v>9</v>
      </c>
      <c r="F47" s="25">
        <v>4</v>
      </c>
      <c r="G47" s="25">
        <v>10</v>
      </c>
      <c r="H47" s="28">
        <v>5</v>
      </c>
      <c r="I47" s="26">
        <f t="shared" si="0"/>
        <v>8.6666666666666661</v>
      </c>
      <c r="J47" s="26">
        <f>AVERAGE(E47:I47,C47)</f>
        <v>7.4444444444444438</v>
      </c>
      <c r="L47" s="25">
        <f>C47/COUNTIF($C$40:$C$61,"&gt;0")*100</f>
        <v>40</v>
      </c>
      <c r="M47" s="27">
        <f>D47/COUNTIF($D$40:$D$61,"&gt;0")*100</f>
        <v>88.888888888888886</v>
      </c>
      <c r="N47" s="27">
        <f>E47/COUNTIF($E$40:$E$61,"&gt;0")*100</f>
        <v>47.368421052631575</v>
      </c>
      <c r="O47" s="25">
        <f>F47/COUNTIF($F$40:$F$61,"&gt;0")*100</f>
        <v>20</v>
      </c>
      <c r="P47" s="27">
        <f>G47/COUNTIF($G$40:$G$61,"&gt;0")*100</f>
        <v>55.555555555555557</v>
      </c>
      <c r="Q47" s="27">
        <f>H47/COUNTIF($H$40:$H$61,"&gt;0")*100</f>
        <v>27.777777777777779</v>
      </c>
      <c r="R47" s="26">
        <f t="shared" si="2"/>
        <v>46.598440545808963</v>
      </c>
      <c r="S47" s="26">
        <f t="shared" si="1"/>
        <v>31.783625730994149</v>
      </c>
    </row>
    <row r="48" spans="1:19" ht="16.5" x14ac:dyDescent="0.3">
      <c r="A48" s="1"/>
      <c r="B48" s="1" t="s">
        <v>78</v>
      </c>
      <c r="C48" s="25">
        <v>9</v>
      </c>
      <c r="D48" s="25">
        <v>7</v>
      </c>
      <c r="E48" s="25">
        <v>2</v>
      </c>
      <c r="F48" s="25">
        <v>8</v>
      </c>
      <c r="G48" s="25">
        <v>5</v>
      </c>
      <c r="H48" s="28">
        <v>7</v>
      </c>
      <c r="I48" s="26">
        <f t="shared" si="0"/>
        <v>6.333333333333333</v>
      </c>
      <c r="J48" s="26">
        <f>AVERAGE(E48:I48,C48)</f>
        <v>6.2222222222222214</v>
      </c>
      <c r="L48" s="25">
        <f>C48/COUNTIF($C$40:$C$61,"&gt;0")*100</f>
        <v>45</v>
      </c>
      <c r="M48" s="27">
        <f>D48/COUNTIF($D$40:$D$61,"&gt;0")*100</f>
        <v>38.888888888888893</v>
      </c>
      <c r="N48" s="27">
        <f>E48/COUNTIF($E$40:$E$61,"&gt;0")*100</f>
        <v>10.526315789473683</v>
      </c>
      <c r="O48" s="25">
        <f>F48/COUNTIF($F$40:$F$61,"&gt;0")*100</f>
        <v>40</v>
      </c>
      <c r="P48" s="27">
        <f>G48/COUNTIF($G$40:$G$61,"&gt;0")*100</f>
        <v>27.777777777777779</v>
      </c>
      <c r="Q48" s="27">
        <f>H48/COUNTIF($H$40:$H$61,"&gt;0")*100</f>
        <v>38.888888888888893</v>
      </c>
      <c r="R48" s="26">
        <f t="shared" si="2"/>
        <v>33.513645224171533</v>
      </c>
      <c r="S48" s="26">
        <f t="shared" si="1"/>
        <v>27.032163742690059</v>
      </c>
    </row>
    <row r="49" spans="1:19" ht="16.5" x14ac:dyDescent="0.3">
      <c r="A49" s="1"/>
      <c r="B49" s="1" t="s">
        <v>70</v>
      </c>
      <c r="C49" s="25">
        <v>10</v>
      </c>
      <c r="D49" s="25">
        <v>4</v>
      </c>
      <c r="E49" s="25">
        <v>8</v>
      </c>
      <c r="F49" s="25">
        <v>2</v>
      </c>
      <c r="G49" s="25">
        <v>15</v>
      </c>
      <c r="H49" s="25">
        <v>2</v>
      </c>
      <c r="I49" s="26">
        <f t="shared" si="0"/>
        <v>6.833333333333333</v>
      </c>
      <c r="J49" s="26">
        <f>AVERAGE(E49:I49,C49)</f>
        <v>7.3055555555555562</v>
      </c>
      <c r="L49" s="25">
        <f>C49/COUNTIF($C$40:$C$61,"&gt;0")*100</f>
        <v>50</v>
      </c>
      <c r="M49" s="27">
        <f>D49/COUNTIF($D$40:$D$61,"&gt;0")*100</f>
        <v>22.222222222222221</v>
      </c>
      <c r="N49" s="27">
        <f>E49/COUNTIF($E$40:$E$61,"&gt;0")*100</f>
        <v>42.105263157894733</v>
      </c>
      <c r="O49" s="25">
        <f>F49/COUNTIF($F$40:$F$61,"&gt;0")*100</f>
        <v>10</v>
      </c>
      <c r="P49" s="27">
        <f>G49/COUNTIF($G$40:$G$61,"&gt;0")*100</f>
        <v>83.333333333333343</v>
      </c>
      <c r="Q49" s="27">
        <f>H49/COUNTIF($H$40:$H$61,"&gt;0")*100</f>
        <v>11.111111111111111</v>
      </c>
      <c r="R49" s="26">
        <f t="shared" si="2"/>
        <v>36.461988304093573</v>
      </c>
      <c r="S49" s="26">
        <f t="shared" si="1"/>
        <v>32.758284600389864</v>
      </c>
    </row>
    <row r="50" spans="1:19" ht="16.5" x14ac:dyDescent="0.3">
      <c r="A50" s="1"/>
      <c r="B50" s="1" t="s">
        <v>97</v>
      </c>
      <c r="C50" s="25">
        <v>11</v>
      </c>
      <c r="D50" s="25" t="s">
        <v>128</v>
      </c>
      <c r="E50" s="25">
        <v>3</v>
      </c>
      <c r="F50" s="25">
        <v>3</v>
      </c>
      <c r="G50" s="25">
        <v>3</v>
      </c>
      <c r="H50" s="25">
        <v>8</v>
      </c>
      <c r="I50" s="26">
        <f t="shared" si="0"/>
        <v>5.6</v>
      </c>
      <c r="J50" s="26">
        <f>AVERAGE(E50:I50,C50)</f>
        <v>5.6000000000000005</v>
      </c>
      <c r="L50" s="25">
        <f>C50/COUNTIF($C$40:$C$61,"&gt;0")*100</f>
        <v>55.000000000000007</v>
      </c>
      <c r="M50" s="25" t="s">
        <v>128</v>
      </c>
      <c r="N50" s="27">
        <f>E50/COUNTIF($E$40:$E$61,"&gt;0")*100</f>
        <v>15.789473684210526</v>
      </c>
      <c r="O50" s="25">
        <f>F50/COUNTIF($F$40:$F$61,"&gt;0")*100</f>
        <v>15</v>
      </c>
      <c r="P50" s="27">
        <f>G50/COUNTIF($G$40:$G$61,"&gt;0")*100</f>
        <v>16.666666666666664</v>
      </c>
      <c r="Q50" s="27">
        <f>H50/COUNTIF($H$40:$H$61,"&gt;0")*100</f>
        <v>44.444444444444443</v>
      </c>
      <c r="R50" s="26">
        <f t="shared" si="2"/>
        <v>29.380116959064331</v>
      </c>
      <c r="S50" s="26">
        <f t="shared" si="1"/>
        <v>29.380116959064328</v>
      </c>
    </row>
    <row r="51" spans="1:19" ht="16.5" x14ac:dyDescent="0.3">
      <c r="A51" s="1"/>
      <c r="B51" s="1" t="s">
        <v>36</v>
      </c>
      <c r="C51" s="25">
        <v>12</v>
      </c>
      <c r="D51" s="25">
        <v>2</v>
      </c>
      <c r="E51" s="25">
        <v>16</v>
      </c>
      <c r="F51" s="25">
        <v>15</v>
      </c>
      <c r="G51" s="25">
        <v>12</v>
      </c>
      <c r="H51" s="25">
        <v>15</v>
      </c>
      <c r="I51" s="26">
        <f t="shared" si="0"/>
        <v>12</v>
      </c>
      <c r="J51" s="26">
        <f>AVERAGE(E51:I51,C51)</f>
        <v>13.666666666666666</v>
      </c>
      <c r="L51" s="25">
        <f>C51/COUNTIF($C$40:$C$61,"&gt;0")*100</f>
        <v>60</v>
      </c>
      <c r="M51" s="27">
        <f>D51/COUNTIF($D$40:$D$61,"&gt;0")*100</f>
        <v>11.111111111111111</v>
      </c>
      <c r="N51" s="27">
        <f>E51/COUNTIF($E$40:$E$61,"&gt;0")*100</f>
        <v>84.210526315789465</v>
      </c>
      <c r="O51" s="25">
        <f>F51/COUNTIF($F$40:$F$61,"&gt;0")*100</f>
        <v>75</v>
      </c>
      <c r="P51" s="27">
        <f>G51/COUNTIF($G$40:$G$61,"&gt;0")*100</f>
        <v>66.666666666666657</v>
      </c>
      <c r="Q51" s="27">
        <f>H51/COUNTIF($H$40:$H$61,"&gt;0")*100</f>
        <v>83.333333333333343</v>
      </c>
      <c r="R51" s="26">
        <f t="shared" si="2"/>
        <v>63.386939571150094</v>
      </c>
      <c r="S51" s="26">
        <f t="shared" si="1"/>
        <v>61.535087719298247</v>
      </c>
    </row>
    <row r="52" spans="1:19" ht="16.5" x14ac:dyDescent="0.3">
      <c r="A52" s="1"/>
      <c r="B52" s="1" t="s">
        <v>98</v>
      </c>
      <c r="C52" s="25">
        <v>13</v>
      </c>
      <c r="D52" s="25" t="s">
        <v>128</v>
      </c>
      <c r="E52" s="25">
        <v>13</v>
      </c>
      <c r="F52" s="25">
        <v>9</v>
      </c>
      <c r="G52" s="25">
        <v>9</v>
      </c>
      <c r="H52" s="25">
        <v>9</v>
      </c>
      <c r="I52" s="26">
        <f t="shared" si="0"/>
        <v>10.6</v>
      </c>
      <c r="J52" s="26">
        <f>AVERAGE(E52:I52,C52)</f>
        <v>10.6</v>
      </c>
      <c r="L52" s="25">
        <f>C52/COUNTIF($C$40:$C$61,"&gt;0")*100</f>
        <v>65</v>
      </c>
      <c r="M52" s="25" t="s">
        <v>128</v>
      </c>
      <c r="N52" s="27">
        <f>E52/COUNTIF($E$40:$E$61,"&gt;0")*100</f>
        <v>68.421052631578945</v>
      </c>
      <c r="O52" s="25">
        <f>F52/COUNTIF($F$40:$F$61,"&gt;0")*100</f>
        <v>45</v>
      </c>
      <c r="P52" s="27">
        <f>G52/COUNTIF($G$40:$G$61,"&gt;0")*100</f>
        <v>50</v>
      </c>
      <c r="Q52" s="27">
        <f>H52/COUNTIF($H$40:$H$61,"&gt;0")*100</f>
        <v>50</v>
      </c>
      <c r="R52" s="26">
        <f t="shared" si="2"/>
        <v>55.684210526315795</v>
      </c>
      <c r="S52" s="26">
        <f t="shared" si="1"/>
        <v>55.684210526315795</v>
      </c>
    </row>
    <row r="53" spans="1:19" ht="16.5" x14ac:dyDescent="0.3">
      <c r="A53" s="1"/>
      <c r="B53" s="1" t="s">
        <v>99</v>
      </c>
      <c r="C53" s="25">
        <v>14</v>
      </c>
      <c r="D53" s="25">
        <v>3</v>
      </c>
      <c r="E53" s="25">
        <v>14</v>
      </c>
      <c r="F53" s="25">
        <v>19</v>
      </c>
      <c r="G53" s="25">
        <v>16</v>
      </c>
      <c r="H53" s="25">
        <v>16</v>
      </c>
      <c r="I53" s="26">
        <f t="shared" si="0"/>
        <v>13.666666666666666</v>
      </c>
      <c r="J53" s="26">
        <f>AVERAGE(E53:I53,C53)</f>
        <v>15.444444444444445</v>
      </c>
      <c r="L53" s="25">
        <f>C53/COUNTIF($C$40:$C$61,"&gt;0")*100</f>
        <v>70</v>
      </c>
      <c r="M53" s="27">
        <f>D53/COUNTIF($D$40:$D$61,"&gt;0")*100</f>
        <v>16.666666666666664</v>
      </c>
      <c r="N53" s="27">
        <f>E53/COUNTIF($E$40:$E$61,"&gt;0")*100</f>
        <v>73.68421052631578</v>
      </c>
      <c r="O53" s="25">
        <f>F53/COUNTIF($F$40:$F$61,"&gt;0")*100</f>
        <v>95</v>
      </c>
      <c r="P53" s="27">
        <f>G53/COUNTIF($G$40:$G$61,"&gt;0")*100</f>
        <v>88.888888888888886</v>
      </c>
      <c r="Q53" s="27">
        <f>H53/COUNTIF($H$40:$H$61,"&gt;0")*100</f>
        <v>88.888888888888886</v>
      </c>
      <c r="R53" s="26">
        <f t="shared" si="2"/>
        <v>72.188109161793363</v>
      </c>
      <c r="S53" s="26">
        <f t="shared" si="1"/>
        <v>69.410331384015592</v>
      </c>
    </row>
    <row r="54" spans="1:19" ht="16.5" x14ac:dyDescent="0.3">
      <c r="A54" s="1"/>
      <c r="B54" s="1" t="s">
        <v>39</v>
      </c>
      <c r="C54" s="25">
        <v>15</v>
      </c>
      <c r="D54" s="25">
        <v>15</v>
      </c>
      <c r="E54" s="25">
        <v>11</v>
      </c>
      <c r="F54" s="25">
        <v>16</v>
      </c>
      <c r="G54" s="25">
        <v>14</v>
      </c>
      <c r="H54" s="25">
        <v>17</v>
      </c>
      <c r="I54" s="26">
        <f t="shared" si="0"/>
        <v>14.666666666666666</v>
      </c>
      <c r="J54" s="26">
        <f>AVERAGE(E54:I54,C54)</f>
        <v>14.611111111111112</v>
      </c>
      <c r="L54" s="25">
        <f>C54/COUNTIF($C$40:$C$61,"&gt;0")*100</f>
        <v>75</v>
      </c>
      <c r="M54" s="27">
        <f>D54/COUNTIF($D$40:$D$61,"&gt;0")*100</f>
        <v>83.333333333333343</v>
      </c>
      <c r="N54" s="27">
        <f>E54/COUNTIF($E$40:$E$61,"&gt;0")*100</f>
        <v>57.894736842105267</v>
      </c>
      <c r="O54" s="25">
        <f>F54/COUNTIF($F$40:$F$61,"&gt;0")*100</f>
        <v>80</v>
      </c>
      <c r="P54" s="27">
        <f>G54/COUNTIF($G$40:$G$61,"&gt;0")*100</f>
        <v>77.777777777777786</v>
      </c>
      <c r="Q54" s="27">
        <f>H54/COUNTIF($H$40:$H$61,"&gt;0")*100</f>
        <v>94.444444444444443</v>
      </c>
      <c r="R54" s="26">
        <f t="shared" si="2"/>
        <v>78.075048732943472</v>
      </c>
      <c r="S54" s="26">
        <f t="shared" si="1"/>
        <v>64.186159844054586</v>
      </c>
    </row>
    <row r="55" spans="1:19" ht="16.5" x14ac:dyDescent="0.3">
      <c r="A55" s="1"/>
      <c r="B55" s="1" t="s">
        <v>77</v>
      </c>
      <c r="C55" s="25">
        <v>16</v>
      </c>
      <c r="D55" s="25">
        <v>7</v>
      </c>
      <c r="E55" s="25">
        <v>17</v>
      </c>
      <c r="F55" s="25">
        <v>17</v>
      </c>
      <c r="G55" s="25">
        <v>17</v>
      </c>
      <c r="H55" s="25">
        <v>14</v>
      </c>
      <c r="I55" s="26">
        <f t="shared" si="0"/>
        <v>14.666666666666666</v>
      </c>
      <c r="J55" s="26">
        <f>AVERAGE(E55:I55,C55)</f>
        <v>15.944444444444445</v>
      </c>
      <c r="L55" s="25">
        <f>C55/COUNTIF($C$40:$C$61,"&gt;0")*100</f>
        <v>80</v>
      </c>
      <c r="M55" s="27">
        <f>D55/COUNTIF($D$40:$D$61,"&gt;0")*100</f>
        <v>38.888888888888893</v>
      </c>
      <c r="N55" s="27">
        <f>E55/COUNTIF($E$40:$E$61,"&gt;0")*100</f>
        <v>89.473684210526315</v>
      </c>
      <c r="O55" s="25">
        <f>F55/COUNTIF($F$40:$F$61,"&gt;0")*100</f>
        <v>85</v>
      </c>
      <c r="P55" s="27">
        <f>G55/COUNTIF($G$40:$G$61,"&gt;0")*100</f>
        <v>94.444444444444443</v>
      </c>
      <c r="Q55" s="27">
        <f>H55/COUNTIF($H$40:$H$61,"&gt;0")*100</f>
        <v>77.777777777777786</v>
      </c>
      <c r="R55" s="26">
        <f t="shared" si="2"/>
        <v>77.597465886939574</v>
      </c>
      <c r="S55" s="26">
        <f t="shared" si="1"/>
        <v>71.115984405458093</v>
      </c>
    </row>
    <row r="56" spans="1:19" ht="16.5" x14ac:dyDescent="0.3">
      <c r="A56" s="1"/>
      <c r="B56" s="1" t="s">
        <v>0</v>
      </c>
      <c r="C56" s="25">
        <v>17</v>
      </c>
      <c r="D56" s="25">
        <v>1</v>
      </c>
      <c r="E56" s="25">
        <v>18</v>
      </c>
      <c r="F56" s="25">
        <v>18</v>
      </c>
      <c r="G56" s="25">
        <v>18</v>
      </c>
      <c r="H56" s="25">
        <v>18</v>
      </c>
      <c r="I56" s="26">
        <f t="shared" si="0"/>
        <v>15</v>
      </c>
      <c r="J56" s="26">
        <f>AVERAGE(E56:I56,C56)</f>
        <v>17.333333333333332</v>
      </c>
      <c r="L56" s="25">
        <f>C56/COUNTIF($C$40:$C$61,"&gt;0")*100</f>
        <v>85</v>
      </c>
      <c r="M56" s="27">
        <f>D56/COUNTIF($D$40:$D$61,"&gt;0")*100</f>
        <v>5.5555555555555554</v>
      </c>
      <c r="N56" s="27">
        <f>E56/COUNTIF($E$40:$E$61,"&gt;0")*100</f>
        <v>94.73684210526315</v>
      </c>
      <c r="O56" s="25">
        <f>F56/COUNTIF($F$40:$F$61,"&gt;0")*100</f>
        <v>90</v>
      </c>
      <c r="P56" s="27">
        <f>G56/COUNTIF($G$40:$G$61,"&gt;0")*100</f>
        <v>100</v>
      </c>
      <c r="Q56" s="27">
        <f>H56/COUNTIF($H$40:$H$61,"&gt;0")*100</f>
        <v>100</v>
      </c>
      <c r="R56" s="26">
        <f t="shared" si="2"/>
        <v>79.215399610136458</v>
      </c>
      <c r="S56" s="26">
        <f t="shared" si="1"/>
        <v>78.28947368421052</v>
      </c>
    </row>
    <row r="57" spans="1:19" ht="16.5" x14ac:dyDescent="0.3">
      <c r="A57" s="1"/>
      <c r="B57" s="1" t="s">
        <v>100</v>
      </c>
      <c r="C57" s="25">
        <v>18</v>
      </c>
      <c r="D57" s="25">
        <v>14</v>
      </c>
      <c r="E57" s="25">
        <v>12</v>
      </c>
      <c r="F57" s="25">
        <v>10</v>
      </c>
      <c r="G57" s="25">
        <v>7</v>
      </c>
      <c r="H57" s="25">
        <v>3</v>
      </c>
      <c r="I57" s="26">
        <f t="shared" si="0"/>
        <v>10.666666666666666</v>
      </c>
      <c r="J57" s="26">
        <f>AVERAGE(E57:I57,C57)</f>
        <v>10.111111111111111</v>
      </c>
      <c r="L57" s="25">
        <f>C57/COUNTIF($C$40:$C$61,"&gt;0")*100</f>
        <v>90</v>
      </c>
      <c r="M57" s="27">
        <f>D57/COUNTIF($D$40:$D$61,"&gt;0")*100</f>
        <v>77.777777777777786</v>
      </c>
      <c r="N57" s="27">
        <f>E57/COUNTIF($E$40:$E$61,"&gt;0")*100</f>
        <v>63.157894736842103</v>
      </c>
      <c r="O57" s="25">
        <f>F57/COUNTIF($F$40:$F$61,"&gt;0")*100</f>
        <v>50</v>
      </c>
      <c r="P57" s="27">
        <f>G57/COUNTIF($G$40:$G$61,"&gt;0")*100</f>
        <v>38.888888888888893</v>
      </c>
      <c r="Q57" s="27">
        <f>H57/COUNTIF($H$40:$H$61,"&gt;0")*100</f>
        <v>16.666666666666664</v>
      </c>
      <c r="R57" s="26">
        <f t="shared" si="2"/>
        <v>56.081871345029249</v>
      </c>
      <c r="S57" s="26">
        <f t="shared" si="1"/>
        <v>43.118908382066273</v>
      </c>
    </row>
    <row r="58" spans="1:19" ht="16.5" x14ac:dyDescent="0.3">
      <c r="A58" s="1"/>
      <c r="B58" s="1" t="s">
        <v>101</v>
      </c>
      <c r="C58" s="25">
        <v>19</v>
      </c>
      <c r="D58" s="25">
        <v>18</v>
      </c>
      <c r="E58" s="25">
        <v>15</v>
      </c>
      <c r="F58" s="25">
        <v>13</v>
      </c>
      <c r="G58" s="25">
        <v>13</v>
      </c>
      <c r="H58" s="25">
        <v>12</v>
      </c>
      <c r="I58" s="26">
        <f t="shared" si="0"/>
        <v>15</v>
      </c>
      <c r="J58" s="26">
        <f>AVERAGE(E58:I58,C58)</f>
        <v>14.5</v>
      </c>
      <c r="L58" s="25">
        <f>C58/COUNTIF($C$40:$C$61,"&gt;0")*100</f>
        <v>95</v>
      </c>
      <c r="M58" s="27">
        <f>D58/COUNTIF($D$40:$D$61,"&gt;0")*100</f>
        <v>100</v>
      </c>
      <c r="N58" s="27">
        <f>E58/COUNTIF($E$40:$E$61,"&gt;0")*100</f>
        <v>78.94736842105263</v>
      </c>
      <c r="O58" s="25">
        <f>F58/COUNTIF($F$40:$F$61,"&gt;0")*100</f>
        <v>65</v>
      </c>
      <c r="P58" s="27">
        <f>G58/COUNTIF($G$40:$G$61,"&gt;0")*100</f>
        <v>72.222222222222214</v>
      </c>
      <c r="Q58" s="27">
        <f>H58/COUNTIF($H$40:$H$61,"&gt;0")*100</f>
        <v>66.666666666666657</v>
      </c>
      <c r="R58" s="26">
        <f t="shared" si="2"/>
        <v>79.639376218323591</v>
      </c>
      <c r="S58" s="26">
        <f t="shared" si="1"/>
        <v>62.972709551656919</v>
      </c>
    </row>
    <row r="59" spans="1:19" ht="16.5" x14ac:dyDescent="0.3">
      <c r="A59" s="1"/>
      <c r="B59" s="1" t="s">
        <v>69</v>
      </c>
      <c r="C59" s="25">
        <v>20</v>
      </c>
      <c r="D59" s="25" t="s">
        <v>128</v>
      </c>
      <c r="E59" s="25">
        <v>19</v>
      </c>
      <c r="F59" s="25">
        <v>20</v>
      </c>
      <c r="G59" s="25" t="s">
        <v>128</v>
      </c>
      <c r="H59" s="25" t="s">
        <v>128</v>
      </c>
      <c r="I59" s="26">
        <f t="shared" si="0"/>
        <v>19.666666666666668</v>
      </c>
      <c r="J59" s="26">
        <f>AVERAGE(E59:I59,C59)</f>
        <v>19.666666666666668</v>
      </c>
      <c r="L59" s="25">
        <f>C59/COUNTIF($C$40:$C$61,"&gt;0")*100</f>
        <v>100</v>
      </c>
      <c r="M59" s="25" t="s">
        <v>128</v>
      </c>
      <c r="N59" s="27">
        <f>E59/COUNTIF($E$40:$E$61,"&gt;0")*100</f>
        <v>100</v>
      </c>
      <c r="O59" s="25">
        <f>F59/COUNTIF($F$40:$F$61,"&gt;0")*100</f>
        <v>100</v>
      </c>
      <c r="P59" s="25" t="s">
        <v>128</v>
      </c>
      <c r="Q59" s="25" t="s">
        <v>128</v>
      </c>
      <c r="R59" s="26">
        <f t="shared" si="2"/>
        <v>100</v>
      </c>
      <c r="S59" s="26">
        <f t="shared" si="1"/>
        <v>100</v>
      </c>
    </row>
    <row r="60" spans="1:19" ht="16.5" x14ac:dyDescent="0.3">
      <c r="A60" s="1"/>
      <c r="B60" s="1" t="s">
        <v>104</v>
      </c>
      <c r="C60" s="25" t="s">
        <v>128</v>
      </c>
      <c r="D60" s="25">
        <v>5</v>
      </c>
      <c r="E60" s="25" t="s">
        <v>128</v>
      </c>
      <c r="F60" s="25" t="s">
        <v>128</v>
      </c>
      <c r="G60" s="25" t="s">
        <v>128</v>
      </c>
      <c r="H60" s="25" t="s">
        <v>128</v>
      </c>
      <c r="I60" s="25" t="s">
        <v>128</v>
      </c>
      <c r="J60" s="25" t="s">
        <v>128</v>
      </c>
      <c r="L60" s="25" t="s">
        <v>128</v>
      </c>
      <c r="M60" s="25" t="s">
        <v>128</v>
      </c>
      <c r="N60" s="25" t="s">
        <v>128</v>
      </c>
      <c r="O60" s="25" t="s">
        <v>128</v>
      </c>
      <c r="P60" s="25" t="s">
        <v>128</v>
      </c>
      <c r="Q60" s="25" t="s">
        <v>128</v>
      </c>
      <c r="R60" s="25" t="s">
        <v>128</v>
      </c>
      <c r="S60" s="25" t="s">
        <v>128</v>
      </c>
    </row>
    <row r="61" spans="1:19" ht="16.5" x14ac:dyDescent="0.3">
      <c r="A61" s="1"/>
      <c r="B61" s="1" t="s">
        <v>38</v>
      </c>
      <c r="C61" s="25" t="s">
        <v>128</v>
      </c>
      <c r="D61" s="25">
        <v>8</v>
      </c>
      <c r="E61" s="25" t="s">
        <v>128</v>
      </c>
      <c r="F61" s="25" t="s">
        <v>128</v>
      </c>
      <c r="G61" s="25" t="s">
        <v>128</v>
      </c>
      <c r="H61" s="25" t="s">
        <v>128</v>
      </c>
      <c r="I61" s="25" t="s">
        <v>128</v>
      </c>
      <c r="J61" s="25" t="s">
        <v>128</v>
      </c>
      <c r="L61" s="25" t="s">
        <v>128</v>
      </c>
      <c r="M61" s="25" t="s">
        <v>128</v>
      </c>
      <c r="N61" s="25" t="s">
        <v>128</v>
      </c>
      <c r="O61" s="25" t="s">
        <v>128</v>
      </c>
      <c r="P61" s="25" t="s">
        <v>128</v>
      </c>
      <c r="Q61" s="25" t="s">
        <v>128</v>
      </c>
      <c r="R61" s="25" t="s">
        <v>128</v>
      </c>
      <c r="S61" s="25" t="s">
        <v>128</v>
      </c>
    </row>
    <row r="62" spans="1:19" ht="16.5" x14ac:dyDescent="0.3">
      <c r="A62" s="1"/>
      <c r="B62" s="1"/>
      <c r="C62" s="1"/>
      <c r="D62" s="1"/>
      <c r="E62" s="1"/>
      <c r="F62" s="2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6.5" x14ac:dyDescent="0.3">
      <c r="A63" s="1"/>
      <c r="F63" s="21"/>
      <c r="G63" s="1"/>
      <c r="H63" s="1"/>
      <c r="I63" s="1" t="s">
        <v>117</v>
      </c>
      <c r="J63" s="1" t="s">
        <v>118</v>
      </c>
      <c r="K63" s="1"/>
      <c r="L63" s="1"/>
      <c r="M63" s="1"/>
      <c r="N63" s="1"/>
      <c r="O63" s="1"/>
      <c r="P63" s="1"/>
      <c r="Q63" s="1"/>
      <c r="R63" s="1"/>
      <c r="S63" s="1"/>
    </row>
    <row r="64" spans="1:19" ht="16.5" x14ac:dyDescent="0.3">
      <c r="A64" s="1"/>
      <c r="F64" s="20"/>
      <c r="G64" s="1"/>
      <c r="H64" s="1" t="s">
        <v>72</v>
      </c>
      <c r="I64" s="19">
        <v>21.340155945419102</v>
      </c>
      <c r="J64" s="19">
        <v>13.00682261208577</v>
      </c>
      <c r="K64" s="1"/>
      <c r="L64" s="1">
        <v>1</v>
      </c>
      <c r="M64" s="1"/>
      <c r="N64" s="1"/>
      <c r="O64" s="1"/>
      <c r="P64" s="1"/>
      <c r="Q64" s="1"/>
      <c r="R64" s="1"/>
      <c r="S64" s="1"/>
    </row>
    <row r="65" spans="1:19" ht="16.5" x14ac:dyDescent="0.3">
      <c r="A65" s="1"/>
      <c r="F65" s="20"/>
      <c r="G65" s="1"/>
      <c r="H65" s="1" t="s">
        <v>71</v>
      </c>
      <c r="I65" s="19">
        <v>21.603313840155945</v>
      </c>
      <c r="J65" s="19">
        <v>13.269980506822613</v>
      </c>
      <c r="K65" s="1"/>
      <c r="L65" s="1">
        <v>2</v>
      </c>
      <c r="M65" s="1"/>
      <c r="N65" s="1"/>
      <c r="O65" s="1"/>
      <c r="P65" s="1"/>
      <c r="Q65" s="1"/>
      <c r="R65" s="1"/>
      <c r="S65" s="1"/>
    </row>
    <row r="66" spans="1:19" ht="16.5" x14ac:dyDescent="0.3">
      <c r="A66" s="1"/>
      <c r="F66" s="20"/>
      <c r="G66" s="1"/>
      <c r="H66" s="1" t="s">
        <v>97</v>
      </c>
      <c r="I66" s="19">
        <v>29.380116959064331</v>
      </c>
      <c r="J66" s="19">
        <v>29.380116959064328</v>
      </c>
      <c r="K66" s="1"/>
      <c r="L66" s="1">
        <v>3</v>
      </c>
      <c r="M66" s="1"/>
      <c r="N66" s="1"/>
      <c r="O66" s="1"/>
      <c r="P66" s="1"/>
      <c r="Q66" s="1"/>
      <c r="R66" s="1"/>
      <c r="S66" s="1"/>
    </row>
    <row r="67" spans="1:19" ht="16.5" x14ac:dyDescent="0.3">
      <c r="A67" s="1"/>
      <c r="F67" s="20"/>
      <c r="G67" s="1"/>
      <c r="H67" s="1" t="s">
        <v>95</v>
      </c>
      <c r="I67" s="19">
        <v>31.193957115009749</v>
      </c>
      <c r="J67" s="19">
        <v>20.082846003898634</v>
      </c>
      <c r="K67" s="1"/>
      <c r="L67" s="1">
        <v>4</v>
      </c>
      <c r="M67" s="1"/>
      <c r="N67" s="1"/>
      <c r="O67" s="1"/>
      <c r="P67" s="1"/>
      <c r="Q67" s="1"/>
      <c r="R67" s="1"/>
      <c r="S67" s="1"/>
    </row>
    <row r="68" spans="1:19" ht="16.5" x14ac:dyDescent="0.3">
      <c r="A68" s="1"/>
      <c r="F68" s="20"/>
      <c r="G68" s="1"/>
      <c r="H68" s="1" t="s">
        <v>78</v>
      </c>
      <c r="I68" s="19">
        <v>33.513645224171533</v>
      </c>
      <c r="J68" s="19">
        <v>27.032163742690059</v>
      </c>
      <c r="K68" s="1"/>
      <c r="L68" s="1">
        <v>5</v>
      </c>
      <c r="M68" s="1"/>
      <c r="N68" s="1"/>
      <c r="O68" s="1"/>
      <c r="P68" s="1"/>
      <c r="Q68" s="1"/>
      <c r="R68" s="1"/>
      <c r="S68" s="1"/>
    </row>
    <row r="69" spans="1:19" ht="16.5" x14ac:dyDescent="0.3">
      <c r="A69" s="1"/>
      <c r="F69" s="22"/>
      <c r="G69" s="1"/>
      <c r="H69" s="1" t="s">
        <v>73</v>
      </c>
      <c r="I69" s="19">
        <v>36.423001949317744</v>
      </c>
      <c r="J69" s="19">
        <v>35.497076023391813</v>
      </c>
      <c r="K69" s="1"/>
      <c r="L69" s="1">
        <v>6</v>
      </c>
      <c r="M69" s="1"/>
      <c r="N69" s="1"/>
      <c r="O69" s="1"/>
      <c r="P69" s="1"/>
      <c r="Q69" s="1"/>
      <c r="R69" s="1"/>
      <c r="S69" s="1"/>
    </row>
    <row r="70" spans="1:19" ht="16.5" x14ac:dyDescent="0.3">
      <c r="A70" s="1"/>
      <c r="F70" s="22"/>
      <c r="G70" s="1"/>
      <c r="H70" s="1" t="s">
        <v>70</v>
      </c>
      <c r="I70" s="19">
        <v>36.461988304093573</v>
      </c>
      <c r="J70" s="19">
        <v>32.758284600389864</v>
      </c>
      <c r="K70" s="1"/>
      <c r="L70" s="1">
        <v>7</v>
      </c>
      <c r="M70" s="1"/>
      <c r="N70" s="1"/>
      <c r="O70" s="1"/>
      <c r="P70" s="1"/>
      <c r="Q70" s="1"/>
      <c r="R70" s="1"/>
      <c r="S70" s="1"/>
    </row>
    <row r="71" spans="1:19" ht="16.5" x14ac:dyDescent="0.3">
      <c r="A71" s="1"/>
      <c r="F71" s="22"/>
      <c r="G71" s="1"/>
      <c r="H71" s="1" t="s">
        <v>94</v>
      </c>
      <c r="I71" s="19">
        <v>37.5</v>
      </c>
      <c r="J71" s="19">
        <v>37.5</v>
      </c>
      <c r="K71" s="1"/>
      <c r="L71" s="1">
        <v>8</v>
      </c>
      <c r="M71" s="1"/>
      <c r="N71" s="1"/>
      <c r="O71" s="1"/>
      <c r="P71" s="1"/>
      <c r="Q71" s="1"/>
      <c r="R71" s="1"/>
      <c r="S71" s="1"/>
    </row>
    <row r="72" spans="1:19" ht="16.5" x14ac:dyDescent="0.3">
      <c r="A72" s="1"/>
      <c r="F72" s="20"/>
      <c r="G72" s="1"/>
      <c r="H72" s="1" t="s">
        <v>32</v>
      </c>
      <c r="I72" s="19">
        <v>41.929824561403507</v>
      </c>
      <c r="J72" s="19">
        <v>31.744639376218327</v>
      </c>
      <c r="K72" s="1"/>
      <c r="L72" s="1">
        <v>9</v>
      </c>
      <c r="M72" s="1"/>
      <c r="N72" s="1"/>
      <c r="O72" s="1"/>
      <c r="P72" s="1"/>
      <c r="Q72" s="1"/>
      <c r="R72" s="1"/>
      <c r="S72" s="1"/>
    </row>
    <row r="73" spans="1:19" ht="16.5" x14ac:dyDescent="0.3">
      <c r="A73" s="1"/>
      <c r="F73" s="20"/>
      <c r="G73" s="1"/>
      <c r="H73" s="1" t="s">
        <v>96</v>
      </c>
      <c r="I73" s="19">
        <v>46.598440545808963</v>
      </c>
      <c r="J73" s="19">
        <v>31.783625730994149</v>
      </c>
      <c r="K73" s="1"/>
      <c r="L73" s="1">
        <v>10</v>
      </c>
      <c r="M73" s="1"/>
      <c r="N73" s="1"/>
      <c r="O73" s="1"/>
      <c r="P73" s="1"/>
      <c r="Q73" s="1"/>
      <c r="R73" s="1"/>
      <c r="S73" s="1"/>
    </row>
    <row r="74" spans="1:19" ht="16.5" x14ac:dyDescent="0.3">
      <c r="A74" s="1"/>
      <c r="B74" s="1"/>
      <c r="C74" s="1"/>
      <c r="D74" s="1"/>
      <c r="E74" s="1"/>
      <c r="F74" s="20"/>
      <c r="G74" s="1"/>
      <c r="H74" s="1" t="s">
        <v>62</v>
      </c>
      <c r="I74" s="19">
        <v>49.697855750487328</v>
      </c>
      <c r="J74" s="19">
        <v>44.142300194931771</v>
      </c>
      <c r="K74" s="1"/>
      <c r="L74" s="1">
        <v>11</v>
      </c>
      <c r="M74" s="1"/>
      <c r="N74" s="1"/>
      <c r="O74" s="1"/>
      <c r="P74" s="1"/>
      <c r="Q74" s="1"/>
      <c r="R74" s="1"/>
      <c r="S74" s="1"/>
    </row>
    <row r="75" spans="1:19" ht="16.5" x14ac:dyDescent="0.3">
      <c r="A75" s="1"/>
      <c r="B75" s="1"/>
      <c r="C75" s="1"/>
      <c r="D75" s="1"/>
      <c r="E75" s="1"/>
      <c r="F75" s="1"/>
      <c r="G75" s="1"/>
      <c r="H75" s="1" t="s">
        <v>98</v>
      </c>
      <c r="I75" s="19">
        <v>55.684210526315795</v>
      </c>
      <c r="J75" s="19">
        <v>55.684210526315795</v>
      </c>
      <c r="K75" s="1"/>
      <c r="L75" s="1">
        <v>12</v>
      </c>
      <c r="M75" s="1"/>
      <c r="N75" s="1"/>
      <c r="O75" s="1"/>
      <c r="P75" s="1"/>
      <c r="Q75" s="1"/>
      <c r="R75" s="1"/>
      <c r="S75" s="1"/>
    </row>
    <row r="76" spans="1:19" ht="16.5" x14ac:dyDescent="0.3">
      <c r="A76" s="1"/>
      <c r="B76" s="1"/>
      <c r="C76" s="1"/>
      <c r="D76" s="1"/>
      <c r="E76" s="1"/>
      <c r="F76" s="1"/>
      <c r="G76" s="1"/>
      <c r="H76" s="1" t="s">
        <v>33</v>
      </c>
      <c r="I76" s="19">
        <v>56.081871345029249</v>
      </c>
      <c r="J76" s="19">
        <v>43.118908382066273</v>
      </c>
      <c r="K76" s="1"/>
      <c r="L76" s="1">
        <v>13</v>
      </c>
      <c r="M76" s="1"/>
      <c r="N76" s="1"/>
      <c r="O76" s="1"/>
      <c r="P76" s="1"/>
      <c r="Q76" s="1"/>
      <c r="R76" s="1"/>
      <c r="S76" s="1"/>
    </row>
    <row r="77" spans="1:19" ht="16.5" x14ac:dyDescent="0.3">
      <c r="A77" s="1"/>
      <c r="B77" s="1"/>
      <c r="C77" s="1"/>
      <c r="D77" s="1"/>
      <c r="E77" s="1"/>
      <c r="F77" s="1"/>
      <c r="G77" s="1"/>
      <c r="H77" s="1" t="s">
        <v>36</v>
      </c>
      <c r="I77" s="19">
        <v>63.386939571150094</v>
      </c>
      <c r="J77" s="19">
        <v>61.535087719298247</v>
      </c>
      <c r="K77" s="1"/>
      <c r="L77" s="1">
        <v>14</v>
      </c>
      <c r="M77" s="1"/>
      <c r="N77" s="1"/>
      <c r="O77" s="1"/>
      <c r="P77" s="1"/>
      <c r="Q77" s="1"/>
      <c r="R77" s="1"/>
      <c r="S77" s="1"/>
    </row>
    <row r="78" spans="1:19" ht="16.5" x14ac:dyDescent="0.3">
      <c r="A78" s="1"/>
      <c r="B78" s="1"/>
      <c r="C78" s="1"/>
      <c r="D78" s="1"/>
      <c r="E78" s="1"/>
      <c r="F78" s="1"/>
      <c r="G78" s="1"/>
      <c r="H78" s="1" t="s">
        <v>99</v>
      </c>
      <c r="I78" s="19">
        <v>72.188109161793363</v>
      </c>
      <c r="J78" s="19">
        <v>69.410331384015592</v>
      </c>
      <c r="K78" s="1"/>
      <c r="L78" s="1">
        <v>15</v>
      </c>
      <c r="M78" s="1"/>
      <c r="N78" s="1"/>
      <c r="O78" s="1"/>
      <c r="P78" s="1"/>
      <c r="Q78" s="1"/>
      <c r="R78" s="1"/>
      <c r="S78" s="1"/>
    </row>
    <row r="79" spans="1:19" ht="16.5" x14ac:dyDescent="0.3">
      <c r="A79" s="1"/>
      <c r="B79" s="1"/>
      <c r="C79" s="1"/>
      <c r="D79" s="1"/>
      <c r="E79" s="1"/>
      <c r="F79" s="1"/>
      <c r="G79" s="1"/>
      <c r="H79" s="1" t="s">
        <v>77</v>
      </c>
      <c r="I79" s="19">
        <v>77.597465886939574</v>
      </c>
      <c r="J79" s="19">
        <v>71.115984405458093</v>
      </c>
      <c r="K79" s="1"/>
      <c r="L79" s="1">
        <v>16</v>
      </c>
      <c r="M79" s="1"/>
      <c r="N79" s="1"/>
      <c r="O79" s="1"/>
      <c r="P79" s="1"/>
      <c r="Q79" s="1"/>
      <c r="R79" s="1"/>
      <c r="S79" s="1"/>
    </row>
    <row r="80" spans="1:19" ht="16.5" x14ac:dyDescent="0.3">
      <c r="A80" s="1"/>
      <c r="B80" s="1"/>
      <c r="C80" s="1"/>
      <c r="D80" s="1"/>
      <c r="E80" s="1"/>
      <c r="F80" s="1"/>
      <c r="G80" s="1"/>
      <c r="H80" s="1" t="s">
        <v>39</v>
      </c>
      <c r="I80" s="19">
        <v>78.075048732943472</v>
      </c>
      <c r="J80" s="19">
        <v>64.186159844054586</v>
      </c>
      <c r="K80" s="1"/>
      <c r="L80" s="1">
        <v>17</v>
      </c>
      <c r="M80" s="1"/>
      <c r="N80" s="1"/>
      <c r="O80" s="1"/>
      <c r="P80" s="1"/>
      <c r="Q80" s="1"/>
      <c r="R80" s="1"/>
      <c r="S80" s="1"/>
    </row>
    <row r="81" spans="1:19" ht="16.5" x14ac:dyDescent="0.3">
      <c r="A81" s="1"/>
      <c r="B81" s="1"/>
      <c r="C81" s="1"/>
      <c r="D81" s="1"/>
      <c r="E81" s="1"/>
      <c r="F81" s="1"/>
      <c r="G81" s="1"/>
      <c r="H81" s="1" t="s">
        <v>0</v>
      </c>
      <c r="I81" s="19">
        <v>79.215399610136458</v>
      </c>
      <c r="J81" s="19">
        <v>78.28947368421052</v>
      </c>
      <c r="K81" s="1"/>
      <c r="L81" s="1">
        <v>18</v>
      </c>
      <c r="M81" s="1"/>
      <c r="N81" s="1"/>
      <c r="O81" s="1"/>
      <c r="P81" s="1"/>
      <c r="Q81" s="1"/>
      <c r="R81" s="1"/>
      <c r="S81" s="1"/>
    </row>
    <row r="82" spans="1:19" ht="16.5" x14ac:dyDescent="0.3">
      <c r="A82" s="1"/>
      <c r="B82" s="1"/>
      <c r="C82" s="1"/>
      <c r="D82" s="1"/>
      <c r="E82" s="1"/>
      <c r="F82" s="1"/>
      <c r="G82" s="1"/>
      <c r="H82" s="1" t="s">
        <v>101</v>
      </c>
      <c r="I82" s="19">
        <v>79.639376218323591</v>
      </c>
      <c r="J82" s="19">
        <v>62.972709551656919</v>
      </c>
      <c r="K82" s="1"/>
      <c r="L82" s="1">
        <v>19</v>
      </c>
      <c r="M82" s="1"/>
      <c r="N82" s="1"/>
      <c r="O82" s="1"/>
      <c r="P82" s="1"/>
      <c r="Q82" s="1"/>
      <c r="R82" s="1"/>
      <c r="S82" s="1"/>
    </row>
    <row r="83" spans="1:19" ht="16.5" x14ac:dyDescent="0.3">
      <c r="A83" s="1"/>
      <c r="B83" s="1"/>
      <c r="C83" s="1"/>
      <c r="D83" s="1"/>
      <c r="E83" s="1"/>
      <c r="F83" s="1"/>
      <c r="G83" s="1"/>
      <c r="H83" s="1" t="s">
        <v>69</v>
      </c>
      <c r="I83" s="19">
        <v>100</v>
      </c>
      <c r="J83" s="19">
        <v>100</v>
      </c>
      <c r="K83" s="1"/>
      <c r="L83" s="1">
        <v>20</v>
      </c>
      <c r="M83" s="1"/>
      <c r="N83" s="1"/>
      <c r="O83" s="1"/>
      <c r="P83" s="1"/>
      <c r="Q83" s="1"/>
      <c r="R83" s="1"/>
      <c r="S83" s="1"/>
    </row>
    <row r="84" spans="1:19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6.5" x14ac:dyDescent="0.3">
      <c r="A87" s="1"/>
      <c r="B87" s="18" t="s">
        <v>129</v>
      </c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6.5" x14ac:dyDescent="0.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6.5" x14ac:dyDescent="0.3">
      <c r="A89" s="1"/>
      <c r="C89" s="36" t="s">
        <v>1</v>
      </c>
      <c r="D89" s="30"/>
      <c r="E89" s="37" t="s">
        <v>117</v>
      </c>
      <c r="F89" s="37" t="s">
        <v>119</v>
      </c>
      <c r="G89" s="3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6.5" x14ac:dyDescent="0.3">
      <c r="A90" s="1"/>
      <c r="B90" s="48" t="s">
        <v>138</v>
      </c>
      <c r="C90" s="38" t="s">
        <v>107</v>
      </c>
      <c r="D90" s="29"/>
      <c r="E90" s="32">
        <f>I65</f>
        <v>21.603313840155945</v>
      </c>
      <c r="F90" s="32">
        <f>J65</f>
        <v>13.269980506822613</v>
      </c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6.5" x14ac:dyDescent="0.3">
      <c r="A91" s="1"/>
      <c r="B91" s="49"/>
      <c r="C91" s="8" t="s">
        <v>113</v>
      </c>
      <c r="D91" s="30"/>
      <c r="E91" s="31">
        <f>I66</f>
        <v>29.380116959064331</v>
      </c>
      <c r="F91" s="31">
        <f>J66</f>
        <v>29.380116959064328</v>
      </c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6.5" x14ac:dyDescent="0.3">
      <c r="B92" s="49"/>
      <c r="C92" s="8" t="s">
        <v>112</v>
      </c>
      <c r="D92" s="30"/>
      <c r="E92" s="31">
        <f>(I67+I72+I71+I74)/4</f>
        <v>40.080409356725148</v>
      </c>
      <c r="F92" s="31">
        <f>(J67+J72+J71+J74)/4</f>
        <v>33.367446393762187</v>
      </c>
      <c r="G92" s="47" t="s">
        <v>130</v>
      </c>
    </row>
    <row r="93" spans="1:19" ht="16.5" x14ac:dyDescent="0.3">
      <c r="B93" s="50" t="s">
        <v>139</v>
      </c>
      <c r="C93" s="38" t="s">
        <v>36</v>
      </c>
      <c r="D93" s="29"/>
      <c r="E93" s="33">
        <f>(I70+I76+I77)/3</f>
        <v>51.976933073424306</v>
      </c>
      <c r="F93" s="33">
        <f>(J70+J76+J77)/3</f>
        <v>45.804093567251464</v>
      </c>
      <c r="G93" s="47" t="s">
        <v>131</v>
      </c>
    </row>
    <row r="94" spans="1:19" ht="16.5" x14ac:dyDescent="0.3">
      <c r="B94" s="51"/>
      <c r="C94" s="8" t="s">
        <v>110</v>
      </c>
      <c r="D94" s="30"/>
      <c r="E94" s="34">
        <f>I75</f>
        <v>55.684210526315795</v>
      </c>
      <c r="F94" s="34">
        <f>J75</f>
        <v>55.684210526315795</v>
      </c>
      <c r="G94" s="47"/>
    </row>
    <row r="95" spans="1:19" ht="16.5" x14ac:dyDescent="0.3">
      <c r="B95" s="51"/>
      <c r="C95" s="8" t="s">
        <v>111</v>
      </c>
      <c r="D95" s="30"/>
      <c r="E95" s="34">
        <f>(I79+I68)/2</f>
        <v>55.555555555555557</v>
      </c>
      <c r="F95" s="34">
        <f>(J79+J68)/2</f>
        <v>49.074074074074076</v>
      </c>
      <c r="G95" s="47" t="s">
        <v>132</v>
      </c>
    </row>
    <row r="96" spans="1:19" ht="16.5" x14ac:dyDescent="0.3">
      <c r="B96" s="48" t="s">
        <v>137</v>
      </c>
      <c r="C96" s="8" t="s">
        <v>108</v>
      </c>
      <c r="D96" s="30"/>
      <c r="E96" s="35">
        <f>(I69+I81)/2</f>
        <v>57.819200779727097</v>
      </c>
      <c r="F96" s="35">
        <f>(J69+J81)/2</f>
        <v>56.893274853801167</v>
      </c>
      <c r="G96" s="47" t="s">
        <v>133</v>
      </c>
    </row>
    <row r="97" spans="2:7" ht="16.5" x14ac:dyDescent="0.3">
      <c r="B97" s="49"/>
      <c r="C97" s="8" t="s">
        <v>109</v>
      </c>
      <c r="D97" s="30"/>
      <c r="E97" s="35">
        <f>(I78+I73+I80)/3</f>
        <v>65.620532813515254</v>
      </c>
      <c r="F97" s="35">
        <f>(J78+J73+J80)/3</f>
        <v>55.126705653021439</v>
      </c>
      <c r="G97" s="47" t="s">
        <v>134</v>
      </c>
    </row>
    <row r="98" spans="2:7" ht="16.5" x14ac:dyDescent="0.3">
      <c r="B98" s="49"/>
      <c r="C98" s="38" t="s">
        <v>106</v>
      </c>
      <c r="D98" s="29"/>
      <c r="E98" s="35">
        <f>0.8*I82+0.2*I83</f>
        <v>83.711500974658875</v>
      </c>
      <c r="F98" s="35">
        <f>0.8*J82+0.2*J83</f>
        <v>70.378167641325547</v>
      </c>
      <c r="G98" s="47" t="s">
        <v>135</v>
      </c>
    </row>
    <row r="99" spans="2:7" ht="16.5" x14ac:dyDescent="0.3">
      <c r="G99" s="37"/>
    </row>
    <row r="100" spans="2:7" ht="16.5" x14ac:dyDescent="0.3">
      <c r="G100" s="37"/>
    </row>
  </sheetData>
  <mergeCells count="16">
    <mergeCell ref="B90:B92"/>
    <mergeCell ref="B96:B98"/>
    <mergeCell ref="B93:B95"/>
    <mergeCell ref="C38:H38"/>
    <mergeCell ref="L38:Q38"/>
    <mergeCell ref="F5:G5"/>
    <mergeCell ref="F6:G6"/>
    <mergeCell ref="B5:C5"/>
    <mergeCell ref="B6:C6"/>
    <mergeCell ref="D5:E5"/>
    <mergeCell ref="D6:E6"/>
    <mergeCell ref="H5:I5"/>
    <mergeCell ref="H6:I6"/>
    <mergeCell ref="J6:K6"/>
    <mergeCell ref="J5:M5"/>
    <mergeCell ref="L6:M6"/>
  </mergeCells>
  <phoneticPr fontId="1" type="noConversion"/>
  <conditionalFormatting sqref="R40:R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:I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:J8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expression" dxfId="0" priority="2" stopIfTrue="1">
      <formula>"&lt;$C$31"</formula>
    </cfRule>
  </conditionalFormatting>
  <conditionalFormatting sqref="I40: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1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1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Nadien</dc:creator>
  <cp:lastModifiedBy>Nils Gudat</cp:lastModifiedBy>
  <dcterms:created xsi:type="dcterms:W3CDTF">1996-10-14T23:33:28Z</dcterms:created>
  <dcterms:modified xsi:type="dcterms:W3CDTF">2016-09-03T15:36:09Z</dcterms:modified>
</cp:coreProperties>
</file>