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6975" activeTab="1"/>
  </bookViews>
  <sheets>
    <sheet name="BÀI 2" sheetId="1" r:id="rId1"/>
    <sheet name="BÀI 3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6" i="2" l="1"/>
  <c r="I7" i="2" l="1"/>
  <c r="I8" i="2"/>
  <c r="I9" i="2"/>
  <c r="I10" i="2"/>
  <c r="I11" i="2"/>
  <c r="I12" i="2"/>
  <c r="I13" i="2"/>
  <c r="I14" i="2"/>
  <c r="I15" i="2"/>
  <c r="F7" i="2"/>
  <c r="F8" i="2"/>
  <c r="F9" i="2"/>
  <c r="F10" i="2"/>
  <c r="F11" i="2"/>
  <c r="F12" i="2"/>
  <c r="F13" i="2"/>
  <c r="F14" i="2"/>
  <c r="F15" i="2"/>
  <c r="F6" i="2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H7" i="2"/>
  <c r="H8" i="2"/>
  <c r="H9" i="2"/>
  <c r="H10" i="2"/>
  <c r="H11" i="2"/>
  <c r="H12" i="2"/>
  <c r="H13" i="2"/>
  <c r="H14" i="2"/>
  <c r="H15" i="2"/>
  <c r="H6" i="2"/>
  <c r="G7" i="2"/>
  <c r="G8" i="2"/>
  <c r="G9" i="2"/>
  <c r="G10" i="2"/>
  <c r="G11" i="2"/>
  <c r="G12" i="2"/>
  <c r="G13" i="2"/>
  <c r="G14" i="2"/>
  <c r="G15" i="2"/>
  <c r="G6" i="2"/>
  <c r="D7" i="2"/>
  <c r="D8" i="2"/>
  <c r="D9" i="2"/>
  <c r="D10" i="2"/>
  <c r="D11" i="2"/>
  <c r="D12" i="2"/>
  <c r="D13" i="2"/>
  <c r="D14" i="2"/>
  <c r="D15" i="2"/>
  <c r="D6" i="2"/>
  <c r="E4" i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<sst xmlns="http://schemas.openxmlformats.org/spreadsheetml/2006/main" count="103" uniqueCount="90">
  <si>
    <t>BẢNG THEO DÕI VẬT TƯ</t>
  </si>
  <si>
    <t>STT</t>
  </si>
  <si>
    <t>MÃ
VẬT TƯ</t>
  </si>
  <si>
    <t>TÊN
VẬT TƯ</t>
  </si>
  <si>
    <t>ĐƠN
GIÁ</t>
  </si>
  <si>
    <t>ĐVT</t>
  </si>
  <si>
    <t>SỐ
LƯỢNG</t>
  </si>
  <si>
    <t>THÀNH
TIỀN</t>
  </si>
  <si>
    <t>CTA</t>
  </si>
  <si>
    <t>STA</t>
  </si>
  <si>
    <t>XMA</t>
  </si>
  <si>
    <t>CTB</t>
  </si>
  <si>
    <t>STB</t>
  </si>
  <si>
    <t>XMB</t>
  </si>
  <si>
    <t>CTC</t>
  </si>
  <si>
    <t>STC</t>
  </si>
  <si>
    <t>XMC</t>
  </si>
  <si>
    <t>BẢNG 2: ĐƠN GIÁ VẬT TƯ</t>
  </si>
  <si>
    <t>LOẠI</t>
  </si>
  <si>
    <t>A</t>
  </si>
  <si>
    <t>B</t>
  </si>
  <si>
    <t>C</t>
  </si>
  <si>
    <t>CÁT</t>
  </si>
  <si>
    <t>SẮT</t>
  </si>
  <si>
    <t>XI MĂNG</t>
  </si>
  <si>
    <t>BẢNG 3: BẢNG VẬT TƯ</t>
  </si>
  <si>
    <t>CT</t>
  </si>
  <si>
    <t>ST</t>
  </si>
  <si>
    <t>XM</t>
  </si>
  <si>
    <r>
      <t>M</t>
    </r>
    <r>
      <rPr>
        <vertAlign val="superscript"/>
        <sz val="14"/>
        <color theme="1"/>
        <rFont val="Times New Roman"/>
        <family val="1"/>
      </rPr>
      <t>3</t>
    </r>
  </si>
  <si>
    <t>THANH</t>
  </si>
  <si>
    <t>KG</t>
  </si>
  <si>
    <t>CÔNG TY TOURIST</t>
  </si>
  <si>
    <t>BẢNG THEO DÕI DỊCH VỤ</t>
  </si>
  <si>
    <t>ĐVT:</t>
  </si>
  <si>
    <t>1000 đ</t>
  </si>
  <si>
    <t>TÊN
KH</t>
  </si>
  <si>
    <t>MÃ SỐ</t>
  </si>
  <si>
    <t>TÊN TOUR</t>
  </si>
  <si>
    <t>TÊN
 TOUR</t>
  </si>
  <si>
    <t>SL
NGƯỜI</t>
  </si>
  <si>
    <t>ĐƠN GIÁ
PHÒNG</t>
  </si>
  <si>
    <t>GIÁ
TOUR</t>
  </si>
  <si>
    <t>GIÁ
 PHƯƠNG TIỆN</t>
  </si>
  <si>
    <t>TỔNG
THANH
TOÁN</t>
  </si>
  <si>
    <t>Nguyễn Thị Nở</t>
  </si>
  <si>
    <t>Công ty ABC</t>
  </si>
  <si>
    <t>Đặng Bá Kiến</t>
  </si>
  <si>
    <t>Nguyễn Nam Cao</t>
  </si>
  <si>
    <t>Trường Đại Học FCT</t>
  </si>
  <si>
    <t>Trần Quang Minh</t>
  </si>
  <si>
    <t>Nguyễn Thu Thủy</t>
  </si>
  <si>
    <t>Trần Công Minh</t>
  </si>
  <si>
    <t xml:space="preserve">Ngô Thủy Tiên </t>
  </si>
  <si>
    <t>Nguyễn Tâm Trạng</t>
  </si>
  <si>
    <t>01A</t>
  </si>
  <si>
    <t>12C</t>
  </si>
  <si>
    <t>11B</t>
  </si>
  <si>
    <t>13A</t>
  </si>
  <si>
    <t>17C</t>
  </si>
  <si>
    <t>15B</t>
  </si>
  <si>
    <t>16A</t>
  </si>
  <si>
    <t>17B</t>
  </si>
  <si>
    <t>18C</t>
  </si>
  <si>
    <t>14C</t>
  </si>
  <si>
    <t>BẢNG 2: GIÁ TIỀN PHÒNG</t>
  </si>
  <si>
    <t>HẠNG</t>
  </si>
  <si>
    <t>Từ 2 đến 5 người</t>
  </si>
  <si>
    <t>Trên 5 người</t>
  </si>
  <si>
    <t>1 người</t>
  </si>
  <si>
    <t>BẢNG 3: BẢNG GIÁ TOUR</t>
  </si>
  <si>
    <t>GIÁ VÉ
PHƯƠNG TIỆN</t>
  </si>
  <si>
    <t>01</t>
  </si>
  <si>
    <t>CẦN GIỜ - 
DUYÊN HẢI</t>
  </si>
  <si>
    <t>TIỀN GIANG -
BẾN TRE</t>
  </si>
  <si>
    <t>BẾN TRE</t>
  </si>
  <si>
    <t>VĨNH LONG</t>
  </si>
  <si>
    <t>ĐỒNG THÁP</t>
  </si>
  <si>
    <t>CẦN THƠ</t>
  </si>
  <si>
    <t>CHÂU ĐỐC -
LONG XUYÊN</t>
  </si>
  <si>
    <t>PHÚ QUỐC:
CÂU CÁ TẠI 
BIỂN AN THỚI</t>
  </si>
  <si>
    <t>LONG AN -
TIỀN GIANG
BẾN TRE -
ĐỒNG THÁP</t>
  </si>
  <si>
    <t>11</t>
  </si>
  <si>
    <t>12</t>
  </si>
  <si>
    <t>13</t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</si>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</sst>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G3" sqref="G3:G12"/>
    </sheetView>
  </sheetViews>
  <sheetFormatPr defaultRowHeight="18.75" x14ac:dyDescent="0.25"/>
  <cols>
    <col min="1" max="1" width="9.140625" style="1"/>
    <col min="2" max="2" width="11.5703125" style="1" customWidth="1"/>
    <col min="3" max="3" width="19.28515625" style="1" customWidth="1"/>
    <col min="4" max="4" width="9.7109375" style="1" bestFit="1" customWidth="1"/>
    <col min="5" max="5" width="10.85546875" style="1" customWidth="1"/>
    <col min="6" max="6" width="12.140625" style="1" customWidth="1"/>
    <col min="7" max="7" width="13.42578125" style="1" customWidth="1"/>
    <col min="8" max="8" width="9.140625" style="1"/>
    <col min="9" max="9" width="12" style="1" customWidth="1"/>
    <col min="10" max="10" width="17" style="1" customWidth="1"/>
    <col min="11" max="11" width="12.5703125" style="1" customWidth="1"/>
    <col min="12" max="12" width="13.5703125" style="1" customWidth="1"/>
    <col min="13" max="16384" width="9.140625" style="1"/>
  </cols>
  <sheetData>
    <row r="1" spans="1:12" x14ac:dyDescent="0.25">
      <c r="A1" s="7" t="s">
        <v>0</v>
      </c>
      <c r="B1" s="8"/>
      <c r="C1" s="8"/>
      <c r="D1" s="8"/>
      <c r="E1" s="8"/>
      <c r="F1" s="8"/>
      <c r="G1" s="9"/>
    </row>
    <row r="2" spans="1:12" ht="37.5" x14ac:dyDescent="0.25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  <c r="G2" s="3" t="s">
        <v>7</v>
      </c>
      <c r="I2" s="7" t="s">
        <v>17</v>
      </c>
      <c r="J2" s="8"/>
      <c r="K2" s="8"/>
      <c r="L2" s="9"/>
    </row>
    <row r="3" spans="1:12" x14ac:dyDescent="0.25">
      <c r="A3" s="2">
        <v>1</v>
      </c>
      <c r="B3" s="2" t="s">
        <v>8</v>
      </c>
      <c r="C3" s="2" t="str">
        <f>VLOOKUP(LEFT(B3,2),$I$10:$J$12,2,0)</f>
        <v>CÁT</v>
      </c>
      <c r="D3" s="4">
        <f>IF(RIGHT(B3,1)="A",HLOOKUP(C3,$J$3:$L$6,2,0),IF(RIGHT(B3,1)="B",HLOOKUP(C3,$J$3:$L$6,3,0),HLOOKUP(C3,$J$3:$L$6,4,0)))</f>
        <v>150000</v>
      </c>
      <c r="E3" s="2" t="str">
        <f>VLOOKUP(LEFT(B3,2),$I$10:$K$12,3,0)</f>
        <v>M3</v>
      </c>
      <c r="F3" s="2">
        <v>250</v>
      </c>
      <c r="G3" s="4">
        <f>IF(C3="CÁT",10%*D3*F3,D3*F3)</f>
        <v>3750000</v>
      </c>
      <c r="I3" s="2" t="s">
        <v>18</v>
      </c>
      <c r="J3" s="2" t="s">
        <v>22</v>
      </c>
      <c r="K3" s="2" t="s">
        <v>23</v>
      </c>
      <c r="L3" s="2" t="s">
        <v>24</v>
      </c>
    </row>
    <row r="4" spans="1:12" x14ac:dyDescent="0.25">
      <c r="A4" s="2">
        <v>2</v>
      </c>
      <c r="B4" s="2" t="s">
        <v>9</v>
      </c>
      <c r="C4" s="2" t="str">
        <f t="shared" ref="C4:C12" si="0">VLOOKUP(LEFT(B4,2),$I$10:$J$12,2,0)</f>
        <v>SẮT</v>
      </c>
      <c r="D4" s="4">
        <f t="shared" ref="D4:D12" si="1">IF(RIGHT(B4,1)="A",HLOOKUP(C4,$J$3:$L$6,2,0),IF(RIGHT(B4,1)="B",HLOOKUP(C4,$J$3:$L$6,3,0),HLOOKUP(C4,$J$3:$L$6,4,0)))</f>
        <v>125000</v>
      </c>
      <c r="E4" s="2" t="str">
        <f t="shared" ref="E4:E12" si="2">VLOOKUP(LEFT(B4,2),$I$10:$K$12,3,0)</f>
        <v>THANH</v>
      </c>
      <c r="F4" s="2">
        <v>25</v>
      </c>
      <c r="G4" s="4">
        <f t="shared" ref="G4:G12" si="3">IF(C4="CÁT",10%*D4*F4,D4*F4)</f>
        <v>3125000</v>
      </c>
      <c r="I4" s="2" t="s">
        <v>19</v>
      </c>
      <c r="J4" s="4">
        <v>150000</v>
      </c>
      <c r="K4" s="4">
        <v>125000</v>
      </c>
      <c r="L4" s="4">
        <v>105000</v>
      </c>
    </row>
    <row r="5" spans="1:12" x14ac:dyDescent="0.25">
      <c r="A5" s="2">
        <v>3</v>
      </c>
      <c r="B5" s="2" t="s">
        <v>10</v>
      </c>
      <c r="C5" s="2" t="str">
        <f t="shared" si="0"/>
        <v>XI MĂNG</v>
      </c>
      <c r="D5" s="4">
        <f t="shared" si="1"/>
        <v>105000</v>
      </c>
      <c r="E5" s="2" t="str">
        <f t="shared" si="2"/>
        <v>KG</v>
      </c>
      <c r="F5" s="2">
        <v>350</v>
      </c>
      <c r="G5" s="4">
        <f t="shared" si="3"/>
        <v>36750000</v>
      </c>
      <c r="I5" s="2" t="s">
        <v>20</v>
      </c>
      <c r="J5" s="4">
        <v>120000</v>
      </c>
      <c r="K5" s="4">
        <v>95000</v>
      </c>
      <c r="L5" s="4">
        <v>85000</v>
      </c>
    </row>
    <row r="6" spans="1:12" x14ac:dyDescent="0.25">
      <c r="A6" s="2">
        <v>4</v>
      </c>
      <c r="B6" s="2" t="s">
        <v>11</v>
      </c>
      <c r="C6" s="2" t="str">
        <f t="shared" si="0"/>
        <v>CÁT</v>
      </c>
      <c r="D6" s="4">
        <f t="shared" si="1"/>
        <v>120000</v>
      </c>
      <c r="E6" s="2" t="str">
        <f t="shared" si="2"/>
        <v>M3</v>
      </c>
      <c r="F6" s="2">
        <v>12</v>
      </c>
      <c r="G6" s="4">
        <f t="shared" si="3"/>
        <v>144000</v>
      </c>
      <c r="I6" s="2" t="s">
        <v>21</v>
      </c>
      <c r="J6" s="4">
        <v>100000</v>
      </c>
      <c r="K6" s="4">
        <v>75000</v>
      </c>
      <c r="L6" s="4">
        <v>65000</v>
      </c>
    </row>
    <row r="7" spans="1:12" x14ac:dyDescent="0.25">
      <c r="A7" s="2">
        <v>5</v>
      </c>
      <c r="B7" s="2" t="s">
        <v>12</v>
      </c>
      <c r="C7" s="2" t="str">
        <f t="shared" si="0"/>
        <v>SẮT</v>
      </c>
      <c r="D7" s="4">
        <f t="shared" si="1"/>
        <v>95000</v>
      </c>
      <c r="E7" s="2" t="str">
        <f t="shared" si="2"/>
        <v>THANH</v>
      </c>
      <c r="F7" s="2">
        <v>345</v>
      </c>
      <c r="G7" s="4">
        <f t="shared" si="3"/>
        <v>32775000</v>
      </c>
    </row>
    <row r="8" spans="1:12" x14ac:dyDescent="0.25">
      <c r="A8" s="2">
        <v>6</v>
      </c>
      <c r="B8" s="2" t="s">
        <v>13</v>
      </c>
      <c r="C8" s="2" t="str">
        <f t="shared" si="0"/>
        <v>XI MĂNG</v>
      </c>
      <c r="D8" s="4">
        <f t="shared" si="1"/>
        <v>85000</v>
      </c>
      <c r="E8" s="2" t="str">
        <f t="shared" si="2"/>
        <v>KG</v>
      </c>
      <c r="F8" s="2">
        <v>45</v>
      </c>
      <c r="G8" s="4">
        <f t="shared" si="3"/>
        <v>3825000</v>
      </c>
      <c r="I8" s="7" t="s">
        <v>25</v>
      </c>
      <c r="J8" s="8"/>
      <c r="K8" s="9"/>
    </row>
    <row r="9" spans="1:12" ht="37.5" x14ac:dyDescent="0.25">
      <c r="A9" s="2">
        <v>7</v>
      </c>
      <c r="B9" s="2" t="s">
        <v>14</v>
      </c>
      <c r="C9" s="2" t="str">
        <f t="shared" si="0"/>
        <v>CÁT</v>
      </c>
      <c r="D9" s="4">
        <f t="shared" si="1"/>
        <v>100000</v>
      </c>
      <c r="E9" s="2" t="str">
        <f t="shared" si="2"/>
        <v>M3</v>
      </c>
      <c r="F9" s="2">
        <v>23</v>
      </c>
      <c r="G9" s="4">
        <f t="shared" si="3"/>
        <v>230000</v>
      </c>
      <c r="I9" s="3" t="s">
        <v>2</v>
      </c>
      <c r="J9" s="3" t="s">
        <v>3</v>
      </c>
      <c r="K9" s="2" t="s">
        <v>5</v>
      </c>
    </row>
    <row r="10" spans="1:12" ht="22.5" x14ac:dyDescent="0.25">
      <c r="A10" s="2">
        <v>8</v>
      </c>
      <c r="B10" s="2" t="s">
        <v>15</v>
      </c>
      <c r="C10" s="2" t="str">
        <f t="shared" si="0"/>
        <v>SẮT</v>
      </c>
      <c r="D10" s="4">
        <f t="shared" si="1"/>
        <v>75000</v>
      </c>
      <c r="E10" s="2" t="str">
        <f t="shared" si="2"/>
        <v>THANH</v>
      </c>
      <c r="F10" s="2">
        <v>12</v>
      </c>
      <c r="G10" s="4">
        <f t="shared" si="3"/>
        <v>900000</v>
      </c>
      <c r="I10" s="2" t="s">
        <v>26</v>
      </c>
      <c r="J10" s="2" t="s">
        <v>22</v>
      </c>
      <c r="K10" s="2" t="s">
        <v>29</v>
      </c>
    </row>
    <row r="11" spans="1:12" x14ac:dyDescent="0.25">
      <c r="A11" s="2">
        <v>9</v>
      </c>
      <c r="B11" s="2" t="s">
        <v>16</v>
      </c>
      <c r="C11" s="2" t="str">
        <f t="shared" si="0"/>
        <v>XI MĂNG</v>
      </c>
      <c r="D11" s="4">
        <f t="shared" si="1"/>
        <v>65000</v>
      </c>
      <c r="E11" s="2" t="str">
        <f t="shared" si="2"/>
        <v>KG</v>
      </c>
      <c r="F11" s="2">
        <v>35</v>
      </c>
      <c r="G11" s="4">
        <f t="shared" si="3"/>
        <v>2275000</v>
      </c>
      <c r="I11" s="2" t="s">
        <v>27</v>
      </c>
      <c r="J11" s="2" t="s">
        <v>23</v>
      </c>
      <c r="K11" s="2" t="s">
        <v>30</v>
      </c>
    </row>
    <row r="12" spans="1:12" x14ac:dyDescent="0.25">
      <c r="A12" s="2">
        <v>10</v>
      </c>
      <c r="B12" s="2" t="s">
        <v>14</v>
      </c>
      <c r="C12" s="2" t="str">
        <f t="shared" si="0"/>
        <v>CÁT</v>
      </c>
      <c r="D12" s="4">
        <f t="shared" si="1"/>
        <v>100000</v>
      </c>
      <c r="E12" s="2" t="str">
        <f t="shared" si="2"/>
        <v>M3</v>
      </c>
      <c r="F12" s="2">
        <v>23</v>
      </c>
      <c r="G12" s="4">
        <f t="shared" si="3"/>
        <v>230000</v>
      </c>
      <c r="I12" s="2" t="s">
        <v>28</v>
      </c>
      <c r="J12" s="2" t="s">
        <v>24</v>
      </c>
      <c r="K12" s="2" t="s">
        <v>31</v>
      </c>
    </row>
  </sheetData>
  <mergeCells count="3">
    <mergeCell ref="A1:G1"/>
    <mergeCell ref="I2:L2"/>
    <mergeCell ref="I8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C4" workbookViewId="0">
      <selection activeCell="I6" sqref="I6"/>
    </sheetView>
  </sheetViews>
  <sheetFormatPr defaultRowHeight="18.75" x14ac:dyDescent="0.25"/>
  <cols>
    <col min="1" max="1" width="9.140625" style="1"/>
    <col min="2" max="2" width="23.5703125" style="1" customWidth="1"/>
    <col min="3" max="3" width="20.5703125" style="1" customWidth="1"/>
    <col min="4" max="4" width="63.85546875" style="1" customWidth="1"/>
    <col min="5" max="5" width="11.5703125" style="1" customWidth="1"/>
    <col min="6" max="6" width="17.28515625" style="1" customWidth="1"/>
    <col min="7" max="7" width="18.7109375" style="1" customWidth="1"/>
    <col min="8" max="8" width="13.85546875" style="1" customWidth="1"/>
    <col min="9" max="9" width="17.140625" style="1" customWidth="1"/>
    <col min="10" max="16384" width="9.140625" style="1"/>
  </cols>
  <sheetData>
    <row r="1" spans="1:9" x14ac:dyDescent="0.25">
      <c r="A1" s="1" t="s">
        <v>32</v>
      </c>
    </row>
    <row r="2" spans="1:9" x14ac:dyDescent="0.25">
      <c r="D2" s="1" t="s">
        <v>33</v>
      </c>
    </row>
    <row r="4" spans="1:9" x14ac:dyDescent="0.25">
      <c r="F4" s="1" t="s">
        <v>34</v>
      </c>
      <c r="G4" s="1" t="s">
        <v>35</v>
      </c>
    </row>
    <row r="5" spans="1:9" ht="56.25" x14ac:dyDescent="0.25">
      <c r="A5" s="2" t="s">
        <v>1</v>
      </c>
      <c r="B5" s="3" t="s">
        <v>36</v>
      </c>
      <c r="C5" s="2" t="s">
        <v>37</v>
      </c>
      <c r="D5" s="3" t="s">
        <v>39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</row>
    <row r="6" spans="1:9" x14ac:dyDescent="0.25">
      <c r="A6" s="2">
        <v>1</v>
      </c>
      <c r="B6" s="2" t="s">
        <v>45</v>
      </c>
      <c r="C6" s="5" t="s">
        <v>55</v>
      </c>
      <c r="D6" s="2" t="str">
        <f>VLOOKUP(LEFT(C6,2),$F$19:$I$27,2,0)</f>
        <v>CẦN GIỜ - 
DUYÊN HẢI</v>
      </c>
      <c r="E6" s="2">
        <v>1</v>
      </c>
      <c r="F6" s="2">
        <f>VLOOKUP(RIGHT(C6,1),$A$19:$D$21,IF(E6=1,2,IF(AND(E6&gt;2,E6&lt;=5),3,4)),1)</f>
        <v>180000</v>
      </c>
      <c r="G6" s="4">
        <f>VLOOKUP(LEFT(C6,2),$F$19:$I$27,3,0)</f>
        <v>559000</v>
      </c>
      <c r="H6" s="4">
        <f>VLOOKUP(LEFT(C6,2),$F$19:$I$27,4,0)</f>
        <v>50000</v>
      </c>
      <c r="I6" s="4">
        <f>IF(E6&gt;=5,90%*(F6+G6+H6),IF(E6&gt;2&amp;E6&lt;5,95%*(F6+G6+H6),F6+G6+H6))</f>
        <v>789000</v>
      </c>
    </row>
    <row r="7" spans="1:9" x14ac:dyDescent="0.25">
      <c r="A7" s="2">
        <v>2</v>
      </c>
      <c r="B7" s="2" t="s">
        <v>46</v>
      </c>
      <c r="C7" s="5" t="s">
        <v>57</v>
      </c>
      <c r="D7" s="2" t="str">
        <f t="shared" ref="D7:D15" si="0">VLOOKUP(LEFT(C7,2),$F$19:$I$27,2,0)</f>
        <v>TIỀN GIANG -
BẾN TRE</v>
      </c>
      <c r="E7" s="2">
        <v>3</v>
      </c>
      <c r="F7" s="2">
        <f t="shared" ref="F7:F15" si="1">VLOOKUP(RIGHT(C7,1),$A$19:$D$21,IF(E7=1,2,IF(AND(E7&gt;2,E7&lt;=5),3,4)),1)</f>
        <v>295000</v>
      </c>
      <c r="G7" s="4">
        <f t="shared" ref="G7:G15" si="2">VLOOKUP(LEFT(C7,2),$F$19:$I$27,3,0)</f>
        <v>484000</v>
      </c>
      <c r="H7" s="4">
        <f t="shared" ref="H7:H15" si="3">VLOOKUP(LEFT(C7,2),$F$19:$I$27,4,0)</f>
        <v>50000</v>
      </c>
      <c r="I7" s="4">
        <f t="shared" ref="I7:I15" si="4">IF(E7&gt;=5,90%*(F7+G7+H7),IF(E7&gt;2&amp;E7&lt;5,95%*(F7+G7+H7),F7+G7+H7))</f>
        <v>829000</v>
      </c>
    </row>
    <row r="8" spans="1:9" x14ac:dyDescent="0.25">
      <c r="A8" s="2">
        <v>3</v>
      </c>
      <c r="B8" s="2" t="s">
        <v>47</v>
      </c>
      <c r="C8" s="5" t="s">
        <v>56</v>
      </c>
      <c r="D8" s="2" t="str">
        <f t="shared" si="0"/>
        <v>BẾN TRE</v>
      </c>
      <c r="E8" s="2">
        <v>4</v>
      </c>
      <c r="F8" s="2">
        <f t="shared" si="1"/>
        <v>225000</v>
      </c>
      <c r="G8" s="4">
        <f t="shared" si="2"/>
        <v>545000</v>
      </c>
      <c r="H8" s="4">
        <f t="shared" si="3"/>
        <v>50000</v>
      </c>
      <c r="I8" s="4">
        <f t="shared" si="4"/>
        <v>820000</v>
      </c>
    </row>
    <row r="9" spans="1:9" x14ac:dyDescent="0.25">
      <c r="A9" s="2">
        <v>4</v>
      </c>
      <c r="B9" s="2" t="s">
        <v>48</v>
      </c>
      <c r="C9" s="5" t="s">
        <v>58</v>
      </c>
      <c r="D9" s="2" t="str">
        <f t="shared" si="0"/>
        <v>VĨNH LONG</v>
      </c>
      <c r="E9" s="2">
        <v>5</v>
      </c>
      <c r="F9" s="2">
        <f t="shared" si="1"/>
        <v>325000</v>
      </c>
      <c r="G9" s="4">
        <f t="shared" si="2"/>
        <v>499000</v>
      </c>
      <c r="H9" s="4">
        <f t="shared" si="3"/>
        <v>50000</v>
      </c>
      <c r="I9" s="4">
        <f t="shared" si="4"/>
        <v>786600</v>
      </c>
    </row>
    <row r="10" spans="1:9" x14ac:dyDescent="0.25">
      <c r="A10" s="2">
        <v>5</v>
      </c>
      <c r="B10" s="2" t="s">
        <v>49</v>
      </c>
      <c r="C10" s="5" t="s">
        <v>59</v>
      </c>
      <c r="D10" s="2" t="str">
        <f t="shared" si="0"/>
        <v>PHÚ QUỐC:
CÂU CÁ TẠI 
BIỂN AN THỚI</v>
      </c>
      <c r="E10" s="2">
        <v>10</v>
      </c>
      <c r="F10" s="2">
        <f t="shared" si="1"/>
        <v>365000</v>
      </c>
      <c r="G10" s="4">
        <f t="shared" si="2"/>
        <v>4650000</v>
      </c>
      <c r="H10" s="4">
        <f t="shared" si="3"/>
        <v>1977000</v>
      </c>
      <c r="I10" s="4">
        <f t="shared" si="4"/>
        <v>6292800</v>
      </c>
    </row>
    <row r="11" spans="1:9" x14ac:dyDescent="0.25">
      <c r="A11" s="2">
        <v>6</v>
      </c>
      <c r="B11" s="2" t="s">
        <v>50</v>
      </c>
      <c r="C11" s="5" t="s">
        <v>60</v>
      </c>
      <c r="D11" s="2" t="str">
        <f t="shared" si="0"/>
        <v>CẦN THƠ</v>
      </c>
      <c r="E11" s="2">
        <v>2</v>
      </c>
      <c r="F11" s="2">
        <f t="shared" si="1"/>
        <v>485000</v>
      </c>
      <c r="G11" s="4">
        <f t="shared" si="2"/>
        <v>1295000</v>
      </c>
      <c r="H11" s="4">
        <f t="shared" si="3"/>
        <v>50000</v>
      </c>
      <c r="I11" s="4">
        <f t="shared" si="4"/>
        <v>1830000</v>
      </c>
    </row>
    <row r="12" spans="1:9" x14ac:dyDescent="0.25">
      <c r="A12" s="2">
        <v>7</v>
      </c>
      <c r="B12" s="2" t="s">
        <v>51</v>
      </c>
      <c r="C12" s="5" t="s">
        <v>61</v>
      </c>
      <c r="D12" s="2" t="str">
        <f t="shared" si="0"/>
        <v>CHÂU ĐỐC -
LONG XUYÊN</v>
      </c>
      <c r="E12" s="2">
        <v>6</v>
      </c>
      <c r="F12" s="2">
        <f t="shared" si="1"/>
        <v>505000</v>
      </c>
      <c r="G12" s="4">
        <f t="shared" si="2"/>
        <v>1350000</v>
      </c>
      <c r="H12" s="4">
        <f t="shared" si="3"/>
        <v>50000</v>
      </c>
      <c r="I12" s="4">
        <f t="shared" si="4"/>
        <v>1714500</v>
      </c>
    </row>
    <row r="13" spans="1:9" x14ac:dyDescent="0.25">
      <c r="A13" s="2">
        <v>8</v>
      </c>
      <c r="B13" s="2" t="s">
        <v>52</v>
      </c>
      <c r="C13" s="5" t="s">
        <v>62</v>
      </c>
      <c r="D13" s="2" t="str">
        <f t="shared" si="0"/>
        <v>PHÚ QUỐC:
CÂU CÁ TẠI 
BIỂN AN THỚI</v>
      </c>
      <c r="E13" s="2">
        <v>2</v>
      </c>
      <c r="F13" s="2">
        <f t="shared" si="1"/>
        <v>485000</v>
      </c>
      <c r="G13" s="4">
        <f t="shared" si="2"/>
        <v>4650000</v>
      </c>
      <c r="H13" s="4">
        <f t="shared" si="3"/>
        <v>1977000</v>
      </c>
      <c r="I13" s="4">
        <f t="shared" si="4"/>
        <v>7112000</v>
      </c>
    </row>
    <row r="14" spans="1:9" x14ac:dyDescent="0.25">
      <c r="A14" s="2">
        <v>9</v>
      </c>
      <c r="B14" s="2" t="s">
        <v>53</v>
      </c>
      <c r="C14" s="5" t="s">
        <v>63</v>
      </c>
      <c r="D14" s="2" t="str">
        <f t="shared" si="0"/>
        <v>LONG AN -
TIỀN GIANG
BẾN TRE -
ĐỒNG THÁP</v>
      </c>
      <c r="E14" s="2">
        <v>4</v>
      </c>
      <c r="F14" s="2">
        <f t="shared" si="1"/>
        <v>225000</v>
      </c>
      <c r="G14" s="4">
        <f t="shared" si="2"/>
        <v>2769000</v>
      </c>
      <c r="H14" s="4">
        <f t="shared" si="3"/>
        <v>50000</v>
      </c>
      <c r="I14" s="4">
        <f t="shared" si="4"/>
        <v>3044000</v>
      </c>
    </row>
    <row r="15" spans="1:9" x14ac:dyDescent="0.25">
      <c r="A15" s="2">
        <v>10</v>
      </c>
      <c r="B15" s="2" t="s">
        <v>54</v>
      </c>
      <c r="C15" s="5" t="s">
        <v>64</v>
      </c>
      <c r="D15" s="2" t="str">
        <f t="shared" si="0"/>
        <v>ĐỒNG THÁP</v>
      </c>
      <c r="E15" s="2">
        <v>7</v>
      </c>
      <c r="F15" s="2">
        <f t="shared" si="1"/>
        <v>365000</v>
      </c>
      <c r="G15" s="4">
        <f t="shared" si="2"/>
        <v>595000</v>
      </c>
      <c r="H15" s="4">
        <f t="shared" si="3"/>
        <v>50000</v>
      </c>
      <c r="I15" s="4">
        <f t="shared" si="4"/>
        <v>909000</v>
      </c>
    </row>
    <row r="17" spans="1:9" x14ac:dyDescent="0.25">
      <c r="A17" s="7" t="s">
        <v>65</v>
      </c>
      <c r="B17" s="8"/>
      <c r="C17" s="8"/>
      <c r="D17" s="9"/>
      <c r="F17" s="7" t="s">
        <v>70</v>
      </c>
      <c r="G17" s="8"/>
      <c r="H17" s="8"/>
      <c r="I17" s="9"/>
    </row>
    <row r="18" spans="1:9" ht="56.25" x14ac:dyDescent="0.25">
      <c r="A18" s="2" t="s">
        <v>66</v>
      </c>
      <c r="B18" s="2" t="s">
        <v>69</v>
      </c>
      <c r="C18" s="2" t="s">
        <v>67</v>
      </c>
      <c r="D18" s="2" t="s">
        <v>68</v>
      </c>
      <c r="F18" s="2" t="s">
        <v>37</v>
      </c>
      <c r="G18" s="2" t="s">
        <v>38</v>
      </c>
      <c r="H18" s="3" t="s">
        <v>42</v>
      </c>
      <c r="I18" s="3" t="s">
        <v>71</v>
      </c>
    </row>
    <row r="19" spans="1:9" ht="37.5" x14ac:dyDescent="0.25">
      <c r="A19" s="2" t="s">
        <v>19</v>
      </c>
      <c r="B19" s="4">
        <v>180000</v>
      </c>
      <c r="C19" s="4">
        <v>325000</v>
      </c>
      <c r="D19" s="4">
        <v>505000</v>
      </c>
      <c r="F19" s="5" t="s">
        <v>72</v>
      </c>
      <c r="G19" s="6" t="s">
        <v>73</v>
      </c>
      <c r="H19" s="4">
        <v>559000</v>
      </c>
      <c r="I19" s="4">
        <v>50000</v>
      </c>
    </row>
    <row r="20" spans="1:9" ht="37.5" x14ac:dyDescent="0.25">
      <c r="A20" s="2" t="s">
        <v>20</v>
      </c>
      <c r="B20" s="4">
        <v>170000</v>
      </c>
      <c r="C20" s="4">
        <v>295000</v>
      </c>
      <c r="D20" s="4">
        <v>485000</v>
      </c>
      <c r="F20" s="5" t="s">
        <v>82</v>
      </c>
      <c r="G20" s="6" t="s">
        <v>74</v>
      </c>
      <c r="H20" s="4">
        <v>484000</v>
      </c>
      <c r="I20" s="4">
        <v>50000</v>
      </c>
    </row>
    <row r="21" spans="1:9" x14ac:dyDescent="0.25">
      <c r="A21" s="2" t="s">
        <v>21</v>
      </c>
      <c r="B21" s="4">
        <v>160000</v>
      </c>
      <c r="C21" s="4">
        <v>225000</v>
      </c>
      <c r="D21" s="4">
        <v>365000</v>
      </c>
      <c r="F21" s="5" t="s">
        <v>83</v>
      </c>
      <c r="G21" s="5" t="s">
        <v>75</v>
      </c>
      <c r="H21" s="4">
        <v>545000</v>
      </c>
      <c r="I21" s="4">
        <v>50000</v>
      </c>
    </row>
    <row r="22" spans="1:9" x14ac:dyDescent="0.25">
      <c r="F22" s="5" t="s">
        <v>84</v>
      </c>
      <c r="G22" s="5" t="s">
        <v>76</v>
      </c>
      <c r="H22" s="4">
        <v>499000</v>
      </c>
      <c r="I22" s="4">
        <v>50000</v>
      </c>
    </row>
    <row r="23" spans="1:9" x14ac:dyDescent="0.25">
      <c r="F23" s="5" t="s">
        <v>85</v>
      </c>
      <c r="G23" s="5" t="s">
        <v>77</v>
      </c>
      <c r="H23" s="4">
        <v>595000</v>
      </c>
      <c r="I23" s="4">
        <v>50000</v>
      </c>
    </row>
    <row r="24" spans="1:9" x14ac:dyDescent="0.25">
      <c r="F24" s="5" t="s">
        <v>86</v>
      </c>
      <c r="G24" s="5" t="s">
        <v>78</v>
      </c>
      <c r="H24" s="4">
        <v>1295000</v>
      </c>
      <c r="I24" s="4">
        <v>50000</v>
      </c>
    </row>
    <row r="25" spans="1:9" ht="37.5" x14ac:dyDescent="0.25">
      <c r="F25" s="5" t="s">
        <v>87</v>
      </c>
      <c r="G25" s="6" t="s">
        <v>79</v>
      </c>
      <c r="H25" s="4">
        <v>1350000</v>
      </c>
      <c r="I25" s="4">
        <v>50000</v>
      </c>
    </row>
    <row r="26" spans="1:9" ht="75" x14ac:dyDescent="0.25">
      <c r="F26" s="5" t="s">
        <v>88</v>
      </c>
      <c r="G26" s="6" t="s">
        <v>80</v>
      </c>
      <c r="H26" s="4">
        <v>4650000</v>
      </c>
      <c r="I26" s="4">
        <v>1977000</v>
      </c>
    </row>
    <row r="27" spans="1:9" ht="75" x14ac:dyDescent="0.25">
      <c r="F27" s="5" t="s">
        <v>89</v>
      </c>
      <c r="G27" s="6" t="s">
        <v>81</v>
      </c>
      <c r="H27" s="4">
        <v>2769000</v>
      </c>
      <c r="I27" s="4">
        <v>50000</v>
      </c>
    </row>
  </sheetData>
  <mergeCells count="2">
    <mergeCell ref="A17:D17"/>
    <mergeCell ref="F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BÀI 2</vt:lpstr>
      <vt:lpstr>BÀI 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2004-12-31T17:08:18Z</dcterms:created>
  <dcterms:modified xsi:type="dcterms:W3CDTF">2004-12-31T18:39:48Z</dcterms:modified>
</cp:coreProperties>
</file>