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22260" windowHeight="12650" activeTab="1"/>
  </bookViews>
  <sheets>
    <sheet name="Sheet1" sheetId="1" r:id="rId1"/>
    <sheet name="repo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6" i="1" l="1"/>
  <c r="O44" i="1" s="1"/>
  <c r="O45" i="1" s="1"/>
  <c r="N56" i="1"/>
  <c r="N44" i="1" s="1"/>
  <c r="L56" i="1"/>
  <c r="L44" i="1" s="1"/>
  <c r="K56" i="1"/>
  <c r="K44" i="1" s="1"/>
  <c r="J43" i="1" l="1"/>
  <c r="D54" i="1" l="1"/>
  <c r="D52" i="1"/>
  <c r="U1" i="1"/>
  <c r="F50" i="1"/>
  <c r="F51" i="1"/>
  <c r="V4" i="1"/>
  <c r="F52" i="1" l="1"/>
  <c r="D53" i="1"/>
  <c r="F54" i="1"/>
  <c r="V5" i="1"/>
  <c r="V3" i="1"/>
  <c r="V6" i="1"/>
  <c r="V7" i="1"/>
  <c r="F53" i="1" l="1"/>
  <c r="D49" i="1"/>
  <c r="F49" i="1" s="1"/>
  <c r="D48" i="1"/>
  <c r="F48" i="1" s="1"/>
  <c r="H54" i="1"/>
  <c r="G54" i="1" s="1"/>
  <c r="H52" i="1" l="1"/>
  <c r="G52" i="1" s="1"/>
  <c r="J52" i="1" s="1"/>
  <c r="H50" i="1"/>
  <c r="G50" i="1" s="1"/>
  <c r="H48" i="1"/>
  <c r="H49" i="1"/>
  <c r="G49" i="1" s="1"/>
  <c r="J49" i="1" s="1"/>
  <c r="H51" i="1"/>
  <c r="G51" i="1" s="1"/>
  <c r="D56" i="1"/>
  <c r="F56" i="1" s="1"/>
  <c r="H53" i="1"/>
  <c r="G53" i="1" s="1"/>
  <c r="J53" i="1" s="1"/>
  <c r="G48" i="1"/>
  <c r="C56" i="1"/>
  <c r="C44" i="1" s="1"/>
  <c r="H56" i="1" l="1"/>
  <c r="H44" i="1" s="1"/>
  <c r="H45" i="1" s="1"/>
  <c r="G56" i="1"/>
  <c r="J48" i="1"/>
  <c r="C45" i="1"/>
  <c r="D44" i="1"/>
  <c r="D45" i="1" s="1"/>
  <c r="G44" i="1" l="1"/>
  <c r="J56" i="1"/>
  <c r="F44" i="1"/>
  <c r="F45" i="1" s="1"/>
  <c r="J44" i="1" l="1"/>
  <c r="G45" i="1"/>
  <c r="J45" i="1" s="1"/>
</calcChain>
</file>

<file path=xl/sharedStrings.xml><?xml version="1.0" encoding="utf-8"?>
<sst xmlns="http://schemas.openxmlformats.org/spreadsheetml/2006/main" count="134" uniqueCount="104">
  <si>
    <t>流股</t>
    <phoneticPr fontId="1" type="noConversion"/>
  </si>
  <si>
    <t>温度</t>
    <phoneticPr fontId="1" type="noConversion"/>
  </si>
  <si>
    <t>压力</t>
    <phoneticPr fontId="1" type="noConversion"/>
  </si>
  <si>
    <t>质量</t>
    <phoneticPr fontId="1" type="noConversion"/>
  </si>
  <si>
    <t>体积</t>
    <phoneticPr fontId="1" type="noConversion"/>
  </si>
  <si>
    <t>马来酸酐</t>
    <phoneticPr fontId="1" type="noConversion"/>
  </si>
  <si>
    <t>α-甲基苯乙烯</t>
    <phoneticPr fontId="1" type="noConversion"/>
  </si>
  <si>
    <t>二乙烯基苯</t>
    <phoneticPr fontId="1" type="noConversion"/>
  </si>
  <si>
    <t>偶氮二异丁腈</t>
    <phoneticPr fontId="1" type="noConversion"/>
  </si>
  <si>
    <t>乙酸异戊酯</t>
    <phoneticPr fontId="1" type="noConversion"/>
  </si>
  <si>
    <t>聚合物</t>
    <phoneticPr fontId="1" type="noConversion"/>
  </si>
  <si>
    <t>己烷</t>
    <phoneticPr fontId="1" type="noConversion"/>
  </si>
  <si>
    <t>℃</t>
    <phoneticPr fontId="1" type="noConversion"/>
  </si>
  <si>
    <t>bar</t>
    <phoneticPr fontId="1" type="noConversion"/>
  </si>
  <si>
    <t>kg/m3</t>
    <phoneticPr fontId="1" type="noConversion"/>
  </si>
  <si>
    <t>kg/batch</t>
    <phoneticPr fontId="1" type="noConversion"/>
  </si>
  <si>
    <t>m3/batch</t>
    <phoneticPr fontId="1" type="noConversion"/>
  </si>
  <si>
    <t>总计</t>
    <phoneticPr fontId="1" type="noConversion"/>
  </si>
  <si>
    <t>C4H2O3</t>
    <phoneticPr fontId="1" type="noConversion"/>
  </si>
  <si>
    <t>MALEIC ANHYDRIDE</t>
    <phoneticPr fontId="1" type="noConversion"/>
  </si>
  <si>
    <t>C9H10</t>
    <phoneticPr fontId="1" type="noConversion"/>
  </si>
  <si>
    <t>alpha-METHYLSTYRENE</t>
    <phoneticPr fontId="1" type="noConversion"/>
  </si>
  <si>
    <t>C10H10</t>
    <phoneticPr fontId="1" type="noConversion"/>
  </si>
  <si>
    <t>m-DIVINYLBENZENE</t>
    <phoneticPr fontId="1" type="noConversion"/>
  </si>
  <si>
    <t>C8H12N4</t>
    <phoneticPr fontId="1" type="noConversion"/>
  </si>
  <si>
    <t>AIBN</t>
    <phoneticPr fontId="1" type="noConversion"/>
  </si>
  <si>
    <t>C7H14O2</t>
    <phoneticPr fontId="1" type="noConversion"/>
  </si>
  <si>
    <t>ISOPENTYLACETATE</t>
    <phoneticPr fontId="1" type="noConversion"/>
  </si>
  <si>
    <t>C6H14</t>
    <phoneticPr fontId="1" type="noConversion"/>
  </si>
  <si>
    <t>HEXANE</t>
    <phoneticPr fontId="1" type="noConversion"/>
  </si>
  <si>
    <t>进料S02</t>
    <phoneticPr fontId="1" type="noConversion"/>
  </si>
  <si>
    <t>干燥</t>
    <phoneticPr fontId="1" type="noConversion"/>
  </si>
  <si>
    <t>反应器A</t>
    <phoneticPr fontId="1" type="noConversion"/>
  </si>
  <si>
    <t>原料S01</t>
    <phoneticPr fontId="1" type="noConversion"/>
  </si>
  <si>
    <t>出料S02</t>
    <phoneticPr fontId="1" type="noConversion"/>
  </si>
  <si>
    <t>离心机</t>
    <phoneticPr fontId="1" type="noConversion"/>
  </si>
  <si>
    <t>湿料S04</t>
    <phoneticPr fontId="1" type="noConversion"/>
  </si>
  <si>
    <t>精馏塔</t>
    <phoneticPr fontId="1" type="noConversion"/>
  </si>
  <si>
    <t>转化率</t>
    <phoneticPr fontId="1" type="noConversion"/>
  </si>
  <si>
    <t>产量</t>
    <phoneticPr fontId="1" type="noConversion"/>
  </si>
  <si>
    <t>kg</t>
    <phoneticPr fontId="1" type="noConversion"/>
  </si>
  <si>
    <t>g</t>
    <phoneticPr fontId="1" type="noConversion"/>
  </si>
  <si>
    <t>固含率</t>
    <phoneticPr fontId="1" type="noConversion"/>
  </si>
  <si>
    <t>进料S03</t>
    <phoneticPr fontId="1" type="noConversion"/>
  </si>
  <si>
    <t>回收S06</t>
    <phoneticPr fontId="1" type="noConversion"/>
  </si>
  <si>
    <t>低聚物S07</t>
    <phoneticPr fontId="1" type="noConversion"/>
  </si>
  <si>
    <t>液相密度</t>
    <phoneticPr fontId="1" type="noConversion"/>
  </si>
  <si>
    <t>低聚物</t>
    <phoneticPr fontId="1" type="noConversion"/>
  </si>
  <si>
    <t>kg/batch</t>
    <phoneticPr fontId="1" type="noConversion"/>
  </si>
  <si>
    <t>-</t>
    <phoneticPr fontId="1" type="noConversion"/>
  </si>
  <si>
    <t>产品S05</t>
    <phoneticPr fontId="1" type="noConversion"/>
  </si>
  <si>
    <t>分离液S08</t>
    <phoneticPr fontId="1" type="noConversion"/>
  </si>
  <si>
    <t>转化率</t>
  </si>
  <si>
    <t>产量</t>
  </si>
  <si>
    <t>g</t>
  </si>
  <si>
    <t>kg</t>
  </si>
  <si>
    <t>马来酸酐</t>
  </si>
  <si>
    <t>C4H2O3</t>
  </si>
  <si>
    <t>MALEIC ANHYDRIDE</t>
  </si>
  <si>
    <t>α-甲基苯乙烯</t>
  </si>
  <si>
    <t>C9H10</t>
  </si>
  <si>
    <t>alpha-METHYLSTYRENE</t>
  </si>
  <si>
    <t>二乙烯基苯</t>
  </si>
  <si>
    <t>C10H10</t>
  </si>
  <si>
    <t>m-DIVINYLBENZENE</t>
  </si>
  <si>
    <t>偶氮二异丁腈</t>
  </si>
  <si>
    <t>C8H12N4</t>
  </si>
  <si>
    <t>AIBN</t>
  </si>
  <si>
    <t>乙酸异戊酯</t>
  </si>
  <si>
    <t>C7H14O2</t>
  </si>
  <si>
    <t>ISOPENTYLACETATE</t>
  </si>
  <si>
    <t>聚合物</t>
  </si>
  <si>
    <t>己烷</t>
  </si>
  <si>
    <t>C6H14</t>
  </si>
  <si>
    <t>HEXANE</t>
  </si>
  <si>
    <t>反应器A</t>
  </si>
  <si>
    <t>离心机</t>
  </si>
  <si>
    <t>精馏塔</t>
  </si>
  <si>
    <t>干燥</t>
  </si>
  <si>
    <t>流股</t>
  </si>
  <si>
    <t>原料S01</t>
  </si>
  <si>
    <t>出料S02</t>
  </si>
  <si>
    <t>进料S02</t>
  </si>
  <si>
    <t>湿料S04</t>
  </si>
  <si>
    <t>进料S03</t>
  </si>
  <si>
    <t>回收S06</t>
  </si>
  <si>
    <t>低聚物S07</t>
  </si>
  <si>
    <t>产品S05</t>
  </si>
  <si>
    <t>分离液S08</t>
  </si>
  <si>
    <t>温度</t>
  </si>
  <si>
    <t>℃</t>
  </si>
  <si>
    <t>压力</t>
  </si>
  <si>
    <t>bar</t>
  </si>
  <si>
    <t>液相密度</t>
  </si>
  <si>
    <t>kg/m3</t>
  </si>
  <si>
    <t>-</t>
  </si>
  <si>
    <t>质量</t>
  </si>
  <si>
    <t>kg/batch</t>
  </si>
  <si>
    <t>体积</t>
  </si>
  <si>
    <t>m3/batch</t>
  </si>
  <si>
    <t>低聚物</t>
  </si>
  <si>
    <t>总计</t>
  </si>
  <si>
    <t>清液S03</t>
    <phoneticPr fontId="1" type="noConversion"/>
  </si>
  <si>
    <t>清液S03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</si>
</sst>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vertical="center"/>
    </xf>
    <xf numFmtId="177" fontId="2" fillId="0" borderId="0" xfId="0" applyNumberFormat="1" applyFont="1"/>
    <xf numFmtId="11" fontId="0" fillId="0" borderId="0" xfId="0" applyNumberFormat="1"/>
    <xf numFmtId="178" fontId="0" fillId="0" borderId="0" xfId="0" applyNumberForma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571500</xdr:colOff>
      <xdr:row>31</xdr:row>
      <xdr:rowOff>46431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6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76200</xdr:colOff>
      <xdr:row>31</xdr:row>
      <xdr:rowOff>46431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6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opLeftCell="A46" workbookViewId="0">
      <selection activeCell="N53" sqref="N53:O56"/>
    </sheetView>
  </sheetViews>
  <sheetFormatPr defaultRowHeight="14" x14ac:dyDescent="0.3"/>
  <cols>
    <col min="1" max="1" width="14.08203125" customWidth="1"/>
    <col min="3" max="3" width="10.33203125" customWidth="1"/>
    <col min="4" max="4" width="10" customWidth="1"/>
    <col min="15" max="15" width="9.5" customWidth="1"/>
  </cols>
  <sheetData>
    <row r="1" spans="15:22" x14ac:dyDescent="0.3">
      <c r="T1" t="s">
        <v>38</v>
      </c>
      <c r="U1">
        <f>U8/(U3+U4+U5+U6)</f>
        <v>0.54631828978622332</v>
      </c>
    </row>
    <row r="2" spans="15:22" x14ac:dyDescent="0.3">
      <c r="T2" t="s">
        <v>39</v>
      </c>
      <c r="U2" t="s">
        <v>41</v>
      </c>
      <c r="V2" t="s">
        <v>40</v>
      </c>
    </row>
    <row r="3" spans="15:22" x14ac:dyDescent="0.3">
      <c r="O3" t="s">
        <v>5</v>
      </c>
      <c r="P3" t="s">
        <v>18</v>
      </c>
      <c r="Q3">
        <v>98.06</v>
      </c>
      <c r="R3" t="s">
        <v>19</v>
      </c>
      <c r="U3">
        <v>120</v>
      </c>
      <c r="V3">
        <f>U3/U8*V8</f>
        <v>869.56521739130437</v>
      </c>
    </row>
    <row r="4" spans="15:22" x14ac:dyDescent="0.3">
      <c r="O4" t="s">
        <v>6</v>
      </c>
      <c r="P4" t="s">
        <v>20</v>
      </c>
      <c r="Q4">
        <v>118.18</v>
      </c>
      <c r="R4" t="s">
        <v>21</v>
      </c>
      <c r="U4">
        <v>118</v>
      </c>
      <c r="V4">
        <f>U4/U8*V8</f>
        <v>855.07246376811599</v>
      </c>
    </row>
    <row r="5" spans="15:22" x14ac:dyDescent="0.3">
      <c r="O5" t="s">
        <v>7</v>
      </c>
      <c r="P5" t="s">
        <v>22</v>
      </c>
      <c r="Q5">
        <v>130.18</v>
      </c>
      <c r="R5" t="s">
        <v>23</v>
      </c>
      <c r="U5">
        <v>13</v>
      </c>
      <c r="V5">
        <f>U5/U8*V8</f>
        <v>94.20289855072464</v>
      </c>
    </row>
    <row r="6" spans="15:22" x14ac:dyDescent="0.3">
      <c r="O6" t="s">
        <v>8</v>
      </c>
      <c r="P6" t="s">
        <v>24</v>
      </c>
      <c r="Q6">
        <v>164.21</v>
      </c>
      <c r="R6" t="s">
        <v>25</v>
      </c>
      <c r="U6">
        <v>1.6</v>
      </c>
      <c r="V6">
        <f>U6/U8*V8</f>
        <v>11.594202898550725</v>
      </c>
    </row>
    <row r="7" spans="15:22" x14ac:dyDescent="0.3">
      <c r="O7" t="s">
        <v>9</v>
      </c>
      <c r="P7" t="s">
        <v>26</v>
      </c>
      <c r="Q7">
        <v>130.19</v>
      </c>
      <c r="R7" t="s">
        <v>27</v>
      </c>
      <c r="U7">
        <v>870</v>
      </c>
      <c r="V7">
        <f>U7/U8*V8</f>
        <v>6304.347826086956</v>
      </c>
    </row>
    <row r="8" spans="15:22" x14ac:dyDescent="0.3">
      <c r="O8" t="s">
        <v>10</v>
      </c>
      <c r="U8">
        <v>138</v>
      </c>
      <c r="V8">
        <v>1000</v>
      </c>
    </row>
    <row r="9" spans="15:22" x14ac:dyDescent="0.3">
      <c r="O9" t="s">
        <v>11</v>
      </c>
      <c r="P9" t="s">
        <v>28</v>
      </c>
      <c r="Q9">
        <v>86.17</v>
      </c>
      <c r="R9" s="1" t="s">
        <v>29</v>
      </c>
    </row>
    <row r="10" spans="15:22" x14ac:dyDescent="0.3">
      <c r="P10" s="2"/>
      <c r="Q10" s="2"/>
      <c r="R10" s="1"/>
    </row>
    <row r="11" spans="15:22" x14ac:dyDescent="0.3">
      <c r="P11" s="2"/>
      <c r="Q11" s="2"/>
      <c r="R11" s="1"/>
    </row>
    <row r="12" spans="15:22" x14ac:dyDescent="0.3">
      <c r="P12" s="2"/>
      <c r="Q12" s="2"/>
      <c r="R12" s="1"/>
    </row>
    <row r="13" spans="15:22" x14ac:dyDescent="0.3">
      <c r="P13" s="2"/>
      <c r="Q13" s="2"/>
      <c r="R13" s="1"/>
    </row>
    <row r="35" spans="1:20" x14ac:dyDescent="0.3">
      <c r="C35" t="s">
        <v>38</v>
      </c>
      <c r="D35">
        <v>0.55000000000000004</v>
      </c>
      <c r="F35" t="s">
        <v>42</v>
      </c>
      <c r="G35">
        <v>0.5</v>
      </c>
    </row>
    <row r="38" spans="1:20" x14ac:dyDescent="0.3">
      <c r="C38" t="s">
        <v>32</v>
      </c>
      <c r="F38" t="s">
        <v>35</v>
      </c>
      <c r="J38" t="s">
        <v>37</v>
      </c>
      <c r="N38" t="s">
        <v>31</v>
      </c>
    </row>
    <row r="39" spans="1:20" x14ac:dyDescent="0.3">
      <c r="A39" t="s">
        <v>0</v>
      </c>
    </row>
    <row r="40" spans="1:20" x14ac:dyDescent="0.3">
      <c r="C40" t="s">
        <v>33</v>
      </c>
      <c r="D40" t="s">
        <v>34</v>
      </c>
      <c r="F40" t="s">
        <v>30</v>
      </c>
      <c r="G40" t="s">
        <v>103</v>
      </c>
      <c r="H40" t="s">
        <v>36</v>
      </c>
      <c r="J40" t="s">
        <v>43</v>
      </c>
      <c r="K40" t="s">
        <v>44</v>
      </c>
      <c r="L40" t="s">
        <v>45</v>
      </c>
      <c r="N40" t="s">
        <v>50</v>
      </c>
      <c r="O40" t="s">
        <v>51</v>
      </c>
    </row>
    <row r="41" spans="1:20" x14ac:dyDescent="0.3">
      <c r="A41" t="s">
        <v>1</v>
      </c>
      <c r="B41" t="s">
        <v>12</v>
      </c>
      <c r="C41">
        <v>25</v>
      </c>
      <c r="D41">
        <v>70</v>
      </c>
      <c r="F41">
        <v>70</v>
      </c>
      <c r="G41">
        <v>70</v>
      </c>
      <c r="H41">
        <v>70</v>
      </c>
      <c r="J41">
        <v>70</v>
      </c>
      <c r="K41">
        <v>99.6</v>
      </c>
      <c r="L41">
        <v>113.3</v>
      </c>
    </row>
    <row r="42" spans="1:20" x14ac:dyDescent="0.3">
      <c r="A42" t="s">
        <v>2</v>
      </c>
      <c r="B42" t="s">
        <v>13</v>
      </c>
      <c r="C42">
        <v>1</v>
      </c>
      <c r="D42">
        <v>1</v>
      </c>
      <c r="F42">
        <v>1</v>
      </c>
      <c r="G42">
        <v>1</v>
      </c>
      <c r="H42">
        <v>1</v>
      </c>
      <c r="J42">
        <v>1</v>
      </c>
      <c r="K42">
        <v>0.24</v>
      </c>
      <c r="L42">
        <v>0.26</v>
      </c>
      <c r="N42">
        <v>1</v>
      </c>
      <c r="O42">
        <v>1</v>
      </c>
    </row>
    <row r="43" spans="1:20" x14ac:dyDescent="0.3">
      <c r="A43" t="s">
        <v>46</v>
      </c>
      <c r="B43" t="s">
        <v>14</v>
      </c>
      <c r="C43">
        <v>918</v>
      </c>
      <c r="D43">
        <v>854</v>
      </c>
      <c r="F43">
        <v>854</v>
      </c>
      <c r="G43">
        <v>854</v>
      </c>
      <c r="H43">
        <v>855</v>
      </c>
      <c r="J43">
        <f t="shared" ref="J43:J56" si="0">G43</f>
        <v>854</v>
      </c>
      <c r="K43">
        <v>831</v>
      </c>
      <c r="L43">
        <v>827</v>
      </c>
      <c r="N43" s="9" t="s">
        <v>49</v>
      </c>
      <c r="O43">
        <v>854</v>
      </c>
    </row>
    <row r="44" spans="1:20" x14ac:dyDescent="0.3">
      <c r="A44" t="s">
        <v>3</v>
      </c>
      <c r="B44" t="s">
        <v>15</v>
      </c>
      <c r="C44" s="4">
        <f>C56</f>
        <v>6830.6</v>
      </c>
      <c r="D44" s="4">
        <f>C44</f>
        <v>6830.6</v>
      </c>
      <c r="E44" s="4"/>
      <c r="F44" s="4">
        <f>D44*2</f>
        <v>13661.2</v>
      </c>
      <c r="G44" s="4">
        <f>G56</f>
        <v>9425.3874263261296</v>
      </c>
      <c r="H44" s="4">
        <f>H56</f>
        <v>4235.8125736738693</v>
      </c>
      <c r="I44" s="4"/>
      <c r="J44" s="4">
        <f t="shared" si="0"/>
        <v>9425.3874263261296</v>
      </c>
      <c r="K44" s="4">
        <f>K56</f>
        <v>9180.6</v>
      </c>
      <c r="L44" s="4">
        <f>L56</f>
        <v>244.79999999999998</v>
      </c>
      <c r="M44" s="4"/>
      <c r="N44" s="4">
        <f>N56</f>
        <v>2127.1</v>
      </c>
      <c r="O44" s="4">
        <f>O56</f>
        <v>2108.6999999999998</v>
      </c>
    </row>
    <row r="45" spans="1:20" x14ac:dyDescent="0.3">
      <c r="A45" t="s">
        <v>4</v>
      </c>
      <c r="B45" t="s">
        <v>16</v>
      </c>
      <c r="C45" s="4">
        <f>C44/C43</f>
        <v>7.4407407407407415</v>
      </c>
      <c r="D45" s="6">
        <f>D44/D43</f>
        <v>7.9983606557377049</v>
      </c>
      <c r="E45" s="4"/>
      <c r="F45" s="6">
        <f>F44/F43</f>
        <v>15.99672131147541</v>
      </c>
      <c r="G45" s="4">
        <f>G44/G43</f>
        <v>11.036753426611392</v>
      </c>
      <c r="H45" s="4">
        <f>H44/H43</f>
        <v>4.9541667528349347</v>
      </c>
      <c r="I45" s="4"/>
      <c r="J45" s="4">
        <f t="shared" si="0"/>
        <v>11.036753426611392</v>
      </c>
      <c r="K45" s="4">
        <v>11</v>
      </c>
      <c r="L45" s="4">
        <v>0.3</v>
      </c>
      <c r="M45" s="4"/>
      <c r="N45" s="4"/>
      <c r="O45" s="8">
        <f>O44/O43</f>
        <v>2.4692037470725992</v>
      </c>
      <c r="S45" s="3"/>
      <c r="T45" s="3"/>
    </row>
    <row r="46" spans="1:20" x14ac:dyDescent="0.3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20" x14ac:dyDescent="0.3">
      <c r="A47" t="s">
        <v>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20" x14ac:dyDescent="0.3">
      <c r="A48" t="s">
        <v>5</v>
      </c>
      <c r="B48" t="s">
        <v>15</v>
      </c>
      <c r="C48" s="4">
        <v>870</v>
      </c>
      <c r="D48" s="4">
        <f>C48*(1-$D$35)-0.5*D53</f>
        <v>366.49999999999994</v>
      </c>
      <c r="E48" s="4"/>
      <c r="F48" s="4">
        <f>D48*2</f>
        <v>732.99999999999989</v>
      </c>
      <c r="G48" s="4">
        <f>F48-H48</f>
        <v>598.03583497053035</v>
      </c>
      <c r="H48" s="4">
        <f>F48/($F$48+$F$49+$F$52)*($F$54/(1-$G$35)-$F$54)</f>
        <v>134.96416502946951</v>
      </c>
      <c r="I48" s="4"/>
      <c r="J48" s="4">
        <f t="shared" si="0"/>
        <v>598.03583497053035</v>
      </c>
      <c r="K48" s="4">
        <v>545</v>
      </c>
      <c r="L48" s="4">
        <v>53.1</v>
      </c>
      <c r="M48" s="4"/>
      <c r="N48" s="4">
        <v>0</v>
      </c>
      <c r="O48" s="4">
        <v>134.96416502946951</v>
      </c>
    </row>
    <row r="49" spans="1:15" x14ac:dyDescent="0.3">
      <c r="A49" t="s">
        <v>6</v>
      </c>
      <c r="B49" t="s">
        <v>15</v>
      </c>
      <c r="C49" s="4">
        <v>855</v>
      </c>
      <c r="D49" s="4">
        <f>C49*(1-$D$35)-0.5*D53</f>
        <v>359.74999999999994</v>
      </c>
      <c r="E49" s="4"/>
      <c r="F49" s="4">
        <f t="shared" ref="F49:F56" si="1">D49*2</f>
        <v>719.49999999999989</v>
      </c>
      <c r="G49" s="4">
        <f t="shared" ref="G49:G54" si="2">F49-H49</f>
        <v>587.02153241650285</v>
      </c>
      <c r="H49" s="4">
        <f>F49/($F$48+$F$49+$F$52)*($F$54/(1-$G$35)-$F$54)</f>
        <v>132.47846758349704</v>
      </c>
      <c r="I49" s="5"/>
      <c r="J49" s="4">
        <f t="shared" si="0"/>
        <v>587.02153241650285</v>
      </c>
      <c r="K49" s="4">
        <v>562.79999999999995</v>
      </c>
      <c r="L49" s="4">
        <v>24.2</v>
      </c>
      <c r="M49" s="4"/>
      <c r="N49" s="4">
        <v>0</v>
      </c>
      <c r="O49" s="4">
        <v>132.47846758349704</v>
      </c>
    </row>
    <row r="50" spans="1:15" x14ac:dyDescent="0.3">
      <c r="A50" t="s">
        <v>7</v>
      </c>
      <c r="B50" t="s">
        <v>15</v>
      </c>
      <c r="C50" s="4">
        <v>94</v>
      </c>
      <c r="D50" s="4">
        <v>0</v>
      </c>
      <c r="E50" s="4"/>
      <c r="F50" s="4">
        <f t="shared" si="1"/>
        <v>0</v>
      </c>
      <c r="G50" s="4">
        <f t="shared" si="2"/>
        <v>0</v>
      </c>
      <c r="H50" s="4">
        <f>F50/($F$48+$F$49+$F$52)*($F$54/(1-$G$35)-$F$54)</f>
        <v>0</v>
      </c>
      <c r="I50" s="5"/>
      <c r="J50" s="4">
        <v>0</v>
      </c>
      <c r="K50" s="4">
        <v>0</v>
      </c>
      <c r="L50" s="4">
        <v>0</v>
      </c>
      <c r="M50" s="4"/>
      <c r="N50" s="4">
        <v>0</v>
      </c>
      <c r="O50" s="4">
        <v>0</v>
      </c>
    </row>
    <row r="51" spans="1:15" x14ac:dyDescent="0.3">
      <c r="A51" t="s">
        <v>8</v>
      </c>
      <c r="B51" t="s">
        <v>15</v>
      </c>
      <c r="C51" s="4">
        <v>11.6</v>
      </c>
      <c r="D51" s="4">
        <v>0</v>
      </c>
      <c r="E51" s="4"/>
      <c r="F51" s="4">
        <f t="shared" si="1"/>
        <v>0</v>
      </c>
      <c r="G51" s="4">
        <f t="shared" si="2"/>
        <v>0</v>
      </c>
      <c r="H51" s="4">
        <f>F51/($F$48+$F$49+$F$52)*($F$54/(1-$G$35)-$F$54)</f>
        <v>0</v>
      </c>
      <c r="I51" s="5"/>
      <c r="J51" s="4">
        <v>0</v>
      </c>
      <c r="K51" s="4">
        <v>0</v>
      </c>
      <c r="L51" s="4">
        <v>0</v>
      </c>
      <c r="M51" s="4"/>
      <c r="N51" s="4">
        <v>0</v>
      </c>
      <c r="O51" s="4">
        <v>0</v>
      </c>
    </row>
    <row r="52" spans="1:15" x14ac:dyDescent="0.3">
      <c r="A52" t="s">
        <v>9</v>
      </c>
      <c r="B52" t="s">
        <v>15</v>
      </c>
      <c r="C52" s="4">
        <v>5000</v>
      </c>
      <c r="D52" s="4">
        <f>C52</f>
        <v>5000</v>
      </c>
      <c r="E52" s="4"/>
      <c r="F52" s="4">
        <f t="shared" si="1"/>
        <v>10000</v>
      </c>
      <c r="G52" s="4">
        <f t="shared" si="2"/>
        <v>8158.7426326129662</v>
      </c>
      <c r="H52" s="4">
        <f>F52/($F$48+$F$49+$F$52)*($F$54/(1-$G$35)-$F$54)</f>
        <v>1841.2573673870334</v>
      </c>
      <c r="I52" s="5"/>
      <c r="J52" s="4">
        <f t="shared" si="0"/>
        <v>8158.7426326129662</v>
      </c>
      <c r="K52" s="4">
        <v>8072.8</v>
      </c>
      <c r="L52" s="4">
        <v>85.9</v>
      </c>
      <c r="M52" s="4"/>
      <c r="N52" s="4">
        <v>0</v>
      </c>
      <c r="O52" s="4">
        <v>1841.2573673870334</v>
      </c>
    </row>
    <row r="53" spans="1:15" x14ac:dyDescent="0.3">
      <c r="A53" t="s">
        <v>47</v>
      </c>
      <c r="B53" t="s">
        <v>48</v>
      </c>
      <c r="C53" s="4">
        <v>0</v>
      </c>
      <c r="D53" s="4">
        <f>D52*0.01</f>
        <v>50</v>
      </c>
      <c r="E53" s="4"/>
      <c r="F53" s="4">
        <f>D53*2</f>
        <v>100</v>
      </c>
      <c r="G53" s="4">
        <f t="shared" si="2"/>
        <v>81.587426326129673</v>
      </c>
      <c r="H53" s="4">
        <f>F53*H52/F52</f>
        <v>18.412573673870334</v>
      </c>
      <c r="I53" s="5"/>
      <c r="J53" s="4">
        <f>G53</f>
        <v>81.587426326129673</v>
      </c>
      <c r="K53" s="4">
        <v>0</v>
      </c>
      <c r="L53" s="4">
        <v>81.599999999999994</v>
      </c>
      <c r="M53" s="4"/>
      <c r="N53" s="4">
        <v>18.399999999999999</v>
      </c>
      <c r="O53" s="4">
        <v>0</v>
      </c>
    </row>
    <row r="54" spans="1:15" x14ac:dyDescent="0.3">
      <c r="A54" t="s">
        <v>10</v>
      </c>
      <c r="B54" t="s">
        <v>15</v>
      </c>
      <c r="C54" s="4">
        <v>0</v>
      </c>
      <c r="D54" s="4">
        <f>C48*$D$35+C49*$D$35+C50+C51</f>
        <v>1054.3499999999999</v>
      </c>
      <c r="E54" s="4"/>
      <c r="F54" s="4">
        <f t="shared" si="1"/>
        <v>2108.6999999999998</v>
      </c>
      <c r="G54" s="4">
        <f t="shared" si="2"/>
        <v>0</v>
      </c>
      <c r="H54" s="5">
        <f>F54</f>
        <v>2108.6999999999998</v>
      </c>
      <c r="I54" s="5"/>
      <c r="J54" s="4">
        <v>0</v>
      </c>
      <c r="K54" s="4">
        <v>0</v>
      </c>
      <c r="L54" s="4">
        <v>0</v>
      </c>
      <c r="M54" s="4"/>
      <c r="N54" s="4">
        <v>2108.6999999999998</v>
      </c>
      <c r="O54" s="5">
        <v>0</v>
      </c>
    </row>
    <row r="55" spans="1:15" x14ac:dyDescent="0.3">
      <c r="C55" s="4"/>
      <c r="D55" s="4"/>
      <c r="E55" s="4"/>
      <c r="F55" s="4"/>
      <c r="G55" s="4"/>
      <c r="H55" s="5"/>
      <c r="I55" s="5"/>
      <c r="K55" s="4"/>
      <c r="L55" s="4"/>
      <c r="M55" s="4"/>
      <c r="N55" s="4"/>
    </row>
    <row r="56" spans="1:15" x14ac:dyDescent="0.3">
      <c r="A56" t="s">
        <v>17</v>
      </c>
      <c r="B56" t="s">
        <v>15</v>
      </c>
      <c r="C56" s="4">
        <f>SUM(C48:C54)</f>
        <v>6830.6</v>
      </c>
      <c r="D56" s="4">
        <f>SUM(D48:D55)</f>
        <v>6830.6</v>
      </c>
      <c r="E56" s="4"/>
      <c r="F56" s="4">
        <f t="shared" si="1"/>
        <v>13661.2</v>
      </c>
      <c r="G56" s="4">
        <f>SUM(G48:G54)</f>
        <v>9425.3874263261296</v>
      </c>
      <c r="H56" s="4">
        <f>SUM(H48:H55)</f>
        <v>4235.8125736738693</v>
      </c>
      <c r="I56" s="4"/>
      <c r="J56" s="8">
        <f t="shared" si="0"/>
        <v>9425.3874263261296</v>
      </c>
      <c r="K56" s="4">
        <f>SUM(K48:K54)</f>
        <v>9180.6</v>
      </c>
      <c r="L56" s="4">
        <f>SUM(L48:L55)</f>
        <v>244.79999999999998</v>
      </c>
      <c r="M56" s="4"/>
      <c r="N56" s="4">
        <f>SUM(N48:N55)</f>
        <v>2127.1</v>
      </c>
      <c r="O56" s="4">
        <f>SUM(O48:O55)</f>
        <v>2108.6999999999998</v>
      </c>
    </row>
    <row r="58" spans="1:15" x14ac:dyDescent="0.3">
      <c r="G58" s="4"/>
    </row>
    <row r="59" spans="1:15" x14ac:dyDescent="0.3">
      <c r="K59" s="4"/>
    </row>
    <row r="71" spans="11:12" x14ac:dyDescent="0.3">
      <c r="L71" s="7"/>
    </row>
    <row r="72" spans="11:12" x14ac:dyDescent="0.3">
      <c r="K72" s="7"/>
    </row>
    <row r="73" spans="11:12" x14ac:dyDescent="0.3">
      <c r="L73" s="7"/>
    </row>
    <row r="74" spans="11:12" x14ac:dyDescent="0.3">
      <c r="L74" s="7"/>
    </row>
    <row r="76" spans="11:12" x14ac:dyDescent="0.3">
      <c r="L76" s="7"/>
    </row>
    <row r="88" spans="10:12" x14ac:dyDescent="0.3">
      <c r="J88" s="7"/>
      <c r="K88" s="7"/>
    </row>
    <row r="90" spans="10:12" x14ac:dyDescent="0.3">
      <c r="J90" s="7"/>
      <c r="K90" s="7"/>
    </row>
    <row r="93" spans="10:12" x14ac:dyDescent="0.3">
      <c r="J93" s="7"/>
      <c r="K93" s="7"/>
      <c r="L93" s="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topLeftCell="A43" workbookViewId="0">
      <selection activeCell="L61" sqref="L61"/>
    </sheetView>
  </sheetViews>
  <sheetFormatPr defaultRowHeight="14" x14ac:dyDescent="0.3"/>
  <cols>
    <col min="1" max="1" width="14" customWidth="1"/>
    <col min="15" max="15" width="13.08203125" customWidth="1"/>
  </cols>
  <sheetData>
    <row r="1" spans="15:22" x14ac:dyDescent="0.3">
      <c r="T1" t="s">
        <v>52</v>
      </c>
      <c r="U1">
        <v>0.54631828978622332</v>
      </c>
    </row>
    <row r="2" spans="15:22" x14ac:dyDescent="0.3">
      <c r="T2" t="s">
        <v>53</v>
      </c>
      <c r="U2" t="s">
        <v>54</v>
      </c>
      <c r="V2" t="s">
        <v>55</v>
      </c>
    </row>
    <row r="3" spans="15:22" x14ac:dyDescent="0.3">
      <c r="O3" t="s">
        <v>56</v>
      </c>
      <c r="P3" t="s">
        <v>57</v>
      </c>
      <c r="Q3">
        <v>98.06</v>
      </c>
      <c r="R3" t="s">
        <v>58</v>
      </c>
      <c r="U3">
        <v>120</v>
      </c>
      <c r="V3">
        <v>869.56521739130437</v>
      </c>
    </row>
    <row r="4" spans="15:22" x14ac:dyDescent="0.3">
      <c r="O4" t="s">
        <v>59</v>
      </c>
      <c r="P4" t="s">
        <v>60</v>
      </c>
      <c r="Q4">
        <v>118.18</v>
      </c>
      <c r="R4" t="s">
        <v>61</v>
      </c>
      <c r="U4">
        <v>118</v>
      </c>
      <c r="V4">
        <v>855.07246376811599</v>
      </c>
    </row>
    <row r="5" spans="15:22" x14ac:dyDescent="0.3">
      <c r="O5" t="s">
        <v>62</v>
      </c>
      <c r="P5" t="s">
        <v>63</v>
      </c>
      <c r="Q5">
        <v>130.18</v>
      </c>
      <c r="R5" t="s">
        <v>64</v>
      </c>
      <c r="U5">
        <v>13</v>
      </c>
      <c r="V5">
        <v>94.20289855072464</v>
      </c>
    </row>
    <row r="6" spans="15:22" x14ac:dyDescent="0.3">
      <c r="O6" t="s">
        <v>65</v>
      </c>
      <c r="P6" t="s">
        <v>66</v>
      </c>
      <c r="Q6">
        <v>164.21</v>
      </c>
      <c r="R6" t="s">
        <v>67</v>
      </c>
      <c r="U6">
        <v>1.6</v>
      </c>
      <c r="V6">
        <v>11.594202898550725</v>
      </c>
    </row>
    <row r="7" spans="15:22" x14ac:dyDescent="0.3">
      <c r="O7" t="s">
        <v>68</v>
      </c>
      <c r="P7" t="s">
        <v>69</v>
      </c>
      <c r="Q7">
        <v>130.19</v>
      </c>
      <c r="R7" t="s">
        <v>70</v>
      </c>
      <c r="U7">
        <v>870</v>
      </c>
      <c r="V7">
        <v>6304.347826086956</v>
      </c>
    </row>
    <row r="8" spans="15:22" x14ac:dyDescent="0.3">
      <c r="O8" t="s">
        <v>71</v>
      </c>
      <c r="U8">
        <v>138</v>
      </c>
      <c r="V8">
        <v>1000</v>
      </c>
    </row>
    <row r="9" spans="15:22" x14ac:dyDescent="0.3">
      <c r="O9" t="s">
        <v>72</v>
      </c>
      <c r="P9" t="s">
        <v>73</v>
      </c>
      <c r="Q9">
        <v>86.17</v>
      </c>
      <c r="R9" t="s">
        <v>74</v>
      </c>
    </row>
    <row r="38" spans="1:15" x14ac:dyDescent="0.3">
      <c r="C38" t="s">
        <v>75</v>
      </c>
      <c r="F38" t="s">
        <v>76</v>
      </c>
      <c r="J38" t="s">
        <v>77</v>
      </c>
      <c r="N38" t="s">
        <v>78</v>
      </c>
    </row>
    <row r="39" spans="1:15" x14ac:dyDescent="0.3">
      <c r="A39" t="s">
        <v>79</v>
      </c>
    </row>
    <row r="40" spans="1:15" x14ac:dyDescent="0.3">
      <c r="C40" t="s">
        <v>80</v>
      </c>
      <c r="D40" t="s">
        <v>81</v>
      </c>
      <c r="F40" t="s">
        <v>82</v>
      </c>
      <c r="G40" t="s">
        <v>102</v>
      </c>
      <c r="H40" t="s">
        <v>83</v>
      </c>
      <c r="J40" t="s">
        <v>84</v>
      </c>
      <c r="K40" t="s">
        <v>85</v>
      </c>
      <c r="L40" t="s">
        <v>86</v>
      </c>
      <c r="N40" t="s">
        <v>87</v>
      </c>
      <c r="O40" t="s">
        <v>88</v>
      </c>
    </row>
    <row r="41" spans="1:15" x14ac:dyDescent="0.3">
      <c r="A41" t="s">
        <v>89</v>
      </c>
      <c r="B41" t="s">
        <v>90</v>
      </c>
      <c r="C41">
        <v>25</v>
      </c>
      <c r="D41">
        <v>70</v>
      </c>
      <c r="F41">
        <v>70</v>
      </c>
      <c r="G41">
        <v>70</v>
      </c>
      <c r="H41">
        <v>70</v>
      </c>
      <c r="J41">
        <v>70</v>
      </c>
      <c r="K41">
        <v>99.6</v>
      </c>
      <c r="L41">
        <v>113.3</v>
      </c>
    </row>
    <row r="42" spans="1:15" x14ac:dyDescent="0.3">
      <c r="A42" t="s">
        <v>91</v>
      </c>
      <c r="B42" t="s">
        <v>92</v>
      </c>
      <c r="C42">
        <v>1</v>
      </c>
      <c r="D42">
        <v>1</v>
      </c>
      <c r="F42">
        <v>1</v>
      </c>
      <c r="G42">
        <v>1</v>
      </c>
      <c r="H42">
        <v>1</v>
      </c>
      <c r="J42">
        <v>1</v>
      </c>
      <c r="K42">
        <v>0.24</v>
      </c>
      <c r="L42">
        <v>0.26</v>
      </c>
      <c r="N42">
        <v>1</v>
      </c>
      <c r="O42">
        <v>1</v>
      </c>
    </row>
    <row r="43" spans="1:15" x14ac:dyDescent="0.3">
      <c r="A43" t="s">
        <v>93</v>
      </c>
      <c r="B43" t="s">
        <v>94</v>
      </c>
      <c r="C43">
        <v>918</v>
      </c>
      <c r="D43">
        <v>854</v>
      </c>
      <c r="F43">
        <v>854</v>
      </c>
      <c r="G43">
        <v>854</v>
      </c>
      <c r="H43">
        <v>855</v>
      </c>
      <c r="J43">
        <v>854</v>
      </c>
      <c r="K43">
        <v>831</v>
      </c>
      <c r="L43">
        <v>827</v>
      </c>
      <c r="N43" t="s">
        <v>95</v>
      </c>
      <c r="O43">
        <v>854</v>
      </c>
    </row>
    <row r="44" spans="1:15" x14ac:dyDescent="0.3">
      <c r="A44" t="s">
        <v>96</v>
      </c>
      <c r="B44" t="s">
        <v>97</v>
      </c>
      <c r="C44" s="8">
        <v>6830.6</v>
      </c>
      <c r="D44" s="8">
        <v>6830.6</v>
      </c>
      <c r="E44" s="8"/>
      <c r="F44" s="8">
        <v>13661.2</v>
      </c>
      <c r="G44" s="8">
        <v>9425.3874263261296</v>
      </c>
      <c r="H44" s="8">
        <v>4235.8125736738693</v>
      </c>
      <c r="I44" s="8"/>
      <c r="J44" s="8">
        <v>9425.3874263261296</v>
      </c>
      <c r="K44" s="8">
        <v>9180.6</v>
      </c>
      <c r="L44" s="8">
        <v>244.79999999999998</v>
      </c>
      <c r="M44" s="8"/>
      <c r="N44" s="8">
        <v>2108.6999999999998</v>
      </c>
      <c r="O44" s="8">
        <v>2127.11257367387</v>
      </c>
    </row>
    <row r="45" spans="1:15" x14ac:dyDescent="0.3">
      <c r="A45" t="s">
        <v>98</v>
      </c>
      <c r="B45" t="s">
        <v>99</v>
      </c>
      <c r="C45" s="8">
        <v>7.4407407407407415</v>
      </c>
      <c r="D45" s="8">
        <v>7.9983606557377049</v>
      </c>
      <c r="E45" s="8"/>
      <c r="F45" s="8">
        <v>15.99672131147541</v>
      </c>
      <c r="G45" s="8">
        <v>11.036753426611392</v>
      </c>
      <c r="H45" s="8">
        <v>4.9541667528349347</v>
      </c>
      <c r="I45" s="8"/>
      <c r="J45" s="8">
        <v>11.036753426611392</v>
      </c>
      <c r="K45" s="8">
        <v>11</v>
      </c>
      <c r="L45" s="8">
        <v>0.3</v>
      </c>
      <c r="M45" s="8"/>
      <c r="N45" s="8"/>
      <c r="O45" s="8">
        <v>2.4907641377914169</v>
      </c>
    </row>
    <row r="47" spans="1:15" x14ac:dyDescent="0.3">
      <c r="A47" t="s">
        <v>96</v>
      </c>
    </row>
    <row r="48" spans="1:15" x14ac:dyDescent="0.3">
      <c r="A48" t="s">
        <v>56</v>
      </c>
      <c r="B48" t="s">
        <v>97</v>
      </c>
      <c r="C48" s="8">
        <v>870</v>
      </c>
      <c r="D48" s="8">
        <v>366.49999999999994</v>
      </c>
      <c r="E48" s="8"/>
      <c r="F48" s="8">
        <v>732.99999999999989</v>
      </c>
      <c r="G48" s="8">
        <v>598.03583497053035</v>
      </c>
      <c r="H48" s="8">
        <v>134.96416502946951</v>
      </c>
      <c r="I48" s="8"/>
      <c r="J48" s="8">
        <v>598.03583497053035</v>
      </c>
      <c r="K48" s="8">
        <v>545</v>
      </c>
      <c r="L48" s="8">
        <v>53.1</v>
      </c>
      <c r="M48" s="8"/>
      <c r="N48" s="8">
        <v>0</v>
      </c>
      <c r="O48" s="8">
        <v>134.96416502946951</v>
      </c>
    </row>
    <row r="49" spans="1:15" x14ac:dyDescent="0.3">
      <c r="A49" t="s">
        <v>59</v>
      </c>
      <c r="B49" t="s">
        <v>97</v>
      </c>
      <c r="C49" s="8">
        <v>855</v>
      </c>
      <c r="D49" s="8">
        <v>359.74999999999994</v>
      </c>
      <c r="E49" s="8"/>
      <c r="F49" s="8">
        <v>719.49999999999989</v>
      </c>
      <c r="G49" s="8">
        <v>587.02153241650285</v>
      </c>
      <c r="H49" s="8">
        <v>132.47846758349704</v>
      </c>
      <c r="I49" s="8"/>
      <c r="J49" s="8">
        <v>587.02153241650285</v>
      </c>
      <c r="K49" s="8">
        <v>562.79999999999995</v>
      </c>
      <c r="L49" s="8">
        <v>24.2</v>
      </c>
      <c r="M49" s="8"/>
      <c r="N49" s="8">
        <v>0</v>
      </c>
      <c r="O49" s="8">
        <v>132.47846758349704</v>
      </c>
    </row>
    <row r="50" spans="1:15" x14ac:dyDescent="0.3">
      <c r="A50" t="s">
        <v>62</v>
      </c>
      <c r="B50" t="s">
        <v>97</v>
      </c>
      <c r="C50" s="8">
        <v>94</v>
      </c>
      <c r="D50" s="8">
        <v>0</v>
      </c>
      <c r="E50" s="8"/>
      <c r="F50" s="8">
        <v>0</v>
      </c>
      <c r="G50" s="8">
        <v>0</v>
      </c>
      <c r="H50" s="8">
        <v>0</v>
      </c>
      <c r="I50" s="8"/>
      <c r="J50" s="8">
        <v>0</v>
      </c>
      <c r="K50" s="8">
        <v>0</v>
      </c>
      <c r="L50" s="8">
        <v>0</v>
      </c>
      <c r="M50" s="8"/>
      <c r="N50" s="8">
        <v>0</v>
      </c>
      <c r="O50" s="8">
        <v>0</v>
      </c>
    </row>
    <row r="51" spans="1:15" x14ac:dyDescent="0.3">
      <c r="A51" t="s">
        <v>65</v>
      </c>
      <c r="B51" t="s">
        <v>97</v>
      </c>
      <c r="C51" s="8">
        <v>11.6</v>
      </c>
      <c r="D51" s="8">
        <v>0</v>
      </c>
      <c r="E51" s="8"/>
      <c r="F51" s="8">
        <v>0</v>
      </c>
      <c r="G51" s="8">
        <v>0</v>
      </c>
      <c r="H51" s="8">
        <v>0</v>
      </c>
      <c r="I51" s="8"/>
      <c r="J51" s="8">
        <v>0</v>
      </c>
      <c r="K51" s="8">
        <v>0</v>
      </c>
      <c r="L51" s="8">
        <v>0</v>
      </c>
      <c r="M51" s="8"/>
      <c r="N51" s="8">
        <v>0</v>
      </c>
      <c r="O51" s="8">
        <v>0</v>
      </c>
    </row>
    <row r="52" spans="1:15" x14ac:dyDescent="0.3">
      <c r="A52" t="s">
        <v>68</v>
      </c>
      <c r="B52" t="s">
        <v>97</v>
      </c>
      <c r="C52" s="8">
        <v>5000</v>
      </c>
      <c r="D52" s="8">
        <v>5000</v>
      </c>
      <c r="E52" s="8"/>
      <c r="F52" s="8">
        <v>10000</v>
      </c>
      <c r="G52" s="8">
        <v>8158.7426326129662</v>
      </c>
      <c r="H52" s="8">
        <v>1841.2573673870334</v>
      </c>
      <c r="I52" s="8"/>
      <c r="J52" s="8">
        <v>8158.7426326129662</v>
      </c>
      <c r="K52" s="8">
        <v>8072.8</v>
      </c>
      <c r="L52" s="8">
        <v>85.9</v>
      </c>
      <c r="M52" s="8"/>
      <c r="N52" s="8">
        <v>0</v>
      </c>
      <c r="O52" s="8">
        <v>1841.2573673870334</v>
      </c>
    </row>
    <row r="53" spans="1:15" x14ac:dyDescent="0.3">
      <c r="A53" t="s">
        <v>100</v>
      </c>
      <c r="B53" t="s">
        <v>97</v>
      </c>
      <c r="C53" s="8">
        <v>0</v>
      </c>
      <c r="D53" s="8">
        <v>50</v>
      </c>
      <c r="E53" s="8"/>
      <c r="F53" s="8">
        <v>100</v>
      </c>
      <c r="G53" s="8">
        <v>81.587426326129673</v>
      </c>
      <c r="H53" s="8">
        <v>18.412573673870334</v>
      </c>
      <c r="I53" s="8"/>
      <c r="J53" s="8">
        <v>81.587426326129673</v>
      </c>
      <c r="K53" s="8">
        <v>0</v>
      </c>
      <c r="L53" s="8">
        <v>81.599999999999994</v>
      </c>
      <c r="M53" s="8"/>
      <c r="N53" s="8">
        <v>18.399999999999999</v>
      </c>
      <c r="O53" s="8">
        <v>0</v>
      </c>
    </row>
    <row r="54" spans="1:15" x14ac:dyDescent="0.3">
      <c r="A54" t="s">
        <v>71</v>
      </c>
      <c r="B54" t="s">
        <v>97</v>
      </c>
      <c r="C54" s="8">
        <v>0</v>
      </c>
      <c r="D54" s="8">
        <v>1054.3499999999999</v>
      </c>
      <c r="E54" s="8"/>
      <c r="F54" s="8">
        <v>2108.6999999999998</v>
      </c>
      <c r="G54" s="8">
        <v>0</v>
      </c>
      <c r="H54" s="8">
        <v>2108.6999999999998</v>
      </c>
      <c r="I54" s="8"/>
      <c r="J54" s="8">
        <v>0</v>
      </c>
      <c r="K54" s="8">
        <v>0</v>
      </c>
      <c r="L54" s="8">
        <v>0</v>
      </c>
      <c r="M54" s="8"/>
      <c r="N54" s="8">
        <v>2108.6999999999998</v>
      </c>
      <c r="O54" s="8">
        <v>0</v>
      </c>
    </row>
    <row r="55" spans="1:15" x14ac:dyDescent="0.3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3">
      <c r="A56" t="s">
        <v>101</v>
      </c>
      <c r="B56" t="s">
        <v>97</v>
      </c>
      <c r="C56" s="8">
        <v>6830.6</v>
      </c>
      <c r="D56" s="8">
        <v>6830.6</v>
      </c>
      <c r="E56" s="8"/>
      <c r="F56" s="8">
        <v>13661.2</v>
      </c>
      <c r="G56" s="8">
        <v>9425.3874263261296</v>
      </c>
      <c r="H56" s="8">
        <v>4235.8125736738693</v>
      </c>
      <c r="I56" s="8"/>
      <c r="J56" s="8">
        <v>9425.3874263261296</v>
      </c>
      <c r="K56" s="8">
        <v>9180.6</v>
      </c>
      <c r="L56" s="8">
        <v>244.79999999999998</v>
      </c>
      <c r="M56" s="8"/>
      <c r="N56" s="8">
        <v>2127.1</v>
      </c>
      <c r="O56" s="8">
        <v>2108.6999999999998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2016-09-30T03:10:12Z</dcterms:modified>
</cp:coreProperties>
</file>