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Python\bidds-debrief\"/>
    </mc:Choice>
  </mc:AlternateContent>
  <xr:revisionPtr revIDLastSave="0" documentId="13_ncr:1_{2C59903B-9A44-48E5-9811-EBB2841CB09B}" xr6:coauthVersionLast="45" xr6:coauthVersionMax="45" xr10:uidLastSave="{00000000-0000-0000-0000-000000000000}"/>
  <bookViews>
    <workbookView xWindow="22665" yWindow="1410" windowWidth="32040" windowHeight="17235" xr2:uid="{00000000-000D-0000-FFFF-FFFF00000000}"/>
  </bookViews>
  <sheets>
    <sheet name="Debrief" sheetId="1" r:id="rId1"/>
    <sheet name="Combined" sheetId="2" r:id="rId2"/>
  </sheets>
  <definedNames>
    <definedName name="acmi">Debrief!$T$14</definedName>
    <definedName name="alt">Combined!$S$1</definedName>
    <definedName name="be">Combined!$G$1</definedName>
    <definedName name="BELat">Debrief!$T$16</definedName>
    <definedName name="BELong">Debrief!$T$17</definedName>
    <definedName name="BEname">Debrief!$T$15</definedName>
    <definedName name="buffers">Combined!$Q$1</definedName>
    <definedName name="bullrel">Table2[[#Headers],[Release Bull]]</definedName>
    <definedName name="cs">Debrief!$T$6</definedName>
    <definedName name="delay">Combined!$AA$1</definedName>
    <definedName name="dest">Combined!$D$1</definedName>
    <definedName name="dtcmission">Debrief!$T$13</definedName>
    <definedName name="dtcsortie">Debrief!$T$12</definedName>
    <definedName name="fci">Combined!$AB$1</definedName>
    <definedName name="fom">Combined!$R$1</definedName>
    <definedName name="gs">Combined!$Y$1</definedName>
    <definedName name="hdg">Combined!$V$1</definedName>
    <definedName name="ias">Combined!$U$1</definedName>
    <definedName name="lar">Combined!$Z$1</definedName>
    <definedName name="ls">Combined!$X$1</definedName>
    <definedName name="mach">Table2[[#Headers],[Mach]]</definedName>
    <definedName name="msndate">Debrief!$T$5</definedName>
    <definedName name="msnlead">Debrief!$T$8</definedName>
    <definedName name="msnnum">Debrief!$T$7</definedName>
    <definedName name="msnwso">Debrief!$T$9</definedName>
    <definedName name="primenav">Combined!$N$1</definedName>
    <definedName name="primenavaiding">Combined!$P$1</definedName>
    <definedName name="_xlnm.Print_Area" localSheetId="0">Debrief!$A$1:$O$84</definedName>
    <definedName name="tail">Combined!$B$1</definedName>
    <definedName name="tas">Combined!$W$1</definedName>
    <definedName name="tgp">Debrief!$T$10</definedName>
    <definedName name="tgpserial">Debrief!$T$11</definedName>
    <definedName name="tgtelev">Combined!$M$1</definedName>
    <definedName name="tgtlat">Combined!$K$1</definedName>
    <definedName name="tgtlon">Combined!$L$1</definedName>
    <definedName name="tgtname">Combined!$J$1</definedName>
    <definedName name="tor">Combined!$F$1</definedName>
    <definedName name="tot">Combined!$E$1</definedName>
    <definedName name="trk">Combined!$T$1</definedName>
    <definedName name="wpn">Combined!$C$1</definedName>
    <definedName name="wpntype">Combined!$I$1</definedName>
    <definedName name="xhair">Combined!$O$1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E71" i="1"/>
  <c r="C71" i="1"/>
  <c r="B71" i="1"/>
  <c r="A71" i="1"/>
  <c r="A70" i="1" s="1"/>
  <c r="F70" i="1"/>
  <c r="E70" i="1"/>
  <c r="D70" i="1"/>
  <c r="C70" i="1"/>
  <c r="B70" i="1"/>
  <c r="G69" i="1"/>
  <c r="E69" i="1"/>
  <c r="C69" i="1"/>
  <c r="B69" i="1"/>
  <c r="A69" i="1"/>
  <c r="A68" i="1" s="1"/>
  <c r="F68" i="1"/>
  <c r="E68" i="1"/>
  <c r="B68" i="1"/>
  <c r="G67" i="1"/>
  <c r="E67" i="1"/>
  <c r="C67" i="1"/>
  <c r="B67" i="1"/>
  <c r="A67" i="1"/>
  <c r="C66" i="1" s="1"/>
  <c r="F66" i="1"/>
  <c r="E66" i="1"/>
  <c r="B66" i="1"/>
  <c r="G65" i="1"/>
  <c r="E65" i="1"/>
  <c r="C65" i="1"/>
  <c r="B65" i="1"/>
  <c r="A65" i="1"/>
  <c r="A64" i="1" s="1"/>
  <c r="F64" i="1"/>
  <c r="E64" i="1"/>
  <c r="B64" i="1"/>
  <c r="G63" i="1"/>
  <c r="E63" i="1"/>
  <c r="C63" i="1"/>
  <c r="B63" i="1"/>
  <c r="A63" i="1"/>
  <c r="A62" i="1" s="1"/>
  <c r="F62" i="1"/>
  <c r="E62" i="1"/>
  <c r="B62" i="1"/>
  <c r="G61" i="1"/>
  <c r="E61" i="1"/>
  <c r="C61" i="1"/>
  <c r="B61" i="1"/>
  <c r="A61" i="1"/>
  <c r="A60" i="1" s="1"/>
  <c r="F60" i="1"/>
  <c r="E60" i="1"/>
  <c r="B60" i="1"/>
  <c r="G59" i="1"/>
  <c r="E59" i="1"/>
  <c r="C59" i="1"/>
  <c r="B59" i="1"/>
  <c r="A59" i="1"/>
  <c r="A58" i="1" s="1"/>
  <c r="F58" i="1"/>
  <c r="E58" i="1"/>
  <c r="B58" i="1"/>
  <c r="G57" i="1"/>
  <c r="E57" i="1"/>
  <c r="C57" i="1"/>
  <c r="B57" i="1"/>
  <c r="A57" i="1"/>
  <c r="D56" i="1" s="1"/>
  <c r="F56" i="1"/>
  <c r="E56" i="1"/>
  <c r="B56" i="1"/>
  <c r="G55" i="1"/>
  <c r="E55" i="1"/>
  <c r="C55" i="1"/>
  <c r="B55" i="1"/>
  <c r="A55" i="1"/>
  <c r="A54" i="1" s="1"/>
  <c r="F54" i="1"/>
  <c r="E54" i="1"/>
  <c r="B54" i="1"/>
  <c r="G53" i="1"/>
  <c r="E53" i="1"/>
  <c r="C53" i="1"/>
  <c r="B53" i="1"/>
  <c r="A53" i="1"/>
  <c r="A52" i="1" s="1"/>
  <c r="F52" i="1"/>
  <c r="E52" i="1"/>
  <c r="B52" i="1"/>
  <c r="G51" i="1"/>
  <c r="E51" i="1"/>
  <c r="C51" i="1"/>
  <c r="B51" i="1"/>
  <c r="A51" i="1"/>
  <c r="A50" i="1" s="1"/>
  <c r="F50" i="1"/>
  <c r="E50" i="1"/>
  <c r="B50" i="1"/>
  <c r="G49" i="1"/>
  <c r="E49" i="1"/>
  <c r="C49" i="1"/>
  <c r="B49" i="1"/>
  <c r="A49" i="1"/>
  <c r="D48" i="1" s="1"/>
  <c r="F48" i="1"/>
  <c r="E48" i="1"/>
  <c r="B48" i="1"/>
  <c r="G47" i="1"/>
  <c r="E47" i="1"/>
  <c r="C47" i="1"/>
  <c r="B47" i="1"/>
  <c r="A47" i="1"/>
  <c r="A46" i="1" s="1"/>
  <c r="F46" i="1"/>
  <c r="E46" i="1"/>
  <c r="B46" i="1"/>
  <c r="G45" i="1"/>
  <c r="E45" i="1"/>
  <c r="C45" i="1"/>
  <c r="B45" i="1"/>
  <c r="A45" i="1"/>
  <c r="D44" i="1" s="1"/>
  <c r="F44" i="1"/>
  <c r="E44" i="1"/>
  <c r="B44" i="1"/>
  <c r="G43" i="1"/>
  <c r="E43" i="1"/>
  <c r="C43" i="1"/>
  <c r="B43" i="1"/>
  <c r="A43" i="1"/>
  <c r="C42" i="1" s="1"/>
  <c r="F42" i="1"/>
  <c r="E42" i="1"/>
  <c r="B42" i="1"/>
  <c r="G41" i="1"/>
  <c r="E41" i="1"/>
  <c r="C41" i="1"/>
  <c r="B41" i="1"/>
  <c r="A41" i="1"/>
  <c r="A40" i="1" s="1"/>
  <c r="F40" i="1"/>
  <c r="E40" i="1"/>
  <c r="B40" i="1"/>
  <c r="G39" i="1"/>
  <c r="E39" i="1"/>
  <c r="C39" i="1"/>
  <c r="B39" i="1"/>
  <c r="A39" i="1"/>
  <c r="D38" i="1" s="1"/>
  <c r="F38" i="1"/>
  <c r="E38" i="1"/>
  <c r="B38" i="1"/>
  <c r="G37" i="1"/>
  <c r="E37" i="1"/>
  <c r="C37" i="1"/>
  <c r="B37" i="1"/>
  <c r="A37" i="1"/>
  <c r="A36" i="1" s="1"/>
  <c r="F36" i="1"/>
  <c r="E36" i="1"/>
  <c r="B36" i="1"/>
  <c r="G35" i="1"/>
  <c r="E35" i="1"/>
  <c r="C35" i="1"/>
  <c r="B35" i="1"/>
  <c r="A35" i="1"/>
  <c r="A34" i="1" s="1"/>
  <c r="F34" i="1"/>
  <c r="E34" i="1"/>
  <c r="B34" i="1"/>
  <c r="G33" i="1"/>
  <c r="E33" i="1"/>
  <c r="C33" i="1"/>
  <c r="B33" i="1"/>
  <c r="A33" i="1"/>
  <c r="A32" i="1" s="1"/>
  <c r="F32" i="1"/>
  <c r="E32" i="1"/>
  <c r="B32" i="1"/>
  <c r="G31" i="1"/>
  <c r="E31" i="1"/>
  <c r="C31" i="1"/>
  <c r="B31" i="1"/>
  <c r="A31" i="1"/>
  <c r="A30" i="1" s="1"/>
  <c r="F30" i="1"/>
  <c r="E30" i="1"/>
  <c r="B30" i="1"/>
  <c r="G29" i="1"/>
  <c r="E29" i="1"/>
  <c r="C29" i="1"/>
  <c r="B29" i="1"/>
  <c r="A29" i="1"/>
  <c r="D28" i="1" s="1"/>
  <c r="F28" i="1"/>
  <c r="E28" i="1"/>
  <c r="B28" i="1"/>
  <c r="G27" i="1"/>
  <c r="E27" i="1"/>
  <c r="C27" i="1"/>
  <c r="B27" i="1"/>
  <c r="A27" i="1"/>
  <c r="A26" i="1" s="1"/>
  <c r="F26" i="1"/>
  <c r="E26" i="1"/>
  <c r="B26" i="1"/>
  <c r="G25" i="1"/>
  <c r="E25" i="1"/>
  <c r="C25" i="1"/>
  <c r="B25" i="1"/>
  <c r="A25" i="1"/>
  <c r="D24" i="1" s="1"/>
  <c r="F24" i="1"/>
  <c r="E24" i="1"/>
  <c r="B24" i="1"/>
  <c r="G23" i="1"/>
  <c r="E23" i="1"/>
  <c r="C23" i="1"/>
  <c r="B23" i="1"/>
  <c r="A23" i="1"/>
  <c r="A22" i="1" s="1"/>
  <c r="F22" i="1"/>
  <c r="E22" i="1"/>
  <c r="B22" i="1"/>
  <c r="G21" i="1"/>
  <c r="E21" i="1"/>
  <c r="C21" i="1"/>
  <c r="B21" i="1"/>
  <c r="A21" i="1"/>
  <c r="A20" i="1" s="1"/>
  <c r="F20" i="1"/>
  <c r="E20" i="1"/>
  <c r="B20" i="1"/>
  <c r="G19" i="1"/>
  <c r="E19" i="1"/>
  <c r="C19" i="1"/>
  <c r="B19" i="1"/>
  <c r="A19" i="1"/>
  <c r="A18" i="1" s="1"/>
  <c r="F18" i="1"/>
  <c r="E18" i="1"/>
  <c r="B18" i="1"/>
  <c r="G17" i="1"/>
  <c r="E17" i="1"/>
  <c r="C17" i="1"/>
  <c r="B17" i="1"/>
  <c r="A17" i="1"/>
  <c r="D16" i="1" s="1"/>
  <c r="F16" i="1"/>
  <c r="E16" i="1"/>
  <c r="B16" i="1"/>
  <c r="G15" i="1"/>
  <c r="E15" i="1"/>
  <c r="C15" i="1"/>
  <c r="B15" i="1"/>
  <c r="A15" i="1"/>
  <c r="A14" i="1" s="1"/>
  <c r="F14" i="1"/>
  <c r="E14" i="1"/>
  <c r="B14" i="1"/>
  <c r="G13" i="1"/>
  <c r="E13" i="1"/>
  <c r="C13" i="1"/>
  <c r="B13" i="1"/>
  <c r="A13" i="1"/>
  <c r="D12" i="1" s="1"/>
  <c r="F12" i="1"/>
  <c r="E12" i="1"/>
  <c r="B12" i="1"/>
  <c r="G11" i="1"/>
  <c r="E11" i="1"/>
  <c r="C11" i="1"/>
  <c r="B11" i="1"/>
  <c r="A11" i="1"/>
  <c r="A10" i="1" s="1"/>
  <c r="F10" i="1"/>
  <c r="E10" i="1"/>
  <c r="B10" i="1"/>
  <c r="C9" i="1"/>
  <c r="C7" i="1"/>
  <c r="O71" i="1"/>
  <c r="L71" i="1"/>
  <c r="K71" i="1"/>
  <c r="J71" i="1"/>
  <c r="I71" i="1"/>
  <c r="O70" i="1"/>
  <c r="N70" i="1"/>
  <c r="M70" i="1"/>
  <c r="L70" i="1"/>
  <c r="K70" i="1"/>
  <c r="J70" i="1"/>
  <c r="I70" i="1"/>
  <c r="O69" i="1"/>
  <c r="L69" i="1"/>
  <c r="K69" i="1"/>
  <c r="J69" i="1"/>
  <c r="I69" i="1"/>
  <c r="O68" i="1"/>
  <c r="N68" i="1"/>
  <c r="M68" i="1"/>
  <c r="L68" i="1"/>
  <c r="K68" i="1"/>
  <c r="J68" i="1"/>
  <c r="I68" i="1"/>
  <c r="O67" i="1"/>
  <c r="L67" i="1"/>
  <c r="K67" i="1"/>
  <c r="J67" i="1"/>
  <c r="I67" i="1"/>
  <c r="O66" i="1"/>
  <c r="N66" i="1"/>
  <c r="M66" i="1"/>
  <c r="L66" i="1"/>
  <c r="K66" i="1"/>
  <c r="J66" i="1"/>
  <c r="I66" i="1"/>
  <c r="O65" i="1"/>
  <c r="L65" i="1"/>
  <c r="K65" i="1"/>
  <c r="J65" i="1"/>
  <c r="I65" i="1"/>
  <c r="O64" i="1"/>
  <c r="N64" i="1"/>
  <c r="M64" i="1"/>
  <c r="L64" i="1"/>
  <c r="K64" i="1"/>
  <c r="J64" i="1"/>
  <c r="I64" i="1"/>
  <c r="O63" i="1"/>
  <c r="L63" i="1"/>
  <c r="K63" i="1"/>
  <c r="J63" i="1"/>
  <c r="I63" i="1"/>
  <c r="O62" i="1"/>
  <c r="N62" i="1"/>
  <c r="M62" i="1"/>
  <c r="L62" i="1"/>
  <c r="K62" i="1"/>
  <c r="J62" i="1"/>
  <c r="I62" i="1"/>
  <c r="O61" i="1"/>
  <c r="L61" i="1"/>
  <c r="K61" i="1"/>
  <c r="J61" i="1"/>
  <c r="I61" i="1"/>
  <c r="O60" i="1"/>
  <c r="N60" i="1"/>
  <c r="M60" i="1"/>
  <c r="L60" i="1"/>
  <c r="K60" i="1"/>
  <c r="J60" i="1"/>
  <c r="I60" i="1"/>
  <c r="O59" i="1"/>
  <c r="L59" i="1"/>
  <c r="K59" i="1"/>
  <c r="J59" i="1"/>
  <c r="I59" i="1"/>
  <c r="O58" i="1"/>
  <c r="N58" i="1"/>
  <c r="M58" i="1"/>
  <c r="L58" i="1"/>
  <c r="K58" i="1"/>
  <c r="J58" i="1"/>
  <c r="I58" i="1"/>
  <c r="O57" i="1"/>
  <c r="L57" i="1"/>
  <c r="K57" i="1"/>
  <c r="J57" i="1"/>
  <c r="I57" i="1"/>
  <c r="O56" i="1"/>
  <c r="N56" i="1"/>
  <c r="M56" i="1"/>
  <c r="L56" i="1"/>
  <c r="K56" i="1"/>
  <c r="J56" i="1"/>
  <c r="I56" i="1"/>
  <c r="O55" i="1"/>
  <c r="L55" i="1"/>
  <c r="K55" i="1"/>
  <c r="J55" i="1"/>
  <c r="I55" i="1"/>
  <c r="O54" i="1"/>
  <c r="N54" i="1"/>
  <c r="M54" i="1"/>
  <c r="L54" i="1"/>
  <c r="K54" i="1"/>
  <c r="J54" i="1"/>
  <c r="I54" i="1"/>
  <c r="O53" i="1"/>
  <c r="L53" i="1"/>
  <c r="K53" i="1"/>
  <c r="J53" i="1"/>
  <c r="I53" i="1"/>
  <c r="O52" i="1"/>
  <c r="N52" i="1"/>
  <c r="M52" i="1"/>
  <c r="L52" i="1"/>
  <c r="K52" i="1"/>
  <c r="J52" i="1"/>
  <c r="I52" i="1"/>
  <c r="O51" i="1"/>
  <c r="L51" i="1"/>
  <c r="K51" i="1"/>
  <c r="J51" i="1"/>
  <c r="I51" i="1"/>
  <c r="O50" i="1"/>
  <c r="N50" i="1"/>
  <c r="M50" i="1"/>
  <c r="L50" i="1"/>
  <c r="K50" i="1"/>
  <c r="J50" i="1"/>
  <c r="I50" i="1"/>
  <c r="O49" i="1"/>
  <c r="L49" i="1"/>
  <c r="K49" i="1"/>
  <c r="J49" i="1"/>
  <c r="I49" i="1"/>
  <c r="O48" i="1"/>
  <c r="N48" i="1"/>
  <c r="M48" i="1"/>
  <c r="L48" i="1"/>
  <c r="K48" i="1"/>
  <c r="J48" i="1"/>
  <c r="I48" i="1"/>
  <c r="O47" i="1"/>
  <c r="L47" i="1"/>
  <c r="K47" i="1"/>
  <c r="J47" i="1"/>
  <c r="I47" i="1"/>
  <c r="O46" i="1"/>
  <c r="N46" i="1"/>
  <c r="M46" i="1"/>
  <c r="L46" i="1"/>
  <c r="K46" i="1"/>
  <c r="J46" i="1"/>
  <c r="I46" i="1"/>
  <c r="O45" i="1"/>
  <c r="L45" i="1"/>
  <c r="K45" i="1"/>
  <c r="J45" i="1"/>
  <c r="I45" i="1"/>
  <c r="O44" i="1"/>
  <c r="N44" i="1"/>
  <c r="M44" i="1"/>
  <c r="L44" i="1"/>
  <c r="K44" i="1"/>
  <c r="J44" i="1"/>
  <c r="I44" i="1"/>
  <c r="O43" i="1"/>
  <c r="L43" i="1"/>
  <c r="K43" i="1"/>
  <c r="J43" i="1"/>
  <c r="I43" i="1"/>
  <c r="O42" i="1"/>
  <c r="N42" i="1"/>
  <c r="M42" i="1"/>
  <c r="L42" i="1"/>
  <c r="K42" i="1"/>
  <c r="J42" i="1"/>
  <c r="I42" i="1"/>
  <c r="O41" i="1"/>
  <c r="L41" i="1"/>
  <c r="K41" i="1"/>
  <c r="J41" i="1"/>
  <c r="I41" i="1"/>
  <c r="O40" i="1"/>
  <c r="N40" i="1"/>
  <c r="M40" i="1"/>
  <c r="L40" i="1"/>
  <c r="K40" i="1"/>
  <c r="J40" i="1"/>
  <c r="I40" i="1"/>
  <c r="O39" i="1"/>
  <c r="L39" i="1"/>
  <c r="K39" i="1"/>
  <c r="J39" i="1"/>
  <c r="I39" i="1"/>
  <c r="O38" i="1"/>
  <c r="N38" i="1"/>
  <c r="M38" i="1"/>
  <c r="L38" i="1"/>
  <c r="K38" i="1"/>
  <c r="J38" i="1"/>
  <c r="I38" i="1"/>
  <c r="O37" i="1"/>
  <c r="L37" i="1"/>
  <c r="K37" i="1"/>
  <c r="J37" i="1"/>
  <c r="I37" i="1"/>
  <c r="O36" i="1"/>
  <c r="N36" i="1"/>
  <c r="M36" i="1"/>
  <c r="L36" i="1"/>
  <c r="K36" i="1"/>
  <c r="J36" i="1"/>
  <c r="I36" i="1"/>
  <c r="O35" i="1"/>
  <c r="L35" i="1"/>
  <c r="K35" i="1"/>
  <c r="J35" i="1"/>
  <c r="I35" i="1"/>
  <c r="O34" i="1"/>
  <c r="N34" i="1"/>
  <c r="M34" i="1"/>
  <c r="L34" i="1"/>
  <c r="K34" i="1"/>
  <c r="J34" i="1"/>
  <c r="I34" i="1"/>
  <c r="O33" i="1"/>
  <c r="L33" i="1"/>
  <c r="K33" i="1"/>
  <c r="J33" i="1"/>
  <c r="I33" i="1"/>
  <c r="O32" i="1"/>
  <c r="N32" i="1"/>
  <c r="M32" i="1"/>
  <c r="L32" i="1"/>
  <c r="K32" i="1"/>
  <c r="J32" i="1"/>
  <c r="I32" i="1"/>
  <c r="O31" i="1"/>
  <c r="L31" i="1"/>
  <c r="K31" i="1"/>
  <c r="J31" i="1"/>
  <c r="I31" i="1"/>
  <c r="O30" i="1"/>
  <c r="N30" i="1"/>
  <c r="M30" i="1"/>
  <c r="L30" i="1"/>
  <c r="K30" i="1"/>
  <c r="J30" i="1"/>
  <c r="I30" i="1"/>
  <c r="O29" i="1"/>
  <c r="L29" i="1"/>
  <c r="K29" i="1"/>
  <c r="J29" i="1"/>
  <c r="I29" i="1"/>
  <c r="O28" i="1"/>
  <c r="N28" i="1"/>
  <c r="M28" i="1"/>
  <c r="L28" i="1"/>
  <c r="K28" i="1"/>
  <c r="J28" i="1"/>
  <c r="I28" i="1"/>
  <c r="O27" i="1"/>
  <c r="L27" i="1"/>
  <c r="K27" i="1"/>
  <c r="J27" i="1"/>
  <c r="I27" i="1"/>
  <c r="O26" i="1"/>
  <c r="N26" i="1"/>
  <c r="M26" i="1"/>
  <c r="L26" i="1"/>
  <c r="K26" i="1"/>
  <c r="J26" i="1"/>
  <c r="I26" i="1"/>
  <c r="O25" i="1"/>
  <c r="L25" i="1"/>
  <c r="K25" i="1"/>
  <c r="J25" i="1"/>
  <c r="I25" i="1"/>
  <c r="O24" i="1"/>
  <c r="N24" i="1"/>
  <c r="M24" i="1"/>
  <c r="L24" i="1"/>
  <c r="K24" i="1"/>
  <c r="J24" i="1"/>
  <c r="I24" i="1"/>
  <c r="O23" i="1"/>
  <c r="L23" i="1"/>
  <c r="K23" i="1"/>
  <c r="J23" i="1"/>
  <c r="I23" i="1"/>
  <c r="O22" i="1"/>
  <c r="N22" i="1"/>
  <c r="M22" i="1"/>
  <c r="L22" i="1"/>
  <c r="K22" i="1"/>
  <c r="J22" i="1"/>
  <c r="I22" i="1"/>
  <c r="O21" i="1"/>
  <c r="L21" i="1"/>
  <c r="K21" i="1"/>
  <c r="J21" i="1"/>
  <c r="I21" i="1"/>
  <c r="O20" i="1"/>
  <c r="N20" i="1"/>
  <c r="M20" i="1"/>
  <c r="L20" i="1"/>
  <c r="K20" i="1"/>
  <c r="J20" i="1"/>
  <c r="I20" i="1"/>
  <c r="O19" i="1"/>
  <c r="L19" i="1"/>
  <c r="K19" i="1"/>
  <c r="J19" i="1"/>
  <c r="I19" i="1"/>
  <c r="O18" i="1"/>
  <c r="N18" i="1"/>
  <c r="M18" i="1"/>
  <c r="L18" i="1"/>
  <c r="K18" i="1"/>
  <c r="J18" i="1"/>
  <c r="I18" i="1"/>
  <c r="O17" i="1"/>
  <c r="L17" i="1"/>
  <c r="K17" i="1"/>
  <c r="J17" i="1"/>
  <c r="I17" i="1"/>
  <c r="O16" i="1"/>
  <c r="N16" i="1"/>
  <c r="M16" i="1"/>
  <c r="L16" i="1"/>
  <c r="K16" i="1"/>
  <c r="J16" i="1"/>
  <c r="I16" i="1"/>
  <c r="O15" i="1"/>
  <c r="L15" i="1"/>
  <c r="K15" i="1"/>
  <c r="J15" i="1"/>
  <c r="I15" i="1"/>
  <c r="O14" i="1"/>
  <c r="N14" i="1"/>
  <c r="M14" i="1"/>
  <c r="L14" i="1"/>
  <c r="K14" i="1"/>
  <c r="J14" i="1"/>
  <c r="I14" i="1"/>
  <c r="O13" i="1"/>
  <c r="L13" i="1"/>
  <c r="K13" i="1"/>
  <c r="J13" i="1"/>
  <c r="I13" i="1"/>
  <c r="O12" i="1"/>
  <c r="N12" i="1"/>
  <c r="M12" i="1"/>
  <c r="L12" i="1"/>
  <c r="K12" i="1"/>
  <c r="J12" i="1"/>
  <c r="I12" i="1"/>
  <c r="O11" i="1"/>
  <c r="L11" i="1"/>
  <c r="K11" i="1"/>
  <c r="J11" i="1"/>
  <c r="I11" i="1"/>
  <c r="O10" i="1"/>
  <c r="N10" i="1"/>
  <c r="M10" i="1"/>
  <c r="L10" i="1"/>
  <c r="K10" i="1"/>
  <c r="J10" i="1"/>
  <c r="I10" i="1"/>
  <c r="O9" i="1"/>
  <c r="L9" i="1"/>
  <c r="K9" i="1"/>
  <c r="J9" i="1"/>
  <c r="I9" i="1"/>
  <c r="G9" i="1"/>
  <c r="E9" i="1"/>
  <c r="B9" i="1"/>
  <c r="A9" i="1"/>
  <c r="D8" i="1" s="1"/>
  <c r="O8" i="1"/>
  <c r="N8" i="1"/>
  <c r="M8" i="1"/>
  <c r="L8" i="1"/>
  <c r="K8" i="1"/>
  <c r="J8" i="1"/>
  <c r="I8" i="1"/>
  <c r="F8" i="1"/>
  <c r="E8" i="1"/>
  <c r="B8" i="1"/>
  <c r="O7" i="1"/>
  <c r="L7" i="1"/>
  <c r="K7" i="1"/>
  <c r="J7" i="1"/>
  <c r="I7" i="1"/>
  <c r="G7" i="1"/>
  <c r="E7" i="1"/>
  <c r="B7" i="1"/>
  <c r="A7" i="1"/>
  <c r="C6" i="1" s="1"/>
  <c r="O6" i="1"/>
  <c r="N6" i="1"/>
  <c r="M6" i="1"/>
  <c r="L6" i="1"/>
  <c r="K6" i="1"/>
  <c r="J6" i="1"/>
  <c r="I6" i="1"/>
  <c r="F6" i="1"/>
  <c r="E6" i="1"/>
  <c r="B6" i="1"/>
  <c r="A2" i="1"/>
  <c r="N3" i="1"/>
  <c r="K3" i="1"/>
  <c r="F3" i="1"/>
  <c r="E3" i="1"/>
  <c r="A3" i="1"/>
  <c r="N2" i="1"/>
  <c r="K2" i="1"/>
  <c r="E2" i="1"/>
  <c r="A1" i="1"/>
  <c r="C60" i="1" l="1"/>
  <c r="C68" i="1"/>
  <c r="D68" i="1"/>
  <c r="D64" i="1"/>
  <c r="C64" i="1"/>
  <c r="D60" i="1"/>
  <c r="D66" i="1"/>
  <c r="A66" i="1"/>
  <c r="C62" i="1"/>
  <c r="A56" i="1"/>
  <c r="D62" i="1"/>
  <c r="A48" i="1"/>
  <c r="C56" i="1"/>
  <c r="C58" i="1"/>
  <c r="D58" i="1"/>
  <c r="C52" i="1"/>
  <c r="D52" i="1"/>
  <c r="A28" i="1"/>
  <c r="C54" i="1"/>
  <c r="D54" i="1"/>
  <c r="C50" i="1"/>
  <c r="D50" i="1"/>
  <c r="C48" i="1"/>
  <c r="C44" i="1"/>
  <c r="A44" i="1"/>
  <c r="D46" i="1"/>
  <c r="C46" i="1"/>
  <c r="C40" i="1"/>
  <c r="D42" i="1"/>
  <c r="D40" i="1"/>
  <c r="A42" i="1"/>
  <c r="C38" i="1"/>
  <c r="D36" i="1"/>
  <c r="A38" i="1"/>
  <c r="C36" i="1"/>
  <c r="C28" i="1"/>
  <c r="C32" i="1"/>
  <c r="C34" i="1"/>
  <c r="D34" i="1"/>
  <c r="C24" i="1"/>
  <c r="D32" i="1"/>
  <c r="A24" i="1"/>
  <c r="D30" i="1"/>
  <c r="C30" i="1"/>
  <c r="C26" i="1"/>
  <c r="D26" i="1"/>
  <c r="C22" i="1"/>
  <c r="D22" i="1"/>
  <c r="C16" i="1"/>
  <c r="A16" i="1"/>
  <c r="C20" i="1"/>
  <c r="C18" i="1"/>
  <c r="D20" i="1"/>
  <c r="D18" i="1"/>
  <c r="C14" i="1"/>
  <c r="D14" i="1"/>
  <c r="C12" i="1"/>
  <c r="A12" i="1"/>
  <c r="C10" i="1"/>
  <c r="D10" i="1"/>
  <c r="A8" i="1"/>
  <c r="D6" i="1"/>
  <c r="A6" i="1"/>
  <c r="C8" i="1"/>
</calcChain>
</file>

<file path=xl/sharedStrings.xml><?xml version="1.0" encoding="utf-8"?>
<sst xmlns="http://schemas.openxmlformats.org/spreadsheetml/2006/main" count="163" uniqueCount="137">
  <si>
    <t>Debrief Data</t>
  </si>
  <si>
    <t>Release Validity</t>
  </si>
  <si>
    <t>MSN LD</t>
  </si>
  <si>
    <t>Tail Number</t>
  </si>
  <si>
    <t>TGP Type</t>
  </si>
  <si>
    <t>DTC Sortie</t>
  </si>
  <si>
    <t>MSN WSO</t>
  </si>
  <si>
    <t>TGP Serial Number</t>
  </si>
  <si>
    <t>DTC MSN</t>
  </si>
  <si>
    <t>Fill Ins</t>
  </si>
  <si>
    <t>TGT</t>
  </si>
  <si>
    <t>Not being output</t>
  </si>
  <si>
    <t>RELEASE #</t>
  </si>
  <si>
    <t>TOT</t>
  </si>
  <si>
    <t>Call Sign</t>
  </si>
  <si>
    <t>Pod #</t>
  </si>
  <si>
    <t>Wpn Type</t>
  </si>
  <si>
    <t>Target Name / JDPI</t>
  </si>
  <si>
    <t>Prime Nav</t>
  </si>
  <si>
    <t>Aiding</t>
  </si>
  <si>
    <t>GPS FOM</t>
  </si>
  <si>
    <t>TRK</t>
  </si>
  <si>
    <t>HDG</t>
  </si>
  <si>
    <t>LS</t>
  </si>
  <si>
    <t>LAR Type</t>
  </si>
  <si>
    <t>M LOC</t>
  </si>
  <si>
    <t>FCI</t>
  </si>
  <si>
    <t>Lat</t>
  </si>
  <si>
    <t>TGT Impact Point LAT</t>
  </si>
  <si>
    <t>DTC Mission</t>
  </si>
  <si>
    <t>OAS Dest</t>
  </si>
  <si>
    <t>TOR</t>
  </si>
  <si>
    <t>TGT BULL</t>
  </si>
  <si>
    <t>TGT LAT LONG</t>
  </si>
  <si>
    <t>ELEV</t>
  </si>
  <si>
    <t>X-Hair</t>
  </si>
  <si>
    <t>Buffers</t>
  </si>
  <si>
    <t>ALT</t>
  </si>
  <si>
    <t xml:space="preserve">  IAS            TAS            Mach            GS</t>
  </si>
  <si>
    <t>FUZE</t>
  </si>
  <si>
    <t>DBRIC</t>
  </si>
  <si>
    <t>Date</t>
  </si>
  <si>
    <t>Long</t>
  </si>
  <si>
    <t>TGT Impact Point LONG</t>
  </si>
  <si>
    <t>Callsign</t>
  </si>
  <si>
    <t>Elev</t>
  </si>
  <si>
    <t>TGT Alt Ref</t>
  </si>
  <si>
    <t>Prime BE</t>
  </si>
  <si>
    <t>Manual</t>
  </si>
  <si>
    <t>Mission #</t>
  </si>
  <si>
    <t>TGT Impact Point Alt</t>
  </si>
  <si>
    <t>BE Coordinates</t>
  </si>
  <si>
    <t>Mission Lead</t>
  </si>
  <si>
    <t>Azimuth</t>
  </si>
  <si>
    <t>Impact Azimuth</t>
  </si>
  <si>
    <t>Only Gravity</t>
  </si>
  <si>
    <t>Mission WSO</t>
  </si>
  <si>
    <t>IA</t>
  </si>
  <si>
    <t>Impact Angle</t>
  </si>
  <si>
    <t>TGP</t>
  </si>
  <si>
    <t>Laser Code</t>
  </si>
  <si>
    <t>Laser Code 1/2/3/4</t>
  </si>
  <si>
    <t>TGT Pod or Wpn Code?</t>
  </si>
  <si>
    <t>TGP Serial</t>
  </si>
  <si>
    <t>Track</t>
  </si>
  <si>
    <t>TGT GND Track</t>
  </si>
  <si>
    <t>GS</t>
  </si>
  <si>
    <t>TGT GND Speed</t>
  </si>
  <si>
    <t>Pattern Type</t>
  </si>
  <si>
    <t>ACMI Pod #</t>
  </si>
  <si>
    <t>Pattern Radius</t>
  </si>
  <si>
    <t>BE Name</t>
  </si>
  <si>
    <t>Function Imp</t>
  </si>
  <si>
    <t>Func at Impact</t>
  </si>
  <si>
    <t>BE Latitude</t>
  </si>
  <si>
    <t>Function Delay</t>
  </si>
  <si>
    <t>Func on Time Aft Impact</t>
  </si>
  <si>
    <t>BE Longitude</t>
  </si>
  <si>
    <t>Function Prox</t>
  </si>
  <si>
    <t>Func on Proximity</t>
  </si>
  <si>
    <t>Function Void</t>
  </si>
  <si>
    <t>Function on Void</t>
  </si>
  <si>
    <t>Void Count</t>
  </si>
  <si>
    <t>Void Number</t>
  </si>
  <si>
    <t>TQV</t>
  </si>
  <si>
    <t>Dev ID</t>
  </si>
  <si>
    <t>GPS Rx</t>
  </si>
  <si>
    <t>GPS Config</t>
  </si>
  <si>
    <t>WPN Name</t>
  </si>
  <si>
    <t>Store Description</t>
  </si>
  <si>
    <t>IR Status</t>
  </si>
  <si>
    <t>IZ Status</t>
  </si>
  <si>
    <t>Pod</t>
  </si>
  <si>
    <t>Mode</t>
  </si>
  <si>
    <t>TGP Mode</t>
  </si>
  <si>
    <t xml:space="preserve">  </t>
  </si>
  <si>
    <t>TGP LOS Latitude</t>
  </si>
  <si>
    <t>TGP LOS Longitude</t>
  </si>
  <si>
    <t>TGP LOS Elev</t>
  </si>
  <si>
    <t>MLTL</t>
  </si>
  <si>
    <t>MLTL Value</t>
  </si>
  <si>
    <t>MTQV</t>
  </si>
  <si>
    <t>Mission Notes</t>
  </si>
  <si>
    <t>Debrief Focal Point (DFP)</t>
  </si>
  <si>
    <t>DFP</t>
  </si>
  <si>
    <t>RC</t>
  </si>
  <si>
    <t>CF 1</t>
  </si>
  <si>
    <t>IF</t>
  </si>
  <si>
    <t>CF 2</t>
  </si>
  <si>
    <t>LL</t>
  </si>
  <si>
    <t>CF 3</t>
  </si>
  <si>
    <t>LP</t>
  </si>
  <si>
    <t>Record Number</t>
  </si>
  <si>
    <t>Tail</t>
  </si>
  <si>
    <t>wpn</t>
  </si>
  <si>
    <t>Dest</t>
  </si>
  <si>
    <t>BULL</t>
  </si>
  <si>
    <t>TOF</t>
  </si>
  <si>
    <t>WPN Type</t>
  </si>
  <si>
    <t>TGT Name</t>
  </si>
  <si>
    <t>TGT LAT</t>
  </si>
  <si>
    <t>TGT LONG</t>
  </si>
  <si>
    <t>TGT ELEV</t>
  </si>
  <si>
    <t>PrimeNav</t>
  </si>
  <si>
    <t>XHair</t>
  </si>
  <si>
    <t>PrimeNavAiding</t>
  </si>
  <si>
    <t>FOM</t>
  </si>
  <si>
    <t>GTRK</t>
  </si>
  <si>
    <t>IAS</t>
  </si>
  <si>
    <t>MHDG</t>
  </si>
  <si>
    <t>TAS</t>
  </si>
  <si>
    <t>LARstatus</t>
  </si>
  <si>
    <t>Delay</t>
  </si>
  <si>
    <t>Mach</t>
  </si>
  <si>
    <t>Release LAT</t>
  </si>
  <si>
    <t>Release LONG</t>
  </si>
  <si>
    <t>Release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</si>
</sst>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 mmm\ yy"/>
    <numFmt numFmtId="165" formatCode="hhmm:ss"/>
    <numFmt numFmtId="166" formatCode="yyyy\-mm\-dd\ hh:mm:ss"/>
    <numFmt numFmtId="167" formatCode="0\ \'"/>
    <numFmt numFmtId="168" formatCode="000&quot; TK&quot;"/>
    <numFmt numFmtId="169" formatCode="000&quot; MH&quot;"/>
    <numFmt numFmtId="170" formatCode="0\I"/>
    <numFmt numFmtId="171" formatCode="0000"/>
    <numFmt numFmtId="172" formatCode="dd\ mmm\ 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6" borderId="7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1" fillId="0" borderId="0" xfId="0" quotePrefix="1" applyFont="1"/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right" vertic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64" fontId="7" fillId="0" borderId="0" xfId="0" applyNumberFormat="1" applyFont="1" applyAlignment="1">
      <alignment horizontal="left"/>
    </xf>
    <xf numFmtId="165" fontId="9" fillId="8" borderId="5" xfId="0" applyNumberFormat="1" applyFont="1" applyFill="1" applyBorder="1" applyAlignment="1">
      <alignment horizontal="right"/>
    </xf>
    <xf numFmtId="165" fontId="9" fillId="6" borderId="5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5" fillId="8" borderId="14" xfId="0" applyFont="1" applyFill="1" applyBorder="1" applyAlignment="1">
      <alignment horizontal="left" vertical="center" indent="1"/>
    </xf>
    <xf numFmtId="0" fontId="5" fillId="6" borderId="14" xfId="0" applyFont="1" applyFill="1" applyBorder="1" applyAlignment="1">
      <alignment horizontal="left" vertical="center" indent="1"/>
    </xf>
    <xf numFmtId="0" fontId="9" fillId="8" borderId="25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6" borderId="33" xfId="0" applyFont="1" applyFill="1" applyBorder="1"/>
    <xf numFmtId="0" fontId="10" fillId="7" borderId="3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0" fillId="7" borderId="44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0" fillId="7" borderId="4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9" fillId="6" borderId="18" xfId="0" applyFont="1" applyFill="1" applyBorder="1"/>
    <xf numFmtId="0" fontId="9" fillId="6" borderId="50" xfId="0" applyFont="1" applyFill="1" applyBorder="1"/>
    <xf numFmtId="21" fontId="1" fillId="0" borderId="0" xfId="0" applyNumberFormat="1" applyFont="1"/>
    <xf numFmtId="21" fontId="0" fillId="0" borderId="0" xfId="0" applyNumberFormat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165" fontId="5" fillId="8" borderId="2" xfId="0" applyNumberFormat="1" applyFont="1" applyFill="1" applyBorder="1" applyAlignment="1">
      <alignment horizontal="left"/>
    </xf>
    <xf numFmtId="165" fontId="5" fillId="6" borderId="2" xfId="0" applyNumberFormat="1" applyFont="1" applyFill="1" applyBorder="1" applyAlignment="1">
      <alignment horizontal="left"/>
    </xf>
    <xf numFmtId="0" fontId="9" fillId="6" borderId="16" xfId="0" applyFont="1" applyFill="1" applyBorder="1"/>
    <xf numFmtId="0" fontId="9" fillId="6" borderId="0" xfId="0" applyFont="1" applyFill="1"/>
    <xf numFmtId="0" fontId="10" fillId="7" borderId="3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/>
    <xf numFmtId="0" fontId="9" fillId="8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168" fontId="9" fillId="8" borderId="2" xfId="0" applyNumberFormat="1" applyFont="1" applyFill="1" applyBorder="1" applyAlignment="1">
      <alignment horizontal="center"/>
    </xf>
    <xf numFmtId="169" fontId="9" fillId="8" borderId="2" xfId="0" applyNumberFormat="1" applyFont="1" applyFill="1" applyBorder="1" applyAlignment="1">
      <alignment horizontal="center"/>
    </xf>
    <xf numFmtId="167" fontId="9" fillId="8" borderId="5" xfId="0" applyNumberFormat="1" applyFont="1" applyFill="1" applyBorder="1" applyAlignment="1">
      <alignment horizontal="center"/>
    </xf>
    <xf numFmtId="168" fontId="9" fillId="6" borderId="2" xfId="0" applyNumberFormat="1" applyFont="1" applyFill="1" applyBorder="1" applyAlignment="1">
      <alignment horizontal="center"/>
    </xf>
    <xf numFmtId="169" fontId="9" fillId="6" borderId="2" xfId="0" applyNumberFormat="1" applyFont="1" applyFill="1" applyBorder="1" applyAlignment="1">
      <alignment horizontal="center"/>
    </xf>
    <xf numFmtId="167" fontId="9" fillId="6" borderId="5" xfId="0" applyNumberFormat="1" applyFont="1" applyFill="1" applyBorder="1" applyAlignment="1">
      <alignment horizontal="center"/>
    </xf>
    <xf numFmtId="166" fontId="0" fillId="0" borderId="0" xfId="0" applyNumberFormat="1"/>
    <xf numFmtId="170" fontId="9" fillId="6" borderId="5" xfId="0" applyNumberFormat="1" applyFont="1" applyFill="1" applyBorder="1" applyAlignment="1">
      <alignment horizontal="left" indent="2"/>
    </xf>
    <xf numFmtId="0" fontId="0" fillId="0" borderId="26" xfId="0" applyBorder="1"/>
    <xf numFmtId="0" fontId="0" fillId="0" borderId="8" xfId="0" applyBorder="1"/>
    <xf numFmtId="170" fontId="9" fillId="8" borderId="5" xfId="0" applyNumberFormat="1" applyFont="1" applyFill="1" applyBorder="1" applyAlignment="1">
      <alignment horizontal="left" indent="2"/>
    </xf>
    <xf numFmtId="0" fontId="3" fillId="2" borderId="30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5" fillId="0" borderId="9" xfId="0" applyFont="1" applyBorder="1" applyAlignment="1">
      <alignment horizontal="right" vertical="center"/>
    </xf>
    <xf numFmtId="0" fontId="0" fillId="0" borderId="10" xfId="0" applyBorder="1"/>
    <xf numFmtId="0" fontId="0" fillId="6" borderId="2" xfId="0" applyFill="1" applyBorder="1" applyAlignment="1">
      <alignment horizontal="center"/>
    </xf>
    <xf numFmtId="0" fontId="0" fillId="0" borderId="7" xfId="0" applyBorder="1"/>
    <xf numFmtId="0" fontId="11" fillId="0" borderId="48" xfId="0" applyFont="1" applyBorder="1" applyAlignment="1">
      <alignment horizontal="right" vertical="center"/>
    </xf>
    <xf numFmtId="0" fontId="0" fillId="6" borderId="5" xfId="0" applyFill="1" applyBorder="1" applyAlignment="1">
      <alignment horizontal="center"/>
    </xf>
    <xf numFmtId="171" fontId="9" fillId="6" borderId="6" xfId="0" applyNumberFormat="1" applyFont="1" applyFill="1" applyBorder="1" applyAlignment="1">
      <alignment horizontal="center" vertical="center"/>
    </xf>
    <xf numFmtId="0" fontId="0" fillId="0" borderId="25" xfId="0" applyBorder="1"/>
    <xf numFmtId="14" fontId="5" fillId="0" borderId="27" xfId="0" applyNumberFormat="1" applyFont="1" applyBorder="1" applyAlignment="1">
      <alignment horizontal="center" vertical="center"/>
    </xf>
    <xf numFmtId="0" fontId="10" fillId="7" borderId="52" xfId="0" applyFont="1" applyFill="1" applyBorder="1" applyAlignment="1">
      <alignment horizontal="center"/>
    </xf>
    <xf numFmtId="0" fontId="0" fillId="0" borderId="41" xfId="0" applyBorder="1"/>
    <xf numFmtId="172" fontId="0" fillId="0" borderId="14" xfId="0" applyNumberFormat="1" applyBorder="1" applyAlignment="1">
      <alignment horizontal="center" vertical="center"/>
    </xf>
    <xf numFmtId="0" fontId="0" fillId="0" borderId="28" xfId="0" applyBorder="1"/>
    <xf numFmtId="172" fontId="0" fillId="0" borderId="4" xfId="0" applyNumberFormat="1" applyBorder="1" applyAlignment="1">
      <alignment horizontal="center" vertical="center"/>
    </xf>
    <xf numFmtId="0" fontId="10" fillId="7" borderId="35" xfId="0" applyFont="1" applyFill="1" applyBorder="1" applyAlignment="1">
      <alignment horizontal="center"/>
    </xf>
    <xf numFmtId="0" fontId="0" fillId="0" borderId="53" xfId="0" applyBorder="1"/>
    <xf numFmtId="0" fontId="11" fillId="6" borderId="23" xfId="0" applyFont="1" applyFill="1" applyBorder="1" applyAlignment="1">
      <alignment horizontal="left" vertical="center" indent="7"/>
    </xf>
    <xf numFmtId="0" fontId="11" fillId="6" borderId="22" xfId="0" applyFont="1" applyFill="1" applyBorder="1" applyAlignment="1">
      <alignment horizontal="left" vertical="center" indent="6"/>
    </xf>
    <xf numFmtId="0" fontId="0" fillId="0" borderId="20" xfId="0" applyBorder="1"/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/>
    </xf>
    <xf numFmtId="0" fontId="0" fillId="0" borderId="31" xfId="0" applyBorder="1"/>
    <xf numFmtId="164" fontId="12" fillId="2" borderId="11" xfId="0" applyNumberFormat="1" applyFont="1" applyFill="1" applyBorder="1" applyAlignment="1">
      <alignment horizontal="center" vertical="center"/>
    </xf>
    <xf numFmtId="0" fontId="0" fillId="0" borderId="12" xfId="0" applyBorder="1"/>
    <xf numFmtId="0" fontId="3" fillId="2" borderId="12" xfId="0" applyFont="1" applyFill="1" applyBorder="1" applyAlignment="1">
      <alignment horizontal="center" vertical="center"/>
    </xf>
    <xf numFmtId="0" fontId="10" fillId="7" borderId="52" xfId="0" applyFont="1" applyFill="1" applyBorder="1" applyAlignment="1">
      <alignment horizontal="left" indent="2"/>
    </xf>
    <xf numFmtId="0" fontId="0" fillId="0" borderId="39" xfId="0" applyBorder="1"/>
    <xf numFmtId="0" fontId="0" fillId="0" borderId="29" xfId="0" applyBorder="1" applyAlignment="1">
      <alignment horizontal="center"/>
    </xf>
    <xf numFmtId="0" fontId="0" fillId="0" borderId="17" xfId="0" applyBorder="1"/>
    <xf numFmtId="0" fontId="0" fillId="0" borderId="0" xfId="0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3" fillId="2" borderId="29" xfId="0" applyFont="1" applyFill="1" applyBorder="1" applyAlignment="1">
      <alignment horizontal="center" vertical="center"/>
    </xf>
    <xf numFmtId="0" fontId="0" fillId="0" borderId="13" xfId="0" applyBorder="1"/>
    <xf numFmtId="0" fontId="9" fillId="6" borderId="3" xfId="0" applyFont="1" applyFill="1" applyBorder="1" applyAlignment="1">
      <alignment horizontal="center"/>
    </xf>
    <xf numFmtId="0" fontId="0" fillId="0" borderId="32" xfId="0" applyBorder="1"/>
    <xf numFmtId="0" fontId="9" fillId="8" borderId="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49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0" fillId="0" borderId="50" xfId="0" applyBorder="1"/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numFmt numFmtId="26" formatCode="h:mm:ss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5:T17" headerRowCount="0" totalsRowShown="0" headerRowDxfId="7" dataDxfId="6">
  <tableColumns count="2">
    <tableColumn id="1" xr3:uid="{00000000-0010-0000-0000-000001000000}" name="Column1" headerRowDxfId="5" dataDxfId="4"/>
    <tableColumn id="2" xr3:uid="{00000000-0010-0000-0000-000002000000}" name="Column2" headerRowDxfId="3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F100" totalsRowShown="0" headerRowDxfId="1">
  <autoFilter ref="A1:AF100" xr:uid="{00000000-0009-0000-0100-000002000000}"/>
  <tableColumns count="32">
    <tableColumn id="1" xr3:uid="{00000000-0010-0000-0100-000001000000}" name="Record Number"/>
    <tableColumn id="2" xr3:uid="{00000000-0010-0000-0100-000002000000}" name="Tail"/>
    <tableColumn id="3" xr3:uid="{00000000-0010-0000-0100-000003000000}" name="wpn"/>
    <tableColumn id="4" xr3:uid="{00000000-0010-0000-0100-000004000000}" name="Dest"/>
    <tableColumn id="5" xr3:uid="{00000000-0010-0000-0100-000005000000}" name="TOT"/>
    <tableColumn id="6" xr3:uid="{00000000-0010-0000-0100-000006000000}" name="TOR"/>
    <tableColumn id="7" xr3:uid="{00000000-0010-0000-0100-000007000000}" name="BULL"/>
    <tableColumn id="8" xr3:uid="{00000000-0010-0000-0100-000008000000}" name="TOF" dataDxfId="0"/>
    <tableColumn id="9" xr3:uid="{00000000-0010-0000-0100-000009000000}" name="WPN Type"/>
    <tableColumn id="10" xr3:uid="{00000000-0010-0000-0100-00000A000000}" name="TGT Name"/>
    <tableColumn id="11" xr3:uid="{00000000-0010-0000-0100-00000B000000}" name="TGT LAT"/>
    <tableColumn id="12" xr3:uid="{00000000-0010-0000-0100-00000C000000}" name="TGT LONG"/>
    <tableColumn id="13" xr3:uid="{00000000-0010-0000-0100-00000D000000}" name="TGT ELEV"/>
    <tableColumn id="14" xr3:uid="{00000000-0010-0000-0100-00000E000000}" name="PrimeNav"/>
    <tableColumn id="15" xr3:uid="{00000000-0010-0000-0100-00000F000000}" name="XHair"/>
    <tableColumn id="16" xr3:uid="{00000000-0010-0000-0100-000010000000}" name="PrimeNavAiding"/>
    <tableColumn id="17" xr3:uid="{00000000-0010-0000-0100-000011000000}" name="Buffers"/>
    <tableColumn id="18" xr3:uid="{00000000-0010-0000-0100-000012000000}" name="FOM"/>
    <tableColumn id="19" xr3:uid="{00000000-0010-0000-0100-000013000000}" name="ALT"/>
    <tableColumn id="20" xr3:uid="{00000000-0010-0000-0100-000014000000}" name="GTRK"/>
    <tableColumn id="21" xr3:uid="{00000000-0010-0000-0100-000015000000}" name="IAS"/>
    <tableColumn id="22" xr3:uid="{00000000-0010-0000-0100-000016000000}" name="MHDG"/>
    <tableColumn id="23" xr3:uid="{00000000-0010-0000-0100-000017000000}" name="TAS"/>
    <tableColumn id="24" xr3:uid="{00000000-0010-0000-0100-000018000000}" name="LS"/>
    <tableColumn id="25" xr3:uid="{00000000-0010-0000-0100-000019000000}" name="GS"/>
    <tableColumn id="26" xr3:uid="{00000000-0010-0000-0100-00001A000000}" name="LARstatus"/>
    <tableColumn id="27" xr3:uid="{00000000-0010-0000-0100-00001B000000}" name="Delay"/>
    <tableColumn id="28" xr3:uid="{00000000-0010-0000-0100-00001C000000}" name="FCI"/>
    <tableColumn id="29" xr3:uid="{00000000-0010-0000-0100-00001D000000}" name="Mach"/>
    <tableColumn id="30" xr3:uid="{00000000-0010-0000-0100-00001E000000}" name="Release LAT"/>
    <tableColumn id="31" xr3:uid="{00000000-0010-0000-0100-00001F000000}" name="Release LONG"/>
    <tableColumn id="32" xr3:uid="{00000000-0010-0000-0100-000020000000}" name="Release Bu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84"/>
  <sheetViews>
    <sheetView tabSelected="1" zoomScale="85" zoomScaleNormal="85" workbookViewId="0">
      <selection sqref="A1:B1"/>
    </sheetView>
  </sheetViews>
  <sheetFormatPr defaultRowHeight="15" x14ac:dyDescent="0.25"/>
  <cols>
    <col min="1" max="1" width="9.140625" style="65" customWidth="1"/>
    <col min="2" max="2" width="10.7109375" style="65" bestFit="1" customWidth="1"/>
    <col min="3" max="4" width="9.140625" style="65" customWidth="1"/>
    <col min="5" max="5" width="12.7109375" style="65" customWidth="1"/>
    <col min="6" max="6" width="11.85546875" style="65" customWidth="1"/>
    <col min="7" max="7" width="9.140625" style="65" customWidth="1"/>
    <col min="8" max="8" width="3.28515625" style="62" customWidth="1"/>
    <col min="9" max="15" width="10.5703125" style="65" customWidth="1"/>
    <col min="18" max="18" width="9.140625" style="62" customWidth="1"/>
    <col min="19" max="19" width="13.85546875" style="62" customWidth="1"/>
    <col min="20" max="20" width="16.7109375" style="62" customWidth="1"/>
    <col min="21" max="21" width="16.28515625" style="62" bestFit="1" customWidth="1"/>
    <col min="22" max="28" width="13" style="62" hidden="1" customWidth="1"/>
  </cols>
  <sheetData>
    <row r="1" spans="1:28" ht="24.75" customHeight="1" thickBot="1" x14ac:dyDescent="0.3">
      <c r="A1" s="105" t="str">
        <f>IF(ISBLANK(cs),"",cs)</f>
        <v/>
      </c>
      <c r="B1" s="106"/>
      <c r="C1" s="107" t="s">
        <v>0</v>
      </c>
      <c r="D1" s="106"/>
      <c r="E1" s="106"/>
      <c r="F1" s="47"/>
      <c r="G1" s="48"/>
      <c r="I1" s="79" t="s">
        <v>1</v>
      </c>
      <c r="J1" s="80"/>
      <c r="K1" s="80"/>
      <c r="L1" s="80"/>
      <c r="M1" s="80"/>
      <c r="N1" s="80"/>
      <c r="O1" s="81"/>
    </row>
    <row r="2" spans="1:28" ht="21" customHeight="1" x14ac:dyDescent="0.25">
      <c r="A2" s="93" t="str">
        <f>IF(msndate=0,"",msndate)</f>
        <v/>
      </c>
      <c r="B2" s="94"/>
      <c r="C2" s="98" t="s">
        <v>2</v>
      </c>
      <c r="D2" s="83"/>
      <c r="E2" s="9" t="str">
        <f>IF(ISBLANK(msnlead),"",msnlead)</f>
        <v/>
      </c>
      <c r="F2" s="90" t="s">
        <v>3</v>
      </c>
      <c r="G2" s="81"/>
      <c r="I2" s="82" t="s">
        <v>4</v>
      </c>
      <c r="J2" s="83"/>
      <c r="K2" s="101" t="str">
        <f>IF(ISBLANK(tgp),"",tgp)</f>
        <v/>
      </c>
      <c r="L2" s="83"/>
      <c r="M2" s="10" t="s">
        <v>5</v>
      </c>
      <c r="N2" s="84" t="str">
        <f>IF(ISBLANK(dtcsortie),"",dtcsortie)</f>
        <v/>
      </c>
      <c r="O2" s="85"/>
    </row>
    <row r="3" spans="1:28" ht="21" customHeight="1" thickBot="1" x14ac:dyDescent="0.3">
      <c r="A3" s="95" t="str">
        <f>IF(msnnum=0,"",msnnum)</f>
        <v/>
      </c>
      <c r="B3" s="77"/>
      <c r="C3" s="99" t="s">
        <v>6</v>
      </c>
      <c r="D3" s="100"/>
      <c r="E3" s="49" t="str">
        <f>IF(ISBLANK(msnwso),"",msnwso)</f>
        <v/>
      </c>
      <c r="F3" s="88" t="str">
        <f>IF(ISBLANK(Combined!B2),"",Combined!B2)</f>
        <v/>
      </c>
      <c r="G3" s="89"/>
      <c r="I3" s="86" t="s">
        <v>7</v>
      </c>
      <c r="J3" s="76"/>
      <c r="K3" s="102" t="str">
        <f>IF(ISBLANK(tgpserial),"",tgpserial)</f>
        <v/>
      </c>
      <c r="L3" s="76"/>
      <c r="M3" s="44" t="s">
        <v>8</v>
      </c>
      <c r="N3" s="87" t="str">
        <f>IF(ISBLANK(dtcmission),"",dtcmission)</f>
        <v/>
      </c>
      <c r="O3" s="77"/>
      <c r="S3" s="132" t="s">
        <v>9</v>
      </c>
      <c r="T3" s="112"/>
      <c r="V3" s="1" t="s">
        <v>10</v>
      </c>
      <c r="AA3" t="s">
        <v>5</v>
      </c>
      <c r="AB3" s="2" t="s">
        <v>11</v>
      </c>
    </row>
    <row r="4" spans="1:28" ht="15" customHeight="1" x14ac:dyDescent="0.25">
      <c r="A4" s="32" t="s">
        <v>12</v>
      </c>
      <c r="B4" s="34" t="s">
        <v>13</v>
      </c>
      <c r="C4" s="35" t="s">
        <v>14</v>
      </c>
      <c r="D4" s="34" t="s">
        <v>15</v>
      </c>
      <c r="E4" s="34" t="s">
        <v>16</v>
      </c>
      <c r="F4" s="103" t="s">
        <v>17</v>
      </c>
      <c r="G4" s="104"/>
      <c r="I4" s="37" t="s">
        <v>18</v>
      </c>
      <c r="J4" s="34" t="s">
        <v>19</v>
      </c>
      <c r="K4" s="34" t="s">
        <v>20</v>
      </c>
      <c r="L4" s="38" t="s">
        <v>21</v>
      </c>
      <c r="M4" s="34" t="s">
        <v>22</v>
      </c>
      <c r="N4" s="39" t="s">
        <v>23</v>
      </c>
      <c r="O4" s="40" t="s">
        <v>24</v>
      </c>
      <c r="P4" s="41" t="s">
        <v>25</v>
      </c>
      <c r="Q4" s="42" t="s">
        <v>26</v>
      </c>
      <c r="R4" s="5"/>
      <c r="S4" s="112"/>
      <c r="T4" s="112"/>
      <c r="V4" t="s">
        <v>27</v>
      </c>
      <c r="W4" t="s">
        <v>28</v>
      </c>
      <c r="AA4" t="s">
        <v>29</v>
      </c>
      <c r="AB4" s="2" t="s">
        <v>11</v>
      </c>
    </row>
    <row r="5" spans="1:28" ht="15.75" customHeight="1" thickBot="1" x14ac:dyDescent="0.3">
      <c r="A5" s="33" t="s">
        <v>30</v>
      </c>
      <c r="B5" s="60" t="s">
        <v>31</v>
      </c>
      <c r="C5" s="96" t="s">
        <v>32</v>
      </c>
      <c r="D5" s="97"/>
      <c r="E5" s="91" t="s">
        <v>33</v>
      </c>
      <c r="F5" s="92"/>
      <c r="G5" s="36" t="s">
        <v>34</v>
      </c>
      <c r="I5" s="33" t="s">
        <v>35</v>
      </c>
      <c r="J5" s="60" t="s">
        <v>36</v>
      </c>
      <c r="K5" s="60" t="s">
        <v>37</v>
      </c>
      <c r="L5" s="108" t="s">
        <v>38</v>
      </c>
      <c r="M5" s="109"/>
      <c r="N5" s="92"/>
      <c r="O5" s="36" t="s">
        <v>39</v>
      </c>
      <c r="Q5" s="43" t="s">
        <v>40</v>
      </c>
      <c r="R5" s="6"/>
      <c r="S5" t="s">
        <v>41</v>
      </c>
      <c r="T5" s="22"/>
      <c r="V5" t="s">
        <v>42</v>
      </c>
      <c r="W5" t="s">
        <v>43</v>
      </c>
      <c r="AA5" s="65" t="s">
        <v>4</v>
      </c>
      <c r="AB5" s="2" t="s">
        <v>11</v>
      </c>
    </row>
    <row r="6" spans="1:28" x14ac:dyDescent="0.25">
      <c r="A6" s="27" t="str">
        <f ca="1">IF(LEN(A7)&gt;0,((ROW(A7)-ROW($A$7))/2)+1,"")</f>
        <v/>
      </c>
      <c r="B6" s="56" t="str">
        <f ca="1">IF(OFFSET(tot,(ROW(A7)-ROW($A$7)+2)/2,0)="","",OFFSET(tot,(ROW(A7)-ROW($A$7)+2)/2,0))</f>
        <v/>
      </c>
      <c r="C6" s="13" t="str">
        <f ca="1">IF(LEN(A7)&gt;0,cs,"")</f>
        <v/>
      </c>
      <c r="D6" s="13" t="str">
        <f ca="1">IF(LEN(A7)&gt;0,"Pod "&amp;acmi,"")</f>
        <v/>
      </c>
      <c r="E6" s="13" t="str">
        <f ca="1">IF(OFFSET(wpntype,(ROW(A7)-ROW($A$7)+2)/2,0)="","",OFFSET(wpntype,(ROW(A7)-ROW($A$7)+2)/2,0))</f>
        <v/>
      </c>
      <c r="F6" s="120" t="str">
        <f ca="1">IF(OFFSET(tgtname,(ROW(A7)-ROW($A$7)+2)/2,0)="","",OFFSET(tgtname,(ROW(A7)-ROW($A$7)+2)/2,0))</f>
        <v/>
      </c>
      <c r="G6" s="119"/>
      <c r="H6" s="31"/>
      <c r="I6" s="12" t="str">
        <f ca="1">IF(OFFSET(primenav,(ROW(A7)-ROW($A$7)+2)/2,0)="","",OFFSET(primenav,(ROW(A7)-ROW($A$7)+2)/2,0))</f>
        <v/>
      </c>
      <c r="J6" s="13" t="str">
        <f ca="1">IF(OFFSET(primenavaiding,(ROW(A7)-ROW($A$7)+2)/2,0)="","",OFFSET(primenavaiding,(ROW(A7)-ROW($A$7)+2)/2,0))</f>
        <v/>
      </c>
      <c r="K6" s="13" t="str">
        <f ca="1">IF(OFFSET(fom,(ROW(A7)-ROW($A$7)+2)/2,0)="","",OFFSET(fom,(ROW(A7)-ROW($A$7)+2)/2,0))</f>
        <v/>
      </c>
      <c r="L6" s="68" t="str">
        <f ca="1">IF(OFFSET(trk,(ROW(A7)-ROW($A$7)+2)/2,0)="","",OFFSET(trk,(ROW(A7)-ROW($A$7)+2)/2,0))</f>
        <v/>
      </c>
      <c r="M6" s="69" t="str">
        <f ca="1">IF(OFFSET(hdg,(ROW(A7)-ROW($A$7)+2)/2,0)="","",OFFSET(hdg,(ROW(A7)-ROW($A$7)+2)/2,0))</f>
        <v/>
      </c>
      <c r="N6" s="13" t="str">
        <f ca="1">IF(OFFSET(ls,(ROW(A7)-ROW($A$7)+2)/2,0)="","",OFFSET(ls,(ROW(A7)-ROW($A$7)+2)/2,0))</f>
        <v/>
      </c>
      <c r="O6" s="45" t="str">
        <f ca="1">IF(OFFSET(lar,(ROW(A7)-ROW($A$7)+2)/2,0)="","",OFFSET(lar,(ROW(A7)-ROW($A$7)+2)/2,0))</f>
        <v/>
      </c>
      <c r="S6" t="s">
        <v>44</v>
      </c>
      <c r="T6" s="8"/>
      <c r="V6" t="s">
        <v>45</v>
      </c>
      <c r="W6" s="3" t="s">
        <v>46</v>
      </c>
      <c r="AA6" t="s">
        <v>47</v>
      </c>
      <c r="AB6" t="s">
        <v>48</v>
      </c>
    </row>
    <row r="7" spans="1:28" ht="15.75" customHeight="1" thickBot="1" x14ac:dyDescent="0.3">
      <c r="A7" s="14" t="str">
        <f ca="1">IF(OFFSET(dest,(ROW(A7)-ROW($A$7)+2)/2,0)="","",OFFSET(dest,(ROW(A7)-ROW($A$7)+2)/2,0))</f>
        <v/>
      </c>
      <c r="B7" s="23" t="str">
        <f ca="1">IF(OFFSET(tor,(ROW(A7)-ROW($A$7)+2)/2,0)="","",OFFSET(tor,(ROW(A7)-ROW($A$7)+2)/2,0))</f>
        <v/>
      </c>
      <c r="C7" s="121" t="str">
        <f ca="1">IF(OFFSET(be,(ROW(A7)-ROW($A$7)+2)/2,0)="",IF(OFFSET(bullrel,(ROW(A7)-ROW($A$7)+2)/2,0)="","",UPPER(BEname)&amp;" "&amp;OFFSET(bullrel,(ROW(A7)-ROW($A$7)+2)/2,0)&amp;" (REL)"),UPPER(BEname)&amp;" "&amp;OFFSET(be,(ROW(A7)-ROW($A$7)+2)/2,0))</f>
        <v/>
      </c>
      <c r="D7" s="77"/>
      <c r="E7" s="122" t="str">
        <f ca="1">IF(OFFSET(tgtlat,(ROW(A7)-ROW($A$7)+2)/2,0)="","",OFFSET(tgtlat,(ROW(A7)-ROW($A$7)+2)/2,0)&amp;"  "&amp;OFFSET(tgtlon,(ROW(A7)-ROW($A$7)+2)/2,0))</f>
        <v/>
      </c>
      <c r="F7" s="76"/>
      <c r="G7" s="29" t="str">
        <f ca="1">IF(OFFSET(tgtelev,(ROW(A7)-ROW($A$7)+2)/2,0)="","",OFFSET(tgtelev,(ROW(A7)-ROW($A$7)+2)/2,0))</f>
        <v/>
      </c>
      <c r="H7" s="59"/>
      <c r="I7" s="15" t="str">
        <f ca="1">IF(OFFSET(xhair,(ROW(A7)-ROW($A$7)+2)/2,0)="","",OFFSET(xhair,(ROW(A7)-ROW($A$7)+2)/2,0))</f>
        <v/>
      </c>
      <c r="J7" s="63" t="str">
        <f ca="1">IF(OFFSET(buffers,(ROW(A7)-ROW($A$7)+2)/2,0)="","",OFFSET(buffers,(ROW(A7)-ROW($A$7)+2)/2,0))</f>
        <v/>
      </c>
      <c r="K7" s="70" t="str">
        <f ca="1">IF(OFFSET(alt,(ROW(A7)-ROW($A$7)+2)/2,0)="","",OFFSET(alt,(ROW(A7)-ROW($A$7)+2)/2,0))</f>
        <v/>
      </c>
      <c r="L7" s="78" t="str">
        <f ca="1">IF(OFFSET(ias,(ROW(A7)-ROW($A$7)+2)/2,0)="","",OFFSET(ias,(ROW(A7)-ROW($A$7)+2)/2,0)&amp;"I        "&amp;OFFSET(tas,(ROW(A7)-ROW($A$7)+2)/2,0)&amp;"T        "&amp;OFFSET(mach,(ROW(A7)-ROW($A$7)+2)/2,0)&amp;"M        "&amp;OFFSET(gs,(ROW(A7)-ROW($A$7)+2)/2,0)&amp;"GS")</f>
        <v/>
      </c>
      <c r="M7" s="76"/>
      <c r="N7" s="77"/>
      <c r="O7" s="16" t="str">
        <f ca="1">IF(OFFSET(delay,(ROW(A7)-ROW($A$7)+2)/2,0)="","",OFFSET(delay,(ROW(A7)-ROW($A$7)+2)/2,0))</f>
        <v/>
      </c>
      <c r="S7" t="s">
        <v>49</v>
      </c>
      <c r="T7" s="7"/>
      <c r="W7" t="s">
        <v>50</v>
      </c>
      <c r="AA7" t="s">
        <v>51</v>
      </c>
      <c r="AB7" t="s">
        <v>48</v>
      </c>
    </row>
    <row r="8" spans="1:28" x14ac:dyDescent="0.25">
      <c r="A8" s="28" t="str">
        <f ca="1">IF(LEN(A9)&gt;0,((ROW(A9)-ROW($A$7))/2)+1,"")</f>
        <v/>
      </c>
      <c r="B8" s="57" t="str">
        <f ca="1">IF(OFFSET(tot,(ROW(A9)-ROW($A$7)+2)/2,0)="","",OFFSET(tot,(ROW(A9)-ROW($A$7)+2)/2,0))</f>
        <v/>
      </c>
      <c r="C8" s="18" t="str">
        <f ca="1">IF(LEN(A9)&gt;0,cs,"")</f>
        <v/>
      </c>
      <c r="D8" s="18" t="str">
        <f ca="1">IF(LEN(A9)&gt;0,"Pod "&amp;acmi,"")</f>
        <v/>
      </c>
      <c r="E8" s="18" t="str">
        <f ca="1">IF(OFFSET(wpntype,(ROW(A9)-ROW($A$7)+2)/2,0)="","",OFFSET(wpntype,(ROW(A9)-ROW($A$7)+2)/2,0))</f>
        <v/>
      </c>
      <c r="F8" s="118" t="str">
        <f ca="1">IF(OFFSET(tgtname,(ROW(A9)-ROW($A$7)+2)/2,0)="","",OFFSET(tgtname,(ROW(A9)-ROW($A$7)+2)/2,0))</f>
        <v/>
      </c>
      <c r="G8" s="119"/>
      <c r="H8" s="31"/>
      <c r="I8" s="17" t="str">
        <f ca="1">IF(OFFSET(primenav,(ROW(A9)-ROW($A$7)+2)/2,0)="","",OFFSET(primenav,(ROW(A9)-ROW($A$7)+2)/2,0))</f>
        <v/>
      </c>
      <c r="J8" s="18" t="str">
        <f ca="1">IF(OFFSET(primenavaiding,(ROW(A9)-ROW($A$7)+2)/2,0)="","",OFFSET(primenavaiding,(ROW(A9)-ROW($A$7)+2)/2,0))</f>
        <v/>
      </c>
      <c r="K8" s="18" t="str">
        <f ca="1">IF(OFFSET(fom,(ROW(A9)-ROW($A$7)+2)/2,0)="","",OFFSET(fom,(ROW(A9)-ROW($A$7)+2)/2,0))</f>
        <v/>
      </c>
      <c r="L8" s="71" t="str">
        <f ca="1">IF(OFFSET(trk,(ROW(A9)-ROW($A$7)+2)/2,0)="","",OFFSET(trk,(ROW(A9)-ROW($A$7)+2)/2,0))</f>
        <v/>
      </c>
      <c r="M8" s="72" t="str">
        <f ca="1">IF(OFFSET(hdg,(ROW(A9)-ROW($A$7)+2)/2,0)="","",OFFSET(hdg,(ROW(A9)-ROW($A$7)+2)/2,0))</f>
        <v/>
      </c>
      <c r="N8" s="18" t="str">
        <f ca="1">IF(OFFSET(ls,(ROW(A9)-ROW($A$7)+2)/2,0)="","",OFFSET(ls,(ROW(A9)-ROW($A$7)+2)/2,0))</f>
        <v/>
      </c>
      <c r="O8" s="46" t="str">
        <f ca="1">IF(OFFSET(lar,(ROW(A9)-ROW($A$7)+2)/2,0)="","",OFFSET(lar,(ROW(A9)-ROW($A$7)+2)/2,0))</f>
        <v/>
      </c>
      <c r="S8" t="s">
        <v>52</v>
      </c>
      <c r="T8" s="8"/>
      <c r="V8" t="s">
        <v>53</v>
      </c>
      <c r="W8" t="s">
        <v>54</v>
      </c>
      <c r="AA8" t="s">
        <v>20</v>
      </c>
      <c r="AB8" s="4" t="s">
        <v>55</v>
      </c>
    </row>
    <row r="9" spans="1:28" ht="15.75" customHeight="1" thickBot="1" x14ac:dyDescent="0.3">
      <c r="A9" s="19" t="str">
        <f ca="1">IF(OFFSET(dest,(ROW(A9)-ROW($A$7)+2)/2,0)="","",OFFSET(dest,(ROW(A9)-ROW($A$7)+2)/2,0))</f>
        <v/>
      </c>
      <c r="B9" s="24" t="str">
        <f ca="1">IF(OFFSET(tor,(ROW(A9)-ROW($A$7)+2)/2,0)="","",OFFSET(tor,(ROW(A9)-ROW($A$7)+2)/2,0))</f>
        <v/>
      </c>
      <c r="C9" s="123" t="str">
        <f ca="1">IF(OFFSET(be,(ROW(A9)-ROW($A$7)+2)/2,0)="",IF(OFFSET(bullrel,(ROW(A9)-ROW($A$7)+2)/2,0)="","",UPPER(BEname)&amp;" "&amp;OFFSET(bullrel,(ROW(A9)-ROW($A$7)+2)/2,0)&amp;" (REL)"),UPPER(BEname)&amp;" "&amp;OFFSET(be,(ROW(A9)-ROW($A$7)+2)/2,0))</f>
        <v/>
      </c>
      <c r="D9" s="77"/>
      <c r="E9" s="124" t="str">
        <f ca="1">IF(OFFSET(tgtlat,(ROW(A9)-ROW($A$7)+2)/2,0)="","",OFFSET(tgtlat,(ROW(A9)-ROW($A$7)+2)/2,0)&amp;"  "&amp;OFFSET(tgtlon,(ROW(A9)-ROW($A$7)+2)/2,0))</f>
        <v/>
      </c>
      <c r="F9" s="76"/>
      <c r="G9" s="30" t="str">
        <f ca="1">IF(OFFSET(tgtelev,(ROW(A9)-ROW($A$7)+2)/2,0)="","",OFFSET(tgtelev,(ROW(A9)-ROW($A$7)+2)/2,0))</f>
        <v/>
      </c>
      <c r="H9" s="31"/>
      <c r="I9" s="20" t="str">
        <f ca="1">IF(OFFSET(xhair,(ROW(A9)-ROW($A$7)+2)/2,0)="","",OFFSET(xhair,(ROW(A9)-ROW($A$7)+2)/2,0))</f>
        <v/>
      </c>
      <c r="J9" s="64" t="str">
        <f ca="1">IF(OFFSET(buffers,(ROW(A9)-ROW($A$7)+2)/2,0)="","",OFFSET(buffers,(ROW(A9)-ROW($A$7)+2)/2,0))</f>
        <v/>
      </c>
      <c r="K9" s="73" t="str">
        <f ca="1">IF(OFFSET(alt,(ROW(A9)-ROW($A$7)+2)/2,0)="","",OFFSET(alt,(ROW(A9)-ROW($A$7)+2)/2,0))</f>
        <v/>
      </c>
      <c r="L9" s="75" t="str">
        <f ca="1">IF(OFFSET(ias,(ROW(A9)-ROW($A$7)+2)/2,0)="","",OFFSET(ias,(ROW(A9)-ROW($A$7)+2)/2,0)&amp;"I        "&amp;OFFSET(tas,(ROW(A9)-ROW($A$7)+2)/2,0)&amp;"T        "&amp;OFFSET(mach,(ROW(A9)-ROW($A$7)+2)/2,0)&amp;"M        "&amp;OFFSET(gs,(ROW(A9)-ROW($A$7)+2)/2,0)&amp;"GS")</f>
        <v/>
      </c>
      <c r="M9" s="76"/>
      <c r="N9" s="77"/>
      <c r="O9" s="21" t="str">
        <f ca="1">IF(OFFSET(delay,(ROW(A9)-ROW($A$7)+2)/2,0)="","",OFFSET(delay,(ROW(A9)-ROW($A$7)+2)/2,0))</f>
        <v/>
      </c>
      <c r="S9" t="s">
        <v>56</v>
      </c>
      <c r="T9" s="8"/>
      <c r="V9" t="s">
        <v>57</v>
      </c>
      <c r="W9" t="s">
        <v>58</v>
      </c>
    </row>
    <row r="10" spans="1:28" x14ac:dyDescent="0.25">
      <c r="A10" s="27" t="str">
        <f ca="1">IF(LEN(A11)&gt;0,((ROW(A11)-ROW($A$7))/2)+1,"")</f>
        <v/>
      </c>
      <c r="B10" s="56" t="str">
        <f ca="1">IF(OFFSET(tot,(ROW(A11)-ROW($A$7)+2)/2,0)="","",OFFSET(tot,(ROW(A11)-ROW($A$7)+2)/2,0))</f>
        <v/>
      </c>
      <c r="C10" s="13" t="str">
        <f ca="1">IF(LEN(A11)&gt;0,cs,"")</f>
        <v/>
      </c>
      <c r="D10" s="13" t="str">
        <f ca="1">IF(LEN(A11)&gt;0,"Pod "&amp;acmi,"")</f>
        <v/>
      </c>
      <c r="E10" s="13" t="str">
        <f ca="1">IF(OFFSET(wpntype,(ROW(A11)-ROW($A$7)+2)/2,0)="","",OFFSET(wpntype,(ROW(A11)-ROW($A$7)+2)/2,0))</f>
        <v/>
      </c>
      <c r="F10" s="120" t="str">
        <f ca="1">IF(OFFSET(tgtname,(ROW(A11)-ROW($A$7)+2)/2,0)="","",OFFSET(tgtname,(ROW(A11)-ROW($A$7)+2)/2,0))</f>
        <v/>
      </c>
      <c r="G10" s="119"/>
      <c r="H10" s="31"/>
      <c r="I10" s="12" t="str">
        <f ca="1">IF(OFFSET(primenav,(ROW(A11)-ROW($A$7)+2)/2,0)="","",OFFSET(primenav,(ROW(A11)-ROW($A$7)+2)/2,0))</f>
        <v/>
      </c>
      <c r="J10" s="13" t="str">
        <f ca="1">IF(OFFSET(primenavaiding,(ROW(A11)-ROW($A$7)+2)/2,0)="","",OFFSET(primenavaiding,(ROW(A11)-ROW($A$7)+2)/2,0))</f>
        <v/>
      </c>
      <c r="K10" s="13" t="str">
        <f ca="1">IF(OFFSET(fom,(ROW(A11)-ROW($A$7)+2)/2,0)="","",OFFSET(fom,(ROW(A11)-ROW($A$7)+2)/2,0))</f>
        <v/>
      </c>
      <c r="L10" s="68" t="str">
        <f ca="1">IF(OFFSET(trk,(ROW(A11)-ROW($A$7)+2)/2,0)="","",OFFSET(trk,(ROW(A11)-ROW($A$7)+2)/2,0))</f>
        <v/>
      </c>
      <c r="M10" s="69" t="str">
        <f ca="1">IF(OFFSET(hdg,(ROW(A11)-ROW($A$7)+2)/2,0)="","",OFFSET(hdg,(ROW(A11)-ROW($A$7)+2)/2,0))</f>
        <v/>
      </c>
      <c r="N10" s="13" t="str">
        <f ca="1">IF(OFFSET(ls,(ROW(A11)-ROW($A$7)+2)/2,0)="","",OFFSET(ls,(ROW(A11)-ROW($A$7)+2)/2,0))</f>
        <v/>
      </c>
      <c r="O10" s="45" t="str">
        <f ca="1">IF(OFFSET(lar,(ROW(A11)-ROW($A$7)+2)/2,0)="","",OFFSET(lar,(ROW(A11)-ROW($A$7)+2)/2,0))</f>
        <v/>
      </c>
      <c r="S10" t="s">
        <v>59</v>
      </c>
      <c r="T10" s="8"/>
      <c r="V10" t="s">
        <v>60</v>
      </c>
      <c r="W10" t="s">
        <v>61</v>
      </c>
      <c r="Y10" s="3" t="s">
        <v>62</v>
      </c>
    </row>
    <row r="11" spans="1:28" ht="15.75" customHeight="1" thickBot="1" x14ac:dyDescent="0.3">
      <c r="A11" s="14" t="str">
        <f ca="1">IF(OFFSET(dest,(ROW(A11)-ROW($A$7)+2)/2,0)="","",OFFSET(dest,(ROW(A11)-ROW($A$7)+2)/2,0))</f>
        <v/>
      </c>
      <c r="B11" s="23" t="str">
        <f ca="1">IF(OFFSET(tor,(ROW(A11)-ROW($A$7)+2)/2,0)="","",OFFSET(tor,(ROW(A11)-ROW($A$7)+2)/2,0))</f>
        <v/>
      </c>
      <c r="C11" s="121" t="str">
        <f ca="1">IF(OFFSET(be,(ROW(A11)-ROW($A$7)+2)/2,0)="",IF(OFFSET(bullrel,(ROW(A11)-ROW($A$7)+2)/2,0)="","",UPPER(BEname)&amp;" "&amp;OFFSET(bullrel,(ROW(A11)-ROW($A$7)+2)/2,0)&amp;" (REL)"),UPPER(BEname)&amp;" "&amp;OFFSET(be,(ROW(A11)-ROW($A$7)+2)/2,0))</f>
        <v/>
      </c>
      <c r="D11" s="77"/>
      <c r="E11" s="122" t="str">
        <f ca="1">IF(OFFSET(tgtlat,(ROW(A11)-ROW($A$7)+2)/2,0)="","",OFFSET(tgtlat,(ROW(A11)-ROW($A$7)+2)/2,0)&amp;"  "&amp;OFFSET(tgtlon,(ROW(A11)-ROW($A$7)+2)/2,0))</f>
        <v/>
      </c>
      <c r="F11" s="76"/>
      <c r="G11" s="29" t="str">
        <f ca="1">IF(OFFSET(tgtelev,(ROW(A11)-ROW($A$7)+2)/2,0)="","",OFFSET(tgtelev,(ROW(A11)-ROW($A$7)+2)/2,0))</f>
        <v/>
      </c>
      <c r="H11" s="59"/>
      <c r="I11" s="15" t="str">
        <f ca="1">IF(OFFSET(xhair,(ROW(A11)-ROW($A$7)+2)/2,0)="","",OFFSET(xhair,(ROW(A11)-ROW($A$7)+2)/2,0))</f>
        <v/>
      </c>
      <c r="J11" s="63" t="str">
        <f ca="1">IF(OFFSET(buffers,(ROW(A11)-ROW($A$7)+2)/2,0)="","",OFFSET(buffers,(ROW(A11)-ROW($A$7)+2)/2,0))</f>
        <v/>
      </c>
      <c r="K11" s="70" t="str">
        <f ca="1">IF(OFFSET(alt,(ROW(A11)-ROW($A$7)+2)/2,0)="","",OFFSET(alt,(ROW(A11)-ROW($A$7)+2)/2,0))</f>
        <v/>
      </c>
      <c r="L11" s="78" t="str">
        <f ca="1">IF(OFFSET(ias,(ROW(A11)-ROW($A$7)+2)/2,0)="","",OFFSET(ias,(ROW(A11)-ROW($A$7)+2)/2,0)&amp;"I        "&amp;OFFSET(tas,(ROW(A11)-ROW($A$7)+2)/2,0)&amp;"T        "&amp;OFFSET(mach,(ROW(A11)-ROW($A$7)+2)/2,0)&amp;"M        "&amp;OFFSET(gs,(ROW(A11)-ROW($A$7)+2)/2,0)&amp;"GS")</f>
        <v/>
      </c>
      <c r="M11" s="76"/>
      <c r="N11" s="77"/>
      <c r="O11" s="16" t="str">
        <f ca="1">IF(OFFSET(delay,(ROW(A11)-ROW($A$7)+2)/2,0)="","",OFFSET(delay,(ROW(A11)-ROW($A$7)+2)/2,0))</f>
        <v/>
      </c>
      <c r="S11" t="s">
        <v>63</v>
      </c>
      <c r="T11" s="7"/>
      <c r="V11" t="s">
        <v>64</v>
      </c>
      <c r="W11" t="s">
        <v>65</v>
      </c>
    </row>
    <row r="12" spans="1:28" x14ac:dyDescent="0.25">
      <c r="A12" s="28" t="str">
        <f ca="1">IF(LEN(A13)&gt;0,((ROW(A13)-ROW($A$7))/2)+1,"")</f>
        <v/>
      </c>
      <c r="B12" s="57" t="str">
        <f ca="1">IF(OFFSET(tot,(ROW(A13)-ROW($A$7)+2)/2,0)="","",OFFSET(tot,(ROW(A13)-ROW($A$7)+2)/2,0))</f>
        <v/>
      </c>
      <c r="C12" s="18" t="str">
        <f ca="1">IF(LEN(A13)&gt;0,cs,"")</f>
        <v/>
      </c>
      <c r="D12" s="18" t="str">
        <f ca="1">IF(LEN(A13)&gt;0,"Pod "&amp;acmi,"")</f>
        <v/>
      </c>
      <c r="E12" s="18" t="str">
        <f ca="1">IF(OFFSET(wpntype,(ROW(A13)-ROW($A$7)+2)/2,0)="","",OFFSET(wpntype,(ROW(A13)-ROW($A$7)+2)/2,0))</f>
        <v/>
      </c>
      <c r="F12" s="118" t="str">
        <f ca="1">IF(OFFSET(tgtname,(ROW(A13)-ROW($A$7)+2)/2,0)="","",OFFSET(tgtname,(ROW(A13)-ROW($A$7)+2)/2,0))</f>
        <v/>
      </c>
      <c r="G12" s="119"/>
      <c r="H12" s="31"/>
      <c r="I12" s="17" t="str">
        <f ca="1">IF(OFFSET(primenav,(ROW(A13)-ROW($A$7)+2)/2,0)="","",OFFSET(primenav,(ROW(A13)-ROW($A$7)+2)/2,0))</f>
        <v/>
      </c>
      <c r="J12" s="18" t="str">
        <f ca="1">IF(OFFSET(primenavaiding,(ROW(A13)-ROW($A$7)+2)/2,0)="","",OFFSET(primenavaiding,(ROW(A13)-ROW($A$7)+2)/2,0))</f>
        <v/>
      </c>
      <c r="K12" s="18" t="str">
        <f ca="1">IF(OFFSET(fom,(ROW(A13)-ROW($A$7)+2)/2,0)="","",OFFSET(fom,(ROW(A13)-ROW($A$7)+2)/2,0))</f>
        <v/>
      </c>
      <c r="L12" s="71" t="str">
        <f ca="1">IF(OFFSET(trk,(ROW(A13)-ROW($A$7)+2)/2,0)="","",OFFSET(trk,(ROW(A13)-ROW($A$7)+2)/2,0))</f>
        <v/>
      </c>
      <c r="M12" s="72" t="str">
        <f ca="1">IF(OFFSET(hdg,(ROW(A13)-ROW($A$7)+2)/2,0)="","",OFFSET(hdg,(ROW(A13)-ROW($A$7)+2)/2,0))</f>
        <v/>
      </c>
      <c r="N12" s="18" t="str">
        <f ca="1">IF(OFFSET(ls,(ROW(A13)-ROW($A$7)+2)/2,0)="","",OFFSET(ls,(ROW(A13)-ROW($A$7)+2)/2,0))</f>
        <v/>
      </c>
      <c r="O12" s="46" t="str">
        <f ca="1">IF(OFFSET(lar,(ROW(A13)-ROW($A$7)+2)/2,0)="","",OFFSET(lar,(ROW(A13)-ROW($A$7)+2)/2,0))</f>
        <v/>
      </c>
      <c r="S12" t="s">
        <v>5</v>
      </c>
      <c r="T12" s="7"/>
      <c r="V12" t="s">
        <v>66</v>
      </c>
      <c r="W12" t="s">
        <v>67</v>
      </c>
    </row>
    <row r="13" spans="1:28" ht="15.75" customHeight="1" thickBot="1" x14ac:dyDescent="0.3">
      <c r="A13" s="19" t="str">
        <f ca="1">IF(OFFSET(dest,(ROW(A13)-ROW($A$7)+2)/2,0)="","",OFFSET(dest,(ROW(A13)-ROW($A$7)+2)/2,0))</f>
        <v/>
      </c>
      <c r="B13" s="24" t="str">
        <f ca="1">IF(OFFSET(tor,(ROW(A13)-ROW($A$7)+2)/2,0)="","",OFFSET(tor,(ROW(A13)-ROW($A$7)+2)/2,0))</f>
        <v/>
      </c>
      <c r="C13" s="123" t="str">
        <f ca="1">IF(OFFSET(be,(ROW(A13)-ROW($A$7)+2)/2,0)="",IF(OFFSET(bullrel,(ROW(A13)-ROW($A$7)+2)/2,0)="","",UPPER(BEname)&amp;" "&amp;OFFSET(bullrel,(ROW(A13)-ROW($A$7)+2)/2,0)&amp;" (REL)"),UPPER(BEname)&amp;" "&amp;OFFSET(be,(ROW(A13)-ROW($A$7)+2)/2,0))</f>
        <v/>
      </c>
      <c r="D13" s="77"/>
      <c r="E13" s="124" t="str">
        <f ca="1">IF(OFFSET(tgtlat,(ROW(A13)-ROW($A$7)+2)/2,0)="","",OFFSET(tgtlat,(ROW(A13)-ROW($A$7)+2)/2,0)&amp;"  "&amp;OFFSET(tgtlon,(ROW(A13)-ROW($A$7)+2)/2,0))</f>
        <v/>
      </c>
      <c r="F13" s="76"/>
      <c r="G13" s="30" t="str">
        <f ca="1">IF(OFFSET(tgtelev,(ROW(A13)-ROW($A$7)+2)/2,0)="","",OFFSET(tgtelev,(ROW(A13)-ROW($A$7)+2)/2,0))</f>
        <v/>
      </c>
      <c r="H13" s="31"/>
      <c r="I13" s="20" t="str">
        <f ca="1">IF(OFFSET(xhair,(ROW(A13)-ROW($A$7)+2)/2,0)="","",OFFSET(xhair,(ROW(A13)-ROW($A$7)+2)/2,0))</f>
        <v/>
      </c>
      <c r="J13" s="64" t="str">
        <f ca="1">IF(OFFSET(buffers,(ROW(A13)-ROW($A$7)+2)/2,0)="","",OFFSET(buffers,(ROW(A13)-ROW($A$7)+2)/2,0))</f>
        <v/>
      </c>
      <c r="K13" s="73" t="str">
        <f ca="1">IF(OFFSET(alt,(ROW(A13)-ROW($A$7)+2)/2,0)="","",OFFSET(alt,(ROW(A13)-ROW($A$7)+2)/2,0))</f>
        <v/>
      </c>
      <c r="L13" s="75" t="str">
        <f ca="1">IF(OFFSET(ias,(ROW(A13)-ROW($A$7)+2)/2,0)="","",OFFSET(ias,(ROW(A13)-ROW($A$7)+2)/2,0)&amp;"I        "&amp;OFFSET(tas,(ROW(A13)-ROW($A$7)+2)/2,0)&amp;"T        "&amp;OFFSET(mach,(ROW(A13)-ROW($A$7)+2)/2,0)&amp;"M        "&amp;OFFSET(gs,(ROW(A13)-ROW($A$7)+2)/2,0)&amp;"GS")</f>
        <v/>
      </c>
      <c r="M13" s="76"/>
      <c r="N13" s="77"/>
      <c r="O13" s="21" t="str">
        <f ca="1">IF(OFFSET(delay,(ROW(A13)-ROW($A$7)+2)/2,0)="","",OFFSET(delay,(ROW(A13)-ROW($A$7)+2)/2,0))</f>
        <v/>
      </c>
      <c r="S13" t="s">
        <v>29</v>
      </c>
      <c r="T13" s="7"/>
      <c r="V13" t="s">
        <v>68</v>
      </c>
      <c r="W13" t="s">
        <v>68</v>
      </c>
    </row>
    <row r="14" spans="1:28" x14ac:dyDescent="0.25">
      <c r="A14" s="27" t="str">
        <f ca="1">IF(LEN(A15)&gt;0,((ROW(A15)-ROW($A$7))/2)+1,"")</f>
        <v/>
      </c>
      <c r="B14" s="56" t="str">
        <f ca="1">IF(OFFSET(tot,(ROW(A15)-ROW($A$7)+2)/2,0)="","",OFFSET(tot,(ROW(A15)-ROW($A$7)+2)/2,0))</f>
        <v/>
      </c>
      <c r="C14" s="13" t="str">
        <f ca="1">IF(LEN(A15)&gt;0,cs,"")</f>
        <v/>
      </c>
      <c r="D14" s="13" t="str">
        <f ca="1">IF(LEN(A15)&gt;0,"Pod "&amp;acmi,"")</f>
        <v/>
      </c>
      <c r="E14" s="13" t="str">
        <f ca="1">IF(OFFSET(wpntype,(ROW(A15)-ROW($A$7)+2)/2,0)="","",OFFSET(wpntype,(ROW(A15)-ROW($A$7)+2)/2,0))</f>
        <v/>
      </c>
      <c r="F14" s="120" t="str">
        <f ca="1">IF(OFFSET(tgtname,(ROW(A15)-ROW($A$7)+2)/2,0)="","",OFFSET(tgtname,(ROW(A15)-ROW($A$7)+2)/2,0))</f>
        <v/>
      </c>
      <c r="G14" s="119"/>
      <c r="H14" s="31"/>
      <c r="I14" s="12" t="str">
        <f ca="1">IF(OFFSET(primenav,(ROW(A15)-ROW($A$7)+2)/2,0)="","",OFFSET(primenav,(ROW(A15)-ROW($A$7)+2)/2,0))</f>
        <v/>
      </c>
      <c r="J14" s="13" t="str">
        <f ca="1">IF(OFFSET(primenavaiding,(ROW(A15)-ROW($A$7)+2)/2,0)="","",OFFSET(primenavaiding,(ROW(A15)-ROW($A$7)+2)/2,0))</f>
        <v/>
      </c>
      <c r="K14" s="13" t="str">
        <f ca="1">IF(OFFSET(fom,(ROW(A15)-ROW($A$7)+2)/2,0)="","",OFFSET(fom,(ROW(A15)-ROW($A$7)+2)/2,0))</f>
        <v/>
      </c>
      <c r="L14" s="68" t="str">
        <f ca="1">IF(OFFSET(trk,(ROW(A15)-ROW($A$7)+2)/2,0)="","",OFFSET(trk,(ROW(A15)-ROW($A$7)+2)/2,0))</f>
        <v/>
      </c>
      <c r="M14" s="69" t="str">
        <f ca="1">IF(OFFSET(hdg,(ROW(A15)-ROW($A$7)+2)/2,0)="","",OFFSET(hdg,(ROW(A15)-ROW($A$7)+2)/2,0))</f>
        <v/>
      </c>
      <c r="N14" s="13" t="str">
        <f ca="1">IF(OFFSET(ls,(ROW(A15)-ROW($A$7)+2)/2,0)="","",OFFSET(ls,(ROW(A15)-ROW($A$7)+2)/2,0))</f>
        <v/>
      </c>
      <c r="O14" s="45" t="str">
        <f ca="1">IF(OFFSET(lar,(ROW(A15)-ROW($A$7)+2)/2,0)="","",OFFSET(lar,(ROW(A15)-ROW($A$7)+2)/2,0))</f>
        <v/>
      </c>
      <c r="P14" s="65"/>
      <c r="S14" t="s">
        <v>69</v>
      </c>
      <c r="T14" s="8"/>
      <c r="V14" t="s">
        <v>70</v>
      </c>
      <c r="W14" t="s">
        <v>70</v>
      </c>
    </row>
    <row r="15" spans="1:28" ht="15.75" customHeight="1" thickBot="1" x14ac:dyDescent="0.3">
      <c r="A15" s="14" t="str">
        <f ca="1">IF(OFFSET(dest,(ROW(A15)-ROW($A$7)+2)/2,0)="","",OFFSET(dest,(ROW(A15)-ROW($A$7)+2)/2,0))</f>
        <v/>
      </c>
      <c r="B15" s="23" t="str">
        <f ca="1">IF(OFFSET(tor,(ROW(A15)-ROW($A$7)+2)/2,0)="","",OFFSET(tor,(ROW(A15)-ROW($A$7)+2)/2,0))</f>
        <v/>
      </c>
      <c r="C15" s="121" t="str">
        <f ca="1">IF(OFFSET(be,(ROW(A15)-ROW($A$7)+2)/2,0)="",IF(OFFSET(bullrel,(ROW(A15)-ROW($A$7)+2)/2,0)="","",UPPER(BEname)&amp;" "&amp;OFFSET(bullrel,(ROW(A15)-ROW($A$7)+2)/2,0)&amp;" (REL)"),UPPER(BEname)&amp;" "&amp;OFFSET(be,(ROW(A15)-ROW($A$7)+2)/2,0))</f>
        <v/>
      </c>
      <c r="D15" s="77"/>
      <c r="E15" s="122" t="str">
        <f ca="1">IF(OFFSET(tgtlat,(ROW(A15)-ROW($A$7)+2)/2,0)="","",OFFSET(tgtlat,(ROW(A15)-ROW($A$7)+2)/2,0)&amp;"  "&amp;OFFSET(tgtlon,(ROW(A15)-ROW($A$7)+2)/2,0))</f>
        <v/>
      </c>
      <c r="F15" s="76"/>
      <c r="G15" s="29" t="str">
        <f ca="1">IF(OFFSET(tgtelev,(ROW(A15)-ROW($A$7)+2)/2,0)="","",OFFSET(tgtelev,(ROW(A15)-ROW($A$7)+2)/2,0))</f>
        <v/>
      </c>
      <c r="H15" s="59"/>
      <c r="I15" s="15" t="str">
        <f ca="1">IF(OFFSET(xhair,(ROW(A15)-ROW($A$7)+2)/2,0)="","",OFFSET(xhair,(ROW(A15)-ROW($A$7)+2)/2,0))</f>
        <v/>
      </c>
      <c r="J15" s="63" t="str">
        <f ca="1">IF(OFFSET(buffers,(ROW(A15)-ROW($A$7)+2)/2,0)="","",OFFSET(buffers,(ROW(A15)-ROW($A$7)+2)/2,0))</f>
        <v/>
      </c>
      <c r="K15" s="70" t="str">
        <f ca="1">IF(OFFSET(alt,(ROW(A15)-ROW($A$7)+2)/2,0)="","",OFFSET(alt,(ROW(A15)-ROW($A$7)+2)/2,0))</f>
        <v/>
      </c>
      <c r="L15" s="78" t="str">
        <f ca="1">IF(OFFSET(ias,(ROW(A15)-ROW($A$7)+2)/2,0)="","",OFFSET(ias,(ROW(A15)-ROW($A$7)+2)/2,0)&amp;"I        "&amp;OFFSET(tas,(ROW(A15)-ROW($A$7)+2)/2,0)&amp;"T        "&amp;OFFSET(mach,(ROW(A15)-ROW($A$7)+2)/2,0)&amp;"M        "&amp;OFFSET(gs,(ROW(A15)-ROW($A$7)+2)/2,0)&amp;"GS")</f>
        <v/>
      </c>
      <c r="M15" s="76"/>
      <c r="N15" s="77"/>
      <c r="O15" s="16" t="str">
        <f ca="1">IF(OFFSET(delay,(ROW(A15)-ROW($A$7)+2)/2,0)="","",OFFSET(delay,(ROW(A15)-ROW($A$7)+2)/2,0))</f>
        <v/>
      </c>
      <c r="P15" s="65"/>
      <c r="Q15" s="65"/>
      <c r="R15" s="65"/>
      <c r="S15" t="s">
        <v>71</v>
      </c>
      <c r="T15" s="8"/>
      <c r="U15" s="65"/>
      <c r="V15" t="s">
        <v>72</v>
      </c>
      <c r="W15" t="s">
        <v>73</v>
      </c>
    </row>
    <row r="16" spans="1:28" x14ac:dyDescent="0.25">
      <c r="A16" s="28" t="str">
        <f ca="1">IF(LEN(A17)&gt;0,((ROW(A17)-ROW($A$7))/2)+1,"")</f>
        <v/>
      </c>
      <c r="B16" s="57" t="str">
        <f ca="1">IF(OFFSET(tot,(ROW(A17)-ROW($A$7)+2)/2,0)="","",OFFSET(tot,(ROW(A17)-ROW($A$7)+2)/2,0))</f>
        <v/>
      </c>
      <c r="C16" s="18" t="str">
        <f ca="1">IF(LEN(A17)&gt;0,cs,"")</f>
        <v/>
      </c>
      <c r="D16" s="18" t="str">
        <f ca="1">IF(LEN(A17)&gt;0,"Pod "&amp;acmi,"")</f>
        <v/>
      </c>
      <c r="E16" s="18" t="str">
        <f ca="1">IF(OFFSET(wpntype,(ROW(A17)-ROW($A$7)+2)/2,0)="","",OFFSET(wpntype,(ROW(A17)-ROW($A$7)+2)/2,0))</f>
        <v/>
      </c>
      <c r="F16" s="118" t="str">
        <f ca="1">IF(OFFSET(tgtname,(ROW(A17)-ROW($A$7)+2)/2,0)="","",OFFSET(tgtname,(ROW(A17)-ROW($A$7)+2)/2,0))</f>
        <v/>
      </c>
      <c r="G16" s="119"/>
      <c r="H16" s="31"/>
      <c r="I16" s="17" t="str">
        <f ca="1">IF(OFFSET(primenav,(ROW(A17)-ROW($A$7)+2)/2,0)="","",OFFSET(primenav,(ROW(A17)-ROW($A$7)+2)/2,0))</f>
        <v/>
      </c>
      <c r="J16" s="18" t="str">
        <f ca="1">IF(OFFSET(primenavaiding,(ROW(A17)-ROW($A$7)+2)/2,0)="","",OFFSET(primenavaiding,(ROW(A17)-ROW($A$7)+2)/2,0))</f>
        <v/>
      </c>
      <c r="K16" s="18" t="str">
        <f ca="1">IF(OFFSET(fom,(ROW(A17)-ROW($A$7)+2)/2,0)="","",OFFSET(fom,(ROW(A17)-ROW($A$7)+2)/2,0))</f>
        <v/>
      </c>
      <c r="L16" s="71" t="str">
        <f ca="1">IF(OFFSET(trk,(ROW(A17)-ROW($A$7)+2)/2,0)="","",OFFSET(trk,(ROW(A17)-ROW($A$7)+2)/2,0))</f>
        <v/>
      </c>
      <c r="M16" s="72" t="str">
        <f ca="1">IF(OFFSET(hdg,(ROW(A17)-ROW($A$7)+2)/2,0)="","",OFFSET(hdg,(ROW(A17)-ROW($A$7)+2)/2,0))</f>
        <v/>
      </c>
      <c r="N16" s="18" t="str">
        <f ca="1">IF(OFFSET(ls,(ROW(A17)-ROW($A$7)+2)/2,0)="","",OFFSET(ls,(ROW(A17)-ROW($A$7)+2)/2,0))</f>
        <v/>
      </c>
      <c r="O16" s="46" t="str">
        <f ca="1">IF(OFFSET(lar,(ROW(A17)-ROW($A$7)+2)/2,0)="","",OFFSET(lar,(ROW(A17)-ROW($A$7)+2)/2,0))</f>
        <v/>
      </c>
      <c r="P16" s="65"/>
      <c r="Q16" s="65"/>
      <c r="R16" s="65"/>
      <c r="S16" s="26" t="s">
        <v>74</v>
      </c>
      <c r="T16" s="25"/>
      <c r="U16" s="65"/>
      <c r="V16" t="s">
        <v>75</v>
      </c>
      <c r="W16" t="s">
        <v>76</v>
      </c>
    </row>
    <row r="17" spans="1:23" ht="15.75" customHeight="1" thickBot="1" x14ac:dyDescent="0.3">
      <c r="A17" s="19" t="str">
        <f ca="1">IF(OFFSET(dest,(ROW(A17)-ROW($A$7)+2)/2,0)="","",OFFSET(dest,(ROW(A17)-ROW($A$7)+2)/2,0))</f>
        <v/>
      </c>
      <c r="B17" s="24" t="str">
        <f ca="1">IF(OFFSET(tor,(ROW(A17)-ROW($A$7)+2)/2,0)="","",OFFSET(tor,(ROW(A17)-ROW($A$7)+2)/2,0))</f>
        <v/>
      </c>
      <c r="C17" s="123" t="str">
        <f ca="1">IF(OFFSET(be,(ROW(A17)-ROW($A$7)+2)/2,0)="",IF(OFFSET(bullrel,(ROW(A17)-ROW($A$7)+2)/2,0)="","",UPPER(BEname)&amp;" "&amp;OFFSET(bullrel,(ROW(A17)-ROW($A$7)+2)/2,0)&amp;" (REL)"),UPPER(BEname)&amp;" "&amp;OFFSET(be,(ROW(A17)-ROW($A$7)+2)/2,0))</f>
        <v/>
      </c>
      <c r="D17" s="77"/>
      <c r="E17" s="124" t="str">
        <f ca="1">IF(OFFSET(tgtlat,(ROW(A17)-ROW($A$7)+2)/2,0)="","",OFFSET(tgtlat,(ROW(A17)-ROW($A$7)+2)/2,0)&amp;"  "&amp;OFFSET(tgtlon,(ROW(A17)-ROW($A$7)+2)/2,0))</f>
        <v/>
      </c>
      <c r="F17" s="76"/>
      <c r="G17" s="30" t="str">
        <f ca="1">IF(OFFSET(tgtelev,(ROW(A17)-ROW($A$7)+2)/2,0)="","",OFFSET(tgtelev,(ROW(A17)-ROW($A$7)+2)/2,0))</f>
        <v/>
      </c>
      <c r="H17" s="31"/>
      <c r="I17" s="20" t="str">
        <f ca="1">IF(OFFSET(xhair,(ROW(A17)-ROW($A$7)+2)/2,0)="","",OFFSET(xhair,(ROW(A17)-ROW($A$7)+2)/2,0))</f>
        <v/>
      </c>
      <c r="J17" s="64" t="str">
        <f ca="1">IF(OFFSET(buffers,(ROW(A17)-ROW($A$7)+2)/2,0)="","",OFFSET(buffers,(ROW(A17)-ROW($A$7)+2)/2,0))</f>
        <v/>
      </c>
      <c r="K17" s="73" t="str">
        <f ca="1">IF(OFFSET(alt,(ROW(A17)-ROW($A$7)+2)/2,0)="","",OFFSET(alt,(ROW(A17)-ROW($A$7)+2)/2,0))</f>
        <v/>
      </c>
      <c r="L17" s="75" t="str">
        <f ca="1">IF(OFFSET(ias,(ROW(A17)-ROW($A$7)+2)/2,0)="","",OFFSET(ias,(ROW(A17)-ROW($A$7)+2)/2,0)&amp;"I        "&amp;OFFSET(tas,(ROW(A17)-ROW($A$7)+2)/2,0)&amp;"T        "&amp;OFFSET(mach,(ROW(A17)-ROW($A$7)+2)/2,0)&amp;"M        "&amp;OFFSET(gs,(ROW(A17)-ROW($A$7)+2)/2,0)&amp;"GS")</f>
        <v/>
      </c>
      <c r="M17" s="76"/>
      <c r="N17" s="77"/>
      <c r="O17" s="21" t="str">
        <f ca="1">IF(OFFSET(delay,(ROW(A17)-ROW($A$7)+2)/2,0)="","",OFFSET(delay,(ROW(A17)-ROW($A$7)+2)/2,0))</f>
        <v/>
      </c>
      <c r="P17" s="65"/>
      <c r="Q17" s="65"/>
      <c r="R17" s="65"/>
      <c r="S17" s="26" t="s">
        <v>77</v>
      </c>
      <c r="T17" s="25"/>
      <c r="U17" s="65"/>
      <c r="V17" t="s">
        <v>78</v>
      </c>
      <c r="W17" t="s">
        <v>79</v>
      </c>
    </row>
    <row r="18" spans="1:23" x14ac:dyDescent="0.25">
      <c r="A18" s="27" t="str">
        <f ca="1">IF(LEN(A19)&gt;0,((ROW(A19)-ROW($A$7))/2)+1,"")</f>
        <v/>
      </c>
      <c r="B18" s="56" t="str">
        <f ca="1">IF(OFFSET(tot,(ROW(A19)-ROW($A$7)+2)/2,0)="","",OFFSET(tot,(ROW(A19)-ROW($A$7)+2)/2,0))</f>
        <v/>
      </c>
      <c r="C18" s="13" t="str">
        <f ca="1">IF(LEN(A19)&gt;0,cs,"")</f>
        <v/>
      </c>
      <c r="D18" s="13" t="str">
        <f ca="1">IF(LEN(A19)&gt;0,"Pod "&amp;acmi,"")</f>
        <v/>
      </c>
      <c r="E18" s="13" t="str">
        <f ca="1">IF(OFFSET(wpntype,(ROW(A19)-ROW($A$7)+2)/2,0)="","",OFFSET(wpntype,(ROW(A19)-ROW($A$7)+2)/2,0))</f>
        <v/>
      </c>
      <c r="F18" s="120" t="str">
        <f ca="1">IF(OFFSET(tgtname,(ROW(A19)-ROW($A$7)+2)/2,0)="","",OFFSET(tgtname,(ROW(A19)-ROW($A$7)+2)/2,0))</f>
        <v/>
      </c>
      <c r="G18" s="119"/>
      <c r="H18" s="31"/>
      <c r="I18" s="12" t="str">
        <f ca="1">IF(OFFSET(primenav,(ROW(A19)-ROW($A$7)+2)/2,0)="","",OFFSET(primenav,(ROW(A19)-ROW($A$7)+2)/2,0))</f>
        <v/>
      </c>
      <c r="J18" s="13" t="str">
        <f ca="1">IF(OFFSET(primenavaiding,(ROW(A19)-ROW($A$7)+2)/2,0)="","",OFFSET(primenavaiding,(ROW(A19)-ROW($A$7)+2)/2,0))</f>
        <v/>
      </c>
      <c r="K18" s="13" t="str">
        <f ca="1">IF(OFFSET(fom,(ROW(A19)-ROW($A$7)+2)/2,0)="","",OFFSET(fom,(ROW(A19)-ROW($A$7)+2)/2,0))</f>
        <v/>
      </c>
      <c r="L18" s="68" t="str">
        <f ca="1">IF(OFFSET(trk,(ROW(A19)-ROW($A$7)+2)/2,0)="","",OFFSET(trk,(ROW(A19)-ROW($A$7)+2)/2,0))</f>
        <v/>
      </c>
      <c r="M18" s="69" t="str">
        <f ca="1">IF(OFFSET(hdg,(ROW(A19)-ROW($A$7)+2)/2,0)="","",OFFSET(hdg,(ROW(A19)-ROW($A$7)+2)/2,0))</f>
        <v/>
      </c>
      <c r="N18" s="13" t="str">
        <f ca="1">IF(OFFSET(ls,(ROW(A19)-ROW($A$7)+2)/2,0)="","",OFFSET(ls,(ROW(A19)-ROW($A$7)+2)/2,0))</f>
        <v/>
      </c>
      <c r="O18" s="45" t="str">
        <f ca="1">IF(OFFSET(lar,(ROW(A19)-ROW($A$7)+2)/2,0)="","",OFFSET(lar,(ROW(A19)-ROW($A$7)+2)/2,0))</f>
        <v/>
      </c>
      <c r="P18" s="65"/>
      <c r="S18" s="65"/>
      <c r="T18" s="65"/>
      <c r="U18" s="65"/>
      <c r="V18" t="s">
        <v>80</v>
      </c>
      <c r="W18" t="s">
        <v>81</v>
      </c>
    </row>
    <row r="19" spans="1:23" ht="15.75" customHeight="1" thickBot="1" x14ac:dyDescent="0.3">
      <c r="A19" s="14" t="str">
        <f ca="1">IF(OFFSET(dest,(ROW(A19)-ROW($A$7)+2)/2,0)="","",OFFSET(dest,(ROW(A19)-ROW($A$7)+2)/2,0))</f>
        <v/>
      </c>
      <c r="B19" s="23" t="str">
        <f ca="1">IF(OFFSET(tor,(ROW(A19)-ROW($A$7)+2)/2,0)="","",OFFSET(tor,(ROW(A19)-ROW($A$7)+2)/2,0))</f>
        <v/>
      </c>
      <c r="C19" s="121" t="str">
        <f ca="1">IF(OFFSET(be,(ROW(A19)-ROW($A$7)+2)/2,0)="",IF(OFFSET(bullrel,(ROW(A19)-ROW($A$7)+2)/2,0)="","",UPPER(BEname)&amp;" "&amp;OFFSET(bullrel,(ROW(A19)-ROW($A$7)+2)/2,0)&amp;" (REL)"),UPPER(BEname)&amp;" "&amp;OFFSET(be,(ROW(A19)-ROW($A$7)+2)/2,0))</f>
        <v/>
      </c>
      <c r="D19" s="77"/>
      <c r="E19" s="122" t="str">
        <f ca="1">IF(OFFSET(tgtlat,(ROW(A19)-ROW($A$7)+2)/2,0)="","",OFFSET(tgtlat,(ROW(A19)-ROW($A$7)+2)/2,0)&amp;"  "&amp;OFFSET(tgtlon,(ROW(A19)-ROW($A$7)+2)/2,0))</f>
        <v/>
      </c>
      <c r="F19" s="76"/>
      <c r="G19" s="29" t="str">
        <f ca="1">IF(OFFSET(tgtelev,(ROW(A19)-ROW($A$7)+2)/2,0)="","",OFFSET(tgtelev,(ROW(A19)-ROW($A$7)+2)/2,0))</f>
        <v/>
      </c>
      <c r="H19" s="59"/>
      <c r="I19" s="15" t="str">
        <f ca="1">IF(OFFSET(xhair,(ROW(A19)-ROW($A$7)+2)/2,0)="","",OFFSET(xhair,(ROW(A19)-ROW($A$7)+2)/2,0))</f>
        <v/>
      </c>
      <c r="J19" s="63" t="str">
        <f ca="1">IF(OFFSET(buffers,(ROW(A19)-ROW($A$7)+2)/2,0)="","",OFFSET(buffers,(ROW(A19)-ROW($A$7)+2)/2,0))</f>
        <v/>
      </c>
      <c r="K19" s="70" t="str">
        <f ca="1">IF(OFFSET(alt,(ROW(A19)-ROW($A$7)+2)/2,0)="","",OFFSET(alt,(ROW(A19)-ROW($A$7)+2)/2,0))</f>
        <v/>
      </c>
      <c r="L19" s="78" t="str">
        <f ca="1">IF(OFFSET(ias,(ROW(A19)-ROW($A$7)+2)/2,0)="","",OFFSET(ias,(ROW(A19)-ROW($A$7)+2)/2,0)&amp;"I        "&amp;OFFSET(tas,(ROW(A19)-ROW($A$7)+2)/2,0)&amp;"T        "&amp;OFFSET(mach,(ROW(A19)-ROW($A$7)+2)/2,0)&amp;"M        "&amp;OFFSET(gs,(ROW(A19)-ROW($A$7)+2)/2,0)&amp;"GS")</f>
        <v/>
      </c>
      <c r="M19" s="76"/>
      <c r="N19" s="77"/>
      <c r="O19" s="16" t="str">
        <f ca="1">IF(OFFSET(delay,(ROW(A19)-ROW($A$7)+2)/2,0)="","",OFFSET(delay,(ROW(A19)-ROW($A$7)+2)/2,0))</f>
        <v/>
      </c>
      <c r="P19" s="65"/>
      <c r="S19" s="65"/>
      <c r="T19" s="65"/>
      <c r="U19" s="65"/>
      <c r="V19" t="s">
        <v>82</v>
      </c>
      <c r="W19" t="s">
        <v>83</v>
      </c>
    </row>
    <row r="20" spans="1:23" x14ac:dyDescent="0.25">
      <c r="A20" s="28" t="str">
        <f ca="1">IF(LEN(A21)&gt;0,((ROW(A21)-ROW($A$7))/2)+1,"")</f>
        <v/>
      </c>
      <c r="B20" s="57" t="str">
        <f ca="1">IF(OFFSET(tot,(ROW(A21)-ROW($A$7)+2)/2,0)="","",OFFSET(tot,(ROW(A21)-ROW($A$7)+2)/2,0))</f>
        <v/>
      </c>
      <c r="C20" s="18" t="str">
        <f ca="1">IF(LEN(A21)&gt;0,cs,"")</f>
        <v/>
      </c>
      <c r="D20" s="18" t="str">
        <f ca="1">IF(LEN(A21)&gt;0,"Pod "&amp;acmi,"")</f>
        <v/>
      </c>
      <c r="E20" s="18" t="str">
        <f ca="1">IF(OFFSET(wpntype,(ROW(A21)-ROW($A$7)+2)/2,0)="","",OFFSET(wpntype,(ROW(A21)-ROW($A$7)+2)/2,0))</f>
        <v/>
      </c>
      <c r="F20" s="118" t="str">
        <f ca="1">IF(OFFSET(tgtname,(ROW(A21)-ROW($A$7)+2)/2,0)="","",OFFSET(tgtname,(ROW(A21)-ROW($A$7)+2)/2,0))</f>
        <v/>
      </c>
      <c r="G20" s="119"/>
      <c r="H20" s="31"/>
      <c r="I20" s="17" t="str">
        <f ca="1">IF(OFFSET(primenav,(ROW(A21)-ROW($A$7)+2)/2,0)="","",OFFSET(primenav,(ROW(A21)-ROW($A$7)+2)/2,0))</f>
        <v/>
      </c>
      <c r="J20" s="18" t="str">
        <f ca="1">IF(OFFSET(primenavaiding,(ROW(A21)-ROW($A$7)+2)/2,0)="","",OFFSET(primenavaiding,(ROW(A21)-ROW($A$7)+2)/2,0))</f>
        <v/>
      </c>
      <c r="K20" s="18" t="str">
        <f ca="1">IF(OFFSET(fom,(ROW(A21)-ROW($A$7)+2)/2,0)="","",OFFSET(fom,(ROW(A21)-ROW($A$7)+2)/2,0))</f>
        <v/>
      </c>
      <c r="L20" s="71" t="str">
        <f ca="1">IF(OFFSET(trk,(ROW(A21)-ROW($A$7)+2)/2,0)="","",OFFSET(trk,(ROW(A21)-ROW($A$7)+2)/2,0))</f>
        <v/>
      </c>
      <c r="M20" s="72" t="str">
        <f ca="1">IF(OFFSET(hdg,(ROW(A21)-ROW($A$7)+2)/2,0)="","",OFFSET(hdg,(ROW(A21)-ROW($A$7)+2)/2,0))</f>
        <v/>
      </c>
      <c r="N20" s="18" t="str">
        <f ca="1">IF(OFFSET(ls,(ROW(A21)-ROW($A$7)+2)/2,0)="","",OFFSET(ls,(ROW(A21)-ROW($A$7)+2)/2,0))</f>
        <v/>
      </c>
      <c r="O20" s="46" t="str">
        <f ca="1">IF(OFFSET(lar,(ROW(A21)-ROW($A$7)+2)/2,0)="","",OFFSET(lar,(ROW(A21)-ROW($A$7)+2)/2,0))</f>
        <v/>
      </c>
      <c r="P20" s="65"/>
      <c r="U20" s="65"/>
      <c r="V20" t="s">
        <v>84</v>
      </c>
      <c r="W20" t="s">
        <v>84</v>
      </c>
    </row>
    <row r="21" spans="1:23" ht="15.75" customHeight="1" thickBot="1" x14ac:dyDescent="0.3">
      <c r="A21" s="19" t="str">
        <f ca="1">IF(OFFSET(dest,(ROW(A21)-ROW($A$7)+2)/2,0)="","",OFFSET(dest,(ROW(A21)-ROW($A$7)+2)/2,0))</f>
        <v/>
      </c>
      <c r="B21" s="24" t="str">
        <f ca="1">IF(OFFSET(tor,(ROW(A21)-ROW($A$7)+2)/2,0)="","",OFFSET(tor,(ROW(A21)-ROW($A$7)+2)/2,0))</f>
        <v/>
      </c>
      <c r="C21" s="123" t="str">
        <f ca="1">IF(OFFSET(be,(ROW(A21)-ROW($A$7)+2)/2,0)="",IF(OFFSET(bullrel,(ROW(A21)-ROW($A$7)+2)/2,0)="","",UPPER(BEname)&amp;" "&amp;OFFSET(bullrel,(ROW(A21)-ROW($A$7)+2)/2,0)&amp;" (REL)"),UPPER(BEname)&amp;" "&amp;OFFSET(be,(ROW(A21)-ROW($A$7)+2)/2,0))</f>
        <v/>
      </c>
      <c r="D21" s="77"/>
      <c r="E21" s="124" t="str">
        <f ca="1">IF(OFFSET(tgtlat,(ROW(A21)-ROW($A$7)+2)/2,0)="","",OFFSET(tgtlat,(ROW(A21)-ROW($A$7)+2)/2,0)&amp;"  "&amp;OFFSET(tgtlon,(ROW(A21)-ROW($A$7)+2)/2,0))</f>
        <v/>
      </c>
      <c r="F21" s="76"/>
      <c r="G21" s="30" t="str">
        <f ca="1">IF(OFFSET(tgtelev,(ROW(A21)-ROW($A$7)+2)/2,0)="","",OFFSET(tgtelev,(ROW(A21)-ROW($A$7)+2)/2,0))</f>
        <v/>
      </c>
      <c r="H21" s="31"/>
      <c r="I21" s="20" t="str">
        <f ca="1">IF(OFFSET(xhair,(ROW(A21)-ROW($A$7)+2)/2,0)="","",OFFSET(xhair,(ROW(A21)-ROW($A$7)+2)/2,0))</f>
        <v/>
      </c>
      <c r="J21" s="64" t="str">
        <f ca="1">IF(OFFSET(buffers,(ROW(A21)-ROW($A$7)+2)/2,0)="","",OFFSET(buffers,(ROW(A21)-ROW($A$7)+2)/2,0))</f>
        <v/>
      </c>
      <c r="K21" s="73" t="str">
        <f ca="1">IF(OFFSET(alt,(ROW(A21)-ROW($A$7)+2)/2,0)="","",OFFSET(alt,(ROW(A21)-ROW($A$7)+2)/2,0))</f>
        <v/>
      </c>
      <c r="L21" s="75" t="str">
        <f ca="1">IF(OFFSET(ias,(ROW(A21)-ROW($A$7)+2)/2,0)="","",OFFSET(ias,(ROW(A21)-ROW($A$7)+2)/2,0)&amp;"I        "&amp;OFFSET(tas,(ROW(A21)-ROW($A$7)+2)/2,0)&amp;"T        "&amp;OFFSET(mach,(ROW(A21)-ROW($A$7)+2)/2,0)&amp;"M        "&amp;OFFSET(gs,(ROW(A21)-ROW($A$7)+2)/2,0)&amp;"GS")</f>
        <v/>
      </c>
      <c r="M21" s="76"/>
      <c r="N21" s="77"/>
      <c r="O21" s="21" t="str">
        <f ca="1">IF(OFFSET(delay,(ROW(A21)-ROW($A$7)+2)/2,0)="","",OFFSET(delay,(ROW(A21)-ROW($A$7)+2)/2,0))</f>
        <v/>
      </c>
      <c r="P21" s="65"/>
      <c r="U21" s="65"/>
      <c r="V21" t="s">
        <v>23</v>
      </c>
      <c r="W21" t="s">
        <v>85</v>
      </c>
    </row>
    <row r="22" spans="1:23" x14ac:dyDescent="0.25">
      <c r="A22" s="27" t="str">
        <f ca="1">IF(LEN(A23)&gt;0,((ROW(A23)-ROW($A$7))/2)+1,"")</f>
        <v/>
      </c>
      <c r="B22" s="56" t="str">
        <f ca="1">IF(OFFSET(tot,(ROW(A23)-ROW($A$7)+2)/2,0)="","",OFFSET(tot,(ROW(A23)-ROW($A$7)+2)/2,0))</f>
        <v/>
      </c>
      <c r="C22" s="13" t="str">
        <f ca="1">IF(LEN(A23)&gt;0,cs,"")</f>
        <v/>
      </c>
      <c r="D22" s="13" t="str">
        <f ca="1">IF(LEN(A23)&gt;0,"Pod "&amp;acmi,"")</f>
        <v/>
      </c>
      <c r="E22" s="13" t="str">
        <f ca="1">IF(OFFSET(wpntype,(ROW(A23)-ROW($A$7)+2)/2,0)="","",OFFSET(wpntype,(ROW(A23)-ROW($A$7)+2)/2,0))</f>
        <v/>
      </c>
      <c r="F22" s="120" t="str">
        <f ca="1">IF(OFFSET(tgtname,(ROW(A23)-ROW($A$7)+2)/2,0)="","",OFFSET(tgtname,(ROW(A23)-ROW($A$7)+2)/2,0))</f>
        <v/>
      </c>
      <c r="G22" s="119"/>
      <c r="H22" s="31"/>
      <c r="I22" s="12" t="str">
        <f ca="1">IF(OFFSET(primenav,(ROW(A23)-ROW($A$7)+2)/2,0)="","",OFFSET(primenav,(ROW(A23)-ROW($A$7)+2)/2,0))</f>
        <v/>
      </c>
      <c r="J22" s="13" t="str">
        <f ca="1">IF(OFFSET(primenavaiding,(ROW(A23)-ROW($A$7)+2)/2,0)="","",OFFSET(primenavaiding,(ROW(A23)-ROW($A$7)+2)/2,0))</f>
        <v/>
      </c>
      <c r="K22" s="13" t="str">
        <f ca="1">IF(OFFSET(fom,(ROW(A23)-ROW($A$7)+2)/2,0)="","",OFFSET(fom,(ROW(A23)-ROW($A$7)+2)/2,0))</f>
        <v/>
      </c>
      <c r="L22" s="68" t="str">
        <f ca="1">IF(OFFSET(trk,(ROW(A23)-ROW($A$7)+2)/2,0)="","",OFFSET(trk,(ROW(A23)-ROW($A$7)+2)/2,0))</f>
        <v/>
      </c>
      <c r="M22" s="69" t="str">
        <f ca="1">IF(OFFSET(hdg,(ROW(A23)-ROW($A$7)+2)/2,0)="","",OFFSET(hdg,(ROW(A23)-ROW($A$7)+2)/2,0))</f>
        <v/>
      </c>
      <c r="N22" s="13" t="str">
        <f ca="1">IF(OFFSET(ls,(ROW(A23)-ROW($A$7)+2)/2,0)="","",OFFSET(ls,(ROW(A23)-ROW($A$7)+2)/2,0))</f>
        <v/>
      </c>
      <c r="O22" s="45" t="str">
        <f ca="1">IF(OFFSET(lar,(ROW(A23)-ROW($A$7)+2)/2,0)="","",OFFSET(lar,(ROW(A23)-ROW($A$7)+2)/2,0))</f>
        <v/>
      </c>
      <c r="P22" s="65"/>
      <c r="U22" s="65"/>
      <c r="V22" t="s">
        <v>86</v>
      </c>
      <c r="W22" t="s">
        <v>87</v>
      </c>
    </row>
    <row r="23" spans="1:23" ht="15.75" customHeight="1" thickBot="1" x14ac:dyDescent="0.3">
      <c r="A23" s="14" t="str">
        <f ca="1">IF(OFFSET(dest,(ROW(A23)-ROW($A$7)+2)/2,0)="","",OFFSET(dest,(ROW(A23)-ROW($A$7)+2)/2,0))</f>
        <v/>
      </c>
      <c r="B23" s="23" t="str">
        <f ca="1">IF(OFFSET(tor,(ROW(A23)-ROW($A$7)+2)/2,0)="","",OFFSET(tor,(ROW(A23)-ROW($A$7)+2)/2,0))</f>
        <v/>
      </c>
      <c r="C23" s="121" t="str">
        <f ca="1">IF(OFFSET(be,(ROW(A23)-ROW($A$7)+2)/2,0)="",IF(OFFSET(bullrel,(ROW(A23)-ROW($A$7)+2)/2,0)="","",UPPER(BEname)&amp;" "&amp;OFFSET(bullrel,(ROW(A23)-ROW($A$7)+2)/2,0)&amp;" (REL)"),UPPER(BEname)&amp;" "&amp;OFFSET(be,(ROW(A23)-ROW($A$7)+2)/2,0))</f>
        <v/>
      </c>
      <c r="D23" s="77"/>
      <c r="E23" s="122" t="str">
        <f ca="1">IF(OFFSET(tgtlat,(ROW(A23)-ROW($A$7)+2)/2,0)="","",OFFSET(tgtlat,(ROW(A23)-ROW($A$7)+2)/2,0)&amp;"  "&amp;OFFSET(tgtlon,(ROW(A23)-ROW($A$7)+2)/2,0))</f>
        <v/>
      </c>
      <c r="F23" s="76"/>
      <c r="G23" s="29" t="str">
        <f ca="1">IF(OFFSET(tgtelev,(ROW(A23)-ROW($A$7)+2)/2,0)="","",OFFSET(tgtelev,(ROW(A23)-ROW($A$7)+2)/2,0))</f>
        <v/>
      </c>
      <c r="H23" s="59"/>
      <c r="I23" s="15" t="str">
        <f ca="1">IF(OFFSET(xhair,(ROW(A23)-ROW($A$7)+2)/2,0)="","",OFFSET(xhair,(ROW(A23)-ROW($A$7)+2)/2,0))</f>
        <v/>
      </c>
      <c r="J23" s="63" t="str">
        <f ca="1">IF(OFFSET(buffers,(ROW(A23)-ROW($A$7)+2)/2,0)="","",OFFSET(buffers,(ROW(A23)-ROW($A$7)+2)/2,0))</f>
        <v/>
      </c>
      <c r="K23" s="70" t="str">
        <f ca="1">IF(OFFSET(alt,(ROW(A23)-ROW($A$7)+2)/2,0)="","",OFFSET(alt,(ROW(A23)-ROW($A$7)+2)/2,0))</f>
        <v/>
      </c>
      <c r="L23" s="78" t="str">
        <f ca="1">IF(OFFSET(ias,(ROW(A23)-ROW($A$7)+2)/2,0)="","",OFFSET(ias,(ROW(A23)-ROW($A$7)+2)/2,0)&amp;"I        "&amp;OFFSET(tas,(ROW(A23)-ROW($A$7)+2)/2,0)&amp;"T        "&amp;OFFSET(mach,(ROW(A23)-ROW($A$7)+2)/2,0)&amp;"M        "&amp;OFFSET(gs,(ROW(A23)-ROW($A$7)+2)/2,0)&amp;"GS")</f>
        <v/>
      </c>
      <c r="M23" s="76"/>
      <c r="N23" s="77"/>
      <c r="O23" s="16" t="str">
        <f ca="1">IF(OFFSET(delay,(ROW(A23)-ROW($A$7)+2)/2,0)="","",OFFSET(delay,(ROW(A23)-ROW($A$7)+2)/2,0))</f>
        <v/>
      </c>
      <c r="P23" s="65"/>
      <c r="U23" s="65"/>
      <c r="V23" t="s">
        <v>88</v>
      </c>
      <c r="W23" t="s">
        <v>89</v>
      </c>
    </row>
    <row r="24" spans="1:23" x14ac:dyDescent="0.25">
      <c r="A24" s="28" t="str">
        <f ca="1">IF(LEN(A25)&gt;0,((ROW(A25)-ROW($A$7))/2)+1,"")</f>
        <v/>
      </c>
      <c r="B24" s="57" t="str">
        <f ca="1">IF(OFFSET(tot,(ROW(A25)-ROW($A$7)+2)/2,0)="","",OFFSET(tot,(ROW(A25)-ROW($A$7)+2)/2,0))</f>
        <v/>
      </c>
      <c r="C24" s="18" t="str">
        <f ca="1">IF(LEN(A25)&gt;0,cs,"")</f>
        <v/>
      </c>
      <c r="D24" s="18" t="str">
        <f ca="1">IF(LEN(A25)&gt;0,"Pod "&amp;acmi,"")</f>
        <v/>
      </c>
      <c r="E24" s="18" t="str">
        <f ca="1">IF(OFFSET(wpntype,(ROW(A25)-ROW($A$7)+2)/2,0)="","",OFFSET(wpntype,(ROW(A25)-ROW($A$7)+2)/2,0))</f>
        <v/>
      </c>
      <c r="F24" s="118" t="str">
        <f ca="1">IF(OFFSET(tgtname,(ROW(A25)-ROW($A$7)+2)/2,0)="","",OFFSET(tgtname,(ROW(A25)-ROW($A$7)+2)/2,0))</f>
        <v/>
      </c>
      <c r="G24" s="119"/>
      <c r="H24" s="31"/>
      <c r="I24" s="17" t="str">
        <f ca="1">IF(OFFSET(primenav,(ROW(A25)-ROW($A$7)+2)/2,0)="","",OFFSET(primenav,(ROW(A25)-ROW($A$7)+2)/2,0))</f>
        <v/>
      </c>
      <c r="J24" s="18" t="str">
        <f ca="1">IF(OFFSET(primenavaiding,(ROW(A25)-ROW($A$7)+2)/2,0)="","",OFFSET(primenavaiding,(ROW(A25)-ROW($A$7)+2)/2,0))</f>
        <v/>
      </c>
      <c r="K24" s="18" t="str">
        <f ca="1">IF(OFFSET(fom,(ROW(A25)-ROW($A$7)+2)/2,0)="","",OFFSET(fom,(ROW(A25)-ROW($A$7)+2)/2,0))</f>
        <v/>
      </c>
      <c r="L24" s="71" t="str">
        <f ca="1">IF(OFFSET(trk,(ROW(A25)-ROW($A$7)+2)/2,0)="","",OFFSET(trk,(ROW(A25)-ROW($A$7)+2)/2,0))</f>
        <v/>
      </c>
      <c r="M24" s="72" t="str">
        <f ca="1">IF(OFFSET(hdg,(ROW(A25)-ROW($A$7)+2)/2,0)="","",OFFSET(hdg,(ROW(A25)-ROW($A$7)+2)/2,0))</f>
        <v/>
      </c>
      <c r="N24" s="18" t="str">
        <f ca="1">IF(OFFSET(ls,(ROW(A25)-ROW($A$7)+2)/2,0)="","",OFFSET(ls,(ROW(A25)-ROW($A$7)+2)/2,0))</f>
        <v/>
      </c>
      <c r="O24" s="46" t="str">
        <f ca="1">IF(OFFSET(lar,(ROW(A25)-ROW($A$7)+2)/2,0)="","",OFFSET(lar,(ROW(A25)-ROW($A$7)+2)/2,0))</f>
        <v/>
      </c>
      <c r="P24" s="65"/>
      <c r="U24" s="65"/>
      <c r="V24" t="s">
        <v>90</v>
      </c>
      <c r="W24" t="s">
        <v>90</v>
      </c>
    </row>
    <row r="25" spans="1:23" ht="15.75" customHeight="1" thickBot="1" x14ac:dyDescent="0.3">
      <c r="A25" s="19" t="str">
        <f ca="1">IF(OFFSET(dest,(ROW(A25)-ROW($A$7)+2)/2,0)="","",OFFSET(dest,(ROW(A25)-ROW($A$7)+2)/2,0))</f>
        <v/>
      </c>
      <c r="B25" s="24" t="str">
        <f ca="1">IF(OFFSET(tor,(ROW(A25)-ROW($A$7)+2)/2,0)="","",OFFSET(tor,(ROW(A25)-ROW($A$7)+2)/2,0))</f>
        <v/>
      </c>
      <c r="C25" s="123" t="str">
        <f ca="1">IF(OFFSET(be,(ROW(A25)-ROW($A$7)+2)/2,0)="",IF(OFFSET(bullrel,(ROW(A25)-ROW($A$7)+2)/2,0)="","",UPPER(BEname)&amp;" "&amp;OFFSET(bullrel,(ROW(A25)-ROW($A$7)+2)/2,0)&amp;" (REL)"),UPPER(BEname)&amp;" "&amp;OFFSET(be,(ROW(A25)-ROW($A$7)+2)/2,0))</f>
        <v/>
      </c>
      <c r="D25" s="77"/>
      <c r="E25" s="124" t="str">
        <f ca="1">IF(OFFSET(tgtlat,(ROW(A25)-ROW($A$7)+2)/2,0)="","",OFFSET(tgtlat,(ROW(A25)-ROW($A$7)+2)/2,0)&amp;"  "&amp;OFFSET(tgtlon,(ROW(A25)-ROW($A$7)+2)/2,0))</f>
        <v/>
      </c>
      <c r="F25" s="76"/>
      <c r="G25" s="30" t="str">
        <f ca="1">IF(OFFSET(tgtelev,(ROW(A25)-ROW($A$7)+2)/2,0)="","",OFFSET(tgtelev,(ROW(A25)-ROW($A$7)+2)/2,0))</f>
        <v/>
      </c>
      <c r="H25" s="31"/>
      <c r="I25" s="20" t="str">
        <f ca="1">IF(OFFSET(xhair,(ROW(A25)-ROW($A$7)+2)/2,0)="","",OFFSET(xhair,(ROW(A25)-ROW($A$7)+2)/2,0))</f>
        <v/>
      </c>
      <c r="J25" s="64" t="str">
        <f ca="1">IF(OFFSET(buffers,(ROW(A25)-ROW($A$7)+2)/2,0)="","",OFFSET(buffers,(ROW(A25)-ROW($A$7)+2)/2,0))</f>
        <v/>
      </c>
      <c r="K25" s="73" t="str">
        <f ca="1">IF(OFFSET(alt,(ROW(A25)-ROW($A$7)+2)/2,0)="","",OFFSET(alt,(ROW(A25)-ROW($A$7)+2)/2,0))</f>
        <v/>
      </c>
      <c r="L25" s="75" t="str">
        <f ca="1">IF(OFFSET(ias,(ROW(A25)-ROW($A$7)+2)/2,0)="","",OFFSET(ias,(ROW(A25)-ROW($A$7)+2)/2,0)&amp;"I        "&amp;OFFSET(tas,(ROW(A25)-ROW($A$7)+2)/2,0)&amp;"T        "&amp;OFFSET(mach,(ROW(A25)-ROW($A$7)+2)/2,0)&amp;"M        "&amp;OFFSET(gs,(ROW(A25)-ROW($A$7)+2)/2,0)&amp;"GS")</f>
        <v/>
      </c>
      <c r="M25" s="76"/>
      <c r="N25" s="77"/>
      <c r="O25" s="21" t="str">
        <f ca="1">IF(OFFSET(delay,(ROW(A25)-ROW($A$7)+2)/2,0)="","",OFFSET(delay,(ROW(A25)-ROW($A$7)+2)/2,0))</f>
        <v/>
      </c>
      <c r="P25" s="65"/>
      <c r="U25" s="65"/>
      <c r="V25" t="s">
        <v>91</v>
      </c>
      <c r="W25" t="s">
        <v>91</v>
      </c>
    </row>
    <row r="26" spans="1:23" x14ac:dyDescent="0.25">
      <c r="A26" s="27" t="str">
        <f ca="1">IF(LEN(A27)&gt;0,((ROW(A27)-ROW($A$7))/2)+1,"")</f>
        <v/>
      </c>
      <c r="B26" s="56" t="str">
        <f ca="1">IF(OFFSET(tot,(ROW(A27)-ROW($A$7)+2)/2,0)="","",OFFSET(tot,(ROW(A27)-ROW($A$7)+2)/2,0))</f>
        <v/>
      </c>
      <c r="C26" s="13" t="str">
        <f ca="1">IF(LEN(A27)&gt;0,cs,"")</f>
        <v/>
      </c>
      <c r="D26" s="13" t="str">
        <f ca="1">IF(LEN(A27)&gt;0,"Pod "&amp;acmi,"")</f>
        <v/>
      </c>
      <c r="E26" s="13" t="str">
        <f ca="1">IF(OFFSET(wpntype,(ROW(A27)-ROW($A$7)+2)/2,0)="","",OFFSET(wpntype,(ROW(A27)-ROW($A$7)+2)/2,0))</f>
        <v/>
      </c>
      <c r="F26" s="120" t="str">
        <f ca="1">IF(OFFSET(tgtname,(ROW(A27)-ROW($A$7)+2)/2,0)="","",OFFSET(tgtname,(ROW(A27)-ROW($A$7)+2)/2,0))</f>
        <v/>
      </c>
      <c r="G26" s="119"/>
      <c r="H26" s="31"/>
      <c r="I26" s="12" t="str">
        <f ca="1">IF(OFFSET(primenav,(ROW(A27)-ROW($A$7)+2)/2,0)="","",OFFSET(primenav,(ROW(A27)-ROW($A$7)+2)/2,0))</f>
        <v/>
      </c>
      <c r="J26" s="13" t="str">
        <f ca="1">IF(OFFSET(primenavaiding,(ROW(A27)-ROW($A$7)+2)/2,0)="","",OFFSET(primenavaiding,(ROW(A27)-ROW($A$7)+2)/2,0))</f>
        <v/>
      </c>
      <c r="K26" s="13" t="str">
        <f ca="1">IF(OFFSET(fom,(ROW(A27)-ROW($A$7)+2)/2,0)="","",OFFSET(fom,(ROW(A27)-ROW($A$7)+2)/2,0))</f>
        <v/>
      </c>
      <c r="L26" s="68" t="str">
        <f ca="1">IF(OFFSET(trk,(ROW(A27)-ROW($A$7)+2)/2,0)="","",OFFSET(trk,(ROW(A27)-ROW($A$7)+2)/2,0))</f>
        <v/>
      </c>
      <c r="M26" s="69" t="str">
        <f ca="1">IF(OFFSET(hdg,(ROW(A27)-ROW($A$7)+2)/2,0)="","",OFFSET(hdg,(ROW(A27)-ROW($A$7)+2)/2,0))</f>
        <v/>
      </c>
      <c r="N26" s="13" t="str">
        <f ca="1">IF(OFFSET(ls,(ROW(A27)-ROW($A$7)+2)/2,0)="","",OFFSET(ls,(ROW(A27)-ROW($A$7)+2)/2,0))</f>
        <v/>
      </c>
      <c r="O26" s="45" t="str">
        <f ca="1">IF(OFFSET(lar,(ROW(A27)-ROW($A$7)+2)/2,0)="","",OFFSET(lar,(ROW(A27)-ROW($A$7)+2)/2,0))</f>
        <v/>
      </c>
      <c r="P26" s="65"/>
      <c r="U26" s="65"/>
    </row>
    <row r="27" spans="1:23" ht="15.75" customHeight="1" thickBot="1" x14ac:dyDescent="0.3">
      <c r="A27" s="14" t="str">
        <f ca="1">IF(OFFSET(dest,(ROW(A27)-ROW($A$7)+2)/2,0)="","",OFFSET(dest,(ROW(A27)-ROW($A$7)+2)/2,0))</f>
        <v/>
      </c>
      <c r="B27" s="23" t="str">
        <f ca="1">IF(OFFSET(tor,(ROW(A27)-ROW($A$7)+2)/2,0)="","",OFFSET(tor,(ROW(A27)-ROW($A$7)+2)/2,0))</f>
        <v/>
      </c>
      <c r="C27" s="121" t="str">
        <f ca="1">IF(OFFSET(be,(ROW(A27)-ROW($A$7)+2)/2,0)="",IF(OFFSET(bullrel,(ROW(A27)-ROW($A$7)+2)/2,0)="","",UPPER(BEname)&amp;" "&amp;OFFSET(bullrel,(ROW(A27)-ROW($A$7)+2)/2,0)&amp;" (REL)"),UPPER(BEname)&amp;" "&amp;OFFSET(be,(ROW(A27)-ROW($A$7)+2)/2,0))</f>
        <v/>
      </c>
      <c r="D27" s="77"/>
      <c r="E27" s="122" t="str">
        <f ca="1">IF(OFFSET(tgtlat,(ROW(A27)-ROW($A$7)+2)/2,0)="","",OFFSET(tgtlat,(ROW(A27)-ROW($A$7)+2)/2,0)&amp;"  "&amp;OFFSET(tgtlon,(ROW(A27)-ROW($A$7)+2)/2,0))</f>
        <v/>
      </c>
      <c r="F27" s="76"/>
      <c r="G27" s="29" t="str">
        <f ca="1">IF(OFFSET(tgtelev,(ROW(A27)-ROW($A$7)+2)/2,0)="","",OFFSET(tgtelev,(ROW(A27)-ROW($A$7)+2)/2,0))</f>
        <v/>
      </c>
      <c r="H27" s="59"/>
      <c r="I27" s="15" t="str">
        <f ca="1">IF(OFFSET(xhair,(ROW(A27)-ROW($A$7)+2)/2,0)="","",OFFSET(xhair,(ROW(A27)-ROW($A$7)+2)/2,0))</f>
        <v/>
      </c>
      <c r="J27" s="63" t="str">
        <f ca="1">IF(OFFSET(buffers,(ROW(A27)-ROW($A$7)+2)/2,0)="","",OFFSET(buffers,(ROW(A27)-ROW($A$7)+2)/2,0))</f>
        <v/>
      </c>
      <c r="K27" s="70" t="str">
        <f ca="1">IF(OFFSET(alt,(ROW(A27)-ROW($A$7)+2)/2,0)="","",OFFSET(alt,(ROW(A27)-ROW($A$7)+2)/2,0))</f>
        <v/>
      </c>
      <c r="L27" s="78" t="str">
        <f ca="1">IF(OFFSET(ias,(ROW(A27)-ROW($A$7)+2)/2,0)="","",OFFSET(ias,(ROW(A27)-ROW($A$7)+2)/2,0)&amp;"I        "&amp;OFFSET(tas,(ROW(A27)-ROW($A$7)+2)/2,0)&amp;"T        "&amp;OFFSET(mach,(ROW(A27)-ROW($A$7)+2)/2,0)&amp;"M        "&amp;OFFSET(gs,(ROW(A27)-ROW($A$7)+2)/2,0)&amp;"GS")</f>
        <v/>
      </c>
      <c r="M27" s="76"/>
      <c r="N27" s="77"/>
      <c r="O27" s="16" t="str">
        <f ca="1">IF(OFFSET(delay,(ROW(A27)-ROW($A$7)+2)/2,0)="","",OFFSET(delay,(ROW(A27)-ROW($A$7)+2)/2,0))</f>
        <v/>
      </c>
      <c r="P27" s="65"/>
      <c r="U27" s="65"/>
      <c r="V27" s="1" t="s">
        <v>92</v>
      </c>
    </row>
    <row r="28" spans="1:23" x14ac:dyDescent="0.25">
      <c r="A28" s="28" t="str">
        <f ca="1">IF(LEN(A29)&gt;0,((ROW(A29)-ROW($A$7))/2)+1,"")</f>
        <v/>
      </c>
      <c r="B28" s="57" t="str">
        <f ca="1">IF(OFFSET(tot,(ROW(A29)-ROW($A$7)+2)/2,0)="","",OFFSET(tot,(ROW(A29)-ROW($A$7)+2)/2,0))</f>
        <v/>
      </c>
      <c r="C28" s="18" t="str">
        <f ca="1">IF(LEN(A29)&gt;0,cs,"")</f>
        <v/>
      </c>
      <c r="D28" s="18" t="str">
        <f ca="1">IF(LEN(A29)&gt;0,"Pod "&amp;acmi,"")</f>
        <v/>
      </c>
      <c r="E28" s="18" t="str">
        <f ca="1">IF(OFFSET(wpntype,(ROW(A29)-ROW($A$7)+2)/2,0)="","",OFFSET(wpntype,(ROW(A29)-ROW($A$7)+2)/2,0))</f>
        <v/>
      </c>
      <c r="F28" s="118" t="str">
        <f ca="1">IF(OFFSET(tgtname,(ROW(A29)-ROW($A$7)+2)/2,0)="","",OFFSET(tgtname,(ROW(A29)-ROW($A$7)+2)/2,0))</f>
        <v/>
      </c>
      <c r="G28" s="119"/>
      <c r="H28" s="31"/>
      <c r="I28" s="17" t="str">
        <f ca="1">IF(OFFSET(primenav,(ROW(A29)-ROW($A$7)+2)/2,0)="","",OFFSET(primenav,(ROW(A29)-ROW($A$7)+2)/2,0))</f>
        <v/>
      </c>
      <c r="J28" s="18" t="str">
        <f ca="1">IF(OFFSET(primenavaiding,(ROW(A29)-ROW($A$7)+2)/2,0)="","",OFFSET(primenavaiding,(ROW(A29)-ROW($A$7)+2)/2,0))</f>
        <v/>
      </c>
      <c r="K28" s="18" t="str">
        <f ca="1">IF(OFFSET(fom,(ROW(A29)-ROW($A$7)+2)/2,0)="","",OFFSET(fom,(ROW(A29)-ROW($A$7)+2)/2,0))</f>
        <v/>
      </c>
      <c r="L28" s="71" t="str">
        <f ca="1">IF(OFFSET(trk,(ROW(A29)-ROW($A$7)+2)/2,0)="","",OFFSET(trk,(ROW(A29)-ROW($A$7)+2)/2,0))</f>
        <v/>
      </c>
      <c r="M28" s="72" t="str">
        <f ca="1">IF(OFFSET(hdg,(ROW(A29)-ROW($A$7)+2)/2,0)="","",OFFSET(hdg,(ROW(A29)-ROW($A$7)+2)/2,0))</f>
        <v/>
      </c>
      <c r="N28" s="18" t="str">
        <f ca="1">IF(OFFSET(ls,(ROW(A29)-ROW($A$7)+2)/2,0)="","",OFFSET(ls,(ROW(A29)-ROW($A$7)+2)/2,0))</f>
        <v/>
      </c>
      <c r="O28" s="46" t="str">
        <f ca="1">IF(OFFSET(lar,(ROW(A29)-ROW($A$7)+2)/2,0)="","",OFFSET(lar,(ROW(A29)-ROW($A$7)+2)/2,0))</f>
        <v/>
      </c>
      <c r="P28" s="65"/>
      <c r="U28" s="65"/>
      <c r="V28" t="s">
        <v>93</v>
      </c>
      <c r="W28" t="s">
        <v>94</v>
      </c>
    </row>
    <row r="29" spans="1:23" ht="15.75" customHeight="1" thickBot="1" x14ac:dyDescent="0.3">
      <c r="A29" s="19" t="str">
        <f ca="1">IF(OFFSET(dest,(ROW(A29)-ROW($A$7)+2)/2,0)="","",OFFSET(dest,(ROW(A29)-ROW($A$7)+2)/2,0))</f>
        <v/>
      </c>
      <c r="B29" s="24" t="str">
        <f ca="1">IF(OFFSET(tor,(ROW(A29)-ROW($A$7)+2)/2,0)="","",OFFSET(tor,(ROW(A29)-ROW($A$7)+2)/2,0))</f>
        <v/>
      </c>
      <c r="C29" s="123" t="str">
        <f ca="1">IF(OFFSET(be,(ROW(A29)-ROW($A$7)+2)/2,0)="",IF(OFFSET(bullrel,(ROW(A29)-ROW($A$7)+2)/2,0)="","",UPPER(BEname)&amp;" "&amp;OFFSET(bullrel,(ROW(A29)-ROW($A$7)+2)/2,0)&amp;" (REL)"),UPPER(BEname)&amp;" "&amp;OFFSET(be,(ROW(A29)-ROW($A$7)+2)/2,0))</f>
        <v/>
      </c>
      <c r="D29" s="77"/>
      <c r="E29" s="124" t="str">
        <f ca="1">IF(OFFSET(tgtlat,(ROW(A29)-ROW($A$7)+2)/2,0)="","",OFFSET(tgtlat,(ROW(A29)-ROW($A$7)+2)/2,0)&amp;"  "&amp;OFFSET(tgtlon,(ROW(A29)-ROW($A$7)+2)/2,0))</f>
        <v/>
      </c>
      <c r="F29" s="76"/>
      <c r="G29" s="30" t="str">
        <f ca="1">IF(OFFSET(tgtelev,(ROW(A29)-ROW($A$7)+2)/2,0)="","",OFFSET(tgtelev,(ROW(A29)-ROW($A$7)+2)/2,0))</f>
        <v/>
      </c>
      <c r="H29" s="31"/>
      <c r="I29" s="20" t="str">
        <f ca="1">IF(OFFSET(xhair,(ROW(A29)-ROW($A$7)+2)/2,0)="","",OFFSET(xhair,(ROW(A29)-ROW($A$7)+2)/2,0))</f>
        <v/>
      </c>
      <c r="J29" s="64" t="str">
        <f ca="1">IF(OFFSET(buffers,(ROW(A29)-ROW($A$7)+2)/2,0)="","",OFFSET(buffers,(ROW(A29)-ROW($A$7)+2)/2,0))</f>
        <v/>
      </c>
      <c r="K29" s="73" t="str">
        <f ca="1">IF(OFFSET(alt,(ROW(A29)-ROW($A$7)+2)/2,0)="","",OFFSET(alt,(ROW(A29)-ROW($A$7)+2)/2,0))</f>
        <v/>
      </c>
      <c r="L29" s="75" t="str">
        <f ca="1">IF(OFFSET(ias,(ROW(A29)-ROW($A$7)+2)/2,0)="","",OFFSET(ias,(ROW(A29)-ROW($A$7)+2)/2,0)&amp;"I        "&amp;OFFSET(tas,(ROW(A29)-ROW($A$7)+2)/2,0)&amp;"T        "&amp;OFFSET(mach,(ROW(A29)-ROW($A$7)+2)/2,0)&amp;"M        "&amp;OFFSET(gs,(ROW(A29)-ROW($A$7)+2)/2,0)&amp;"GS")</f>
        <v/>
      </c>
      <c r="M29" s="76"/>
      <c r="N29" s="77"/>
      <c r="O29" s="21" t="str">
        <f ca="1">IF(OFFSET(delay,(ROW(A29)-ROW($A$7)+2)/2,0)="","",OFFSET(delay,(ROW(A29)-ROW($A$7)+2)/2,0))</f>
        <v/>
      </c>
      <c r="P29" s="65"/>
      <c r="Q29" s="65" t="s">
        <v>95</v>
      </c>
      <c r="R29" s="65"/>
      <c r="U29" s="65"/>
      <c r="V29" t="s">
        <v>27</v>
      </c>
      <c r="W29" t="s">
        <v>96</v>
      </c>
    </row>
    <row r="30" spans="1:23" x14ac:dyDescent="0.25">
      <c r="A30" s="27" t="str">
        <f ca="1">IF(LEN(A31)&gt;0,((ROW(A31)-ROW($A$7))/2)+1,"")</f>
        <v/>
      </c>
      <c r="B30" s="56" t="str">
        <f ca="1">IF(OFFSET(tot,(ROW(A31)-ROW($A$7)+2)/2,0)="","",OFFSET(tot,(ROW(A31)-ROW($A$7)+2)/2,0))</f>
        <v/>
      </c>
      <c r="C30" s="13" t="str">
        <f ca="1">IF(LEN(A31)&gt;0,cs,"")</f>
        <v/>
      </c>
      <c r="D30" s="13" t="str">
        <f ca="1">IF(LEN(A31)&gt;0,"Pod "&amp;acmi,"")</f>
        <v/>
      </c>
      <c r="E30" s="13" t="str">
        <f ca="1">IF(OFFSET(wpntype,(ROW(A31)-ROW($A$7)+2)/2,0)="","",OFFSET(wpntype,(ROW(A31)-ROW($A$7)+2)/2,0))</f>
        <v/>
      </c>
      <c r="F30" s="120" t="str">
        <f ca="1">IF(OFFSET(tgtname,(ROW(A31)-ROW($A$7)+2)/2,0)="","",OFFSET(tgtname,(ROW(A31)-ROW($A$7)+2)/2,0))</f>
        <v/>
      </c>
      <c r="G30" s="119"/>
      <c r="H30" s="31"/>
      <c r="I30" s="12" t="str">
        <f ca="1">IF(OFFSET(primenav,(ROW(A31)-ROW($A$7)+2)/2,0)="","",OFFSET(primenav,(ROW(A31)-ROW($A$7)+2)/2,0))</f>
        <v/>
      </c>
      <c r="J30" s="13" t="str">
        <f ca="1">IF(OFFSET(primenavaiding,(ROW(A31)-ROW($A$7)+2)/2,0)="","",OFFSET(primenavaiding,(ROW(A31)-ROW($A$7)+2)/2,0))</f>
        <v/>
      </c>
      <c r="K30" s="13" t="str">
        <f ca="1">IF(OFFSET(fom,(ROW(A31)-ROW($A$7)+2)/2,0)="","",OFFSET(fom,(ROW(A31)-ROW($A$7)+2)/2,0))</f>
        <v/>
      </c>
      <c r="L30" s="68" t="str">
        <f ca="1">IF(OFFSET(trk,(ROW(A31)-ROW($A$7)+2)/2,0)="","",OFFSET(trk,(ROW(A31)-ROW($A$7)+2)/2,0))</f>
        <v/>
      </c>
      <c r="M30" s="69" t="str">
        <f ca="1">IF(OFFSET(hdg,(ROW(A31)-ROW($A$7)+2)/2,0)="","",OFFSET(hdg,(ROW(A31)-ROW($A$7)+2)/2,0))</f>
        <v/>
      </c>
      <c r="N30" s="13" t="str">
        <f ca="1">IF(OFFSET(ls,(ROW(A31)-ROW($A$7)+2)/2,0)="","",OFFSET(ls,(ROW(A31)-ROW($A$7)+2)/2,0))</f>
        <v/>
      </c>
      <c r="O30" s="45" t="str">
        <f ca="1">IF(OFFSET(lar,(ROW(A31)-ROW($A$7)+2)/2,0)="","",OFFSET(lar,(ROW(A31)-ROW($A$7)+2)/2,0))</f>
        <v/>
      </c>
      <c r="P30" s="65"/>
      <c r="Q30" s="65"/>
      <c r="R30" s="65"/>
      <c r="U30" s="65"/>
      <c r="V30" t="s">
        <v>42</v>
      </c>
      <c r="W30" t="s">
        <v>97</v>
      </c>
    </row>
    <row r="31" spans="1:23" ht="15.75" customHeight="1" thickBot="1" x14ac:dyDescent="0.3">
      <c r="A31" s="14" t="str">
        <f ca="1">IF(OFFSET(dest,(ROW(A31)-ROW($A$7)+2)/2,0)="","",OFFSET(dest,(ROW(A31)-ROW($A$7)+2)/2,0))</f>
        <v/>
      </c>
      <c r="B31" s="23" t="str">
        <f ca="1">IF(OFFSET(tor,(ROW(A31)-ROW($A$7)+2)/2,0)="","",OFFSET(tor,(ROW(A31)-ROW($A$7)+2)/2,0))</f>
        <v/>
      </c>
      <c r="C31" s="121" t="str">
        <f ca="1">IF(OFFSET(be,(ROW(A31)-ROW($A$7)+2)/2,0)="",IF(OFFSET(bullrel,(ROW(A31)-ROW($A$7)+2)/2,0)="","",UPPER(BEname)&amp;" "&amp;OFFSET(bullrel,(ROW(A31)-ROW($A$7)+2)/2,0)&amp;" (REL)"),UPPER(BEname)&amp;" "&amp;OFFSET(be,(ROW(A31)-ROW($A$7)+2)/2,0))</f>
        <v/>
      </c>
      <c r="D31" s="77"/>
      <c r="E31" s="122" t="str">
        <f ca="1">IF(OFFSET(tgtlat,(ROW(A31)-ROW($A$7)+2)/2,0)="","",OFFSET(tgtlat,(ROW(A31)-ROW($A$7)+2)/2,0)&amp;"  "&amp;OFFSET(tgtlon,(ROW(A31)-ROW($A$7)+2)/2,0))</f>
        <v/>
      </c>
      <c r="F31" s="76"/>
      <c r="G31" s="29" t="str">
        <f ca="1">IF(OFFSET(tgtelev,(ROW(A31)-ROW($A$7)+2)/2,0)="","",OFFSET(tgtelev,(ROW(A31)-ROW($A$7)+2)/2,0))</f>
        <v/>
      </c>
      <c r="H31" s="59"/>
      <c r="I31" s="15" t="str">
        <f ca="1">IF(OFFSET(xhair,(ROW(A31)-ROW($A$7)+2)/2,0)="","",OFFSET(xhair,(ROW(A31)-ROW($A$7)+2)/2,0))</f>
        <v/>
      </c>
      <c r="J31" s="63" t="str">
        <f ca="1">IF(OFFSET(buffers,(ROW(A31)-ROW($A$7)+2)/2,0)="","",OFFSET(buffers,(ROW(A31)-ROW($A$7)+2)/2,0))</f>
        <v/>
      </c>
      <c r="K31" s="70" t="str">
        <f ca="1">IF(OFFSET(alt,(ROW(A31)-ROW($A$7)+2)/2,0)="","",OFFSET(alt,(ROW(A31)-ROW($A$7)+2)/2,0))</f>
        <v/>
      </c>
      <c r="L31" s="78" t="str">
        <f ca="1">IF(OFFSET(ias,(ROW(A31)-ROW($A$7)+2)/2,0)="","",OFFSET(ias,(ROW(A31)-ROW($A$7)+2)/2,0)&amp;"I        "&amp;OFFSET(tas,(ROW(A31)-ROW($A$7)+2)/2,0)&amp;"T        "&amp;OFFSET(mach,(ROW(A31)-ROW($A$7)+2)/2,0)&amp;"M        "&amp;OFFSET(gs,(ROW(A31)-ROW($A$7)+2)/2,0)&amp;"GS")</f>
        <v/>
      </c>
      <c r="M31" s="76"/>
      <c r="N31" s="77"/>
      <c r="O31" s="16" t="str">
        <f ca="1">IF(OFFSET(delay,(ROW(A31)-ROW($A$7)+2)/2,0)="","",OFFSET(delay,(ROW(A31)-ROW($A$7)+2)/2,0))</f>
        <v/>
      </c>
      <c r="P31" s="65"/>
      <c r="Q31" s="65"/>
      <c r="R31" s="65"/>
      <c r="S31" s="65"/>
      <c r="T31" s="65"/>
      <c r="U31" s="65"/>
      <c r="V31" t="s">
        <v>45</v>
      </c>
      <c r="W31" t="s">
        <v>98</v>
      </c>
    </row>
    <row r="32" spans="1:23" x14ac:dyDescent="0.25">
      <c r="A32" s="28" t="str">
        <f ca="1">IF(LEN(A33)&gt;0,((ROW(A33)-ROW($A$7))/2)+1,"")</f>
        <v/>
      </c>
      <c r="B32" s="57" t="str">
        <f ca="1">IF(OFFSET(tot,(ROW(A33)-ROW($A$7)+2)/2,0)="","",OFFSET(tot,(ROW(A33)-ROW($A$7)+2)/2,0))</f>
        <v/>
      </c>
      <c r="C32" s="18" t="str">
        <f ca="1">IF(LEN(A33)&gt;0,cs,"")</f>
        <v/>
      </c>
      <c r="D32" s="18" t="str">
        <f ca="1">IF(LEN(A33)&gt;0,"Pod "&amp;acmi,"")</f>
        <v/>
      </c>
      <c r="E32" s="18" t="str">
        <f ca="1">IF(OFFSET(wpntype,(ROW(A33)-ROW($A$7)+2)/2,0)="","",OFFSET(wpntype,(ROW(A33)-ROW($A$7)+2)/2,0))</f>
        <v/>
      </c>
      <c r="F32" s="118" t="str">
        <f ca="1">IF(OFFSET(tgtname,(ROW(A33)-ROW($A$7)+2)/2,0)="","",OFFSET(tgtname,(ROW(A33)-ROW($A$7)+2)/2,0))</f>
        <v/>
      </c>
      <c r="G32" s="119"/>
      <c r="H32" s="31"/>
      <c r="I32" s="17" t="str">
        <f ca="1">IF(OFFSET(primenav,(ROW(A33)-ROW($A$7)+2)/2,0)="","",OFFSET(primenav,(ROW(A33)-ROW($A$7)+2)/2,0))</f>
        <v/>
      </c>
      <c r="J32" s="18" t="str">
        <f ca="1">IF(OFFSET(primenavaiding,(ROW(A33)-ROW($A$7)+2)/2,0)="","",OFFSET(primenavaiding,(ROW(A33)-ROW($A$7)+2)/2,0))</f>
        <v/>
      </c>
      <c r="K32" s="18" t="str">
        <f ca="1">IF(OFFSET(fom,(ROW(A33)-ROW($A$7)+2)/2,0)="","",OFFSET(fom,(ROW(A33)-ROW($A$7)+2)/2,0))</f>
        <v/>
      </c>
      <c r="L32" s="71" t="str">
        <f ca="1">IF(OFFSET(trk,(ROW(A33)-ROW($A$7)+2)/2,0)="","",OFFSET(trk,(ROW(A33)-ROW($A$7)+2)/2,0))</f>
        <v/>
      </c>
      <c r="M32" s="72" t="str">
        <f ca="1">IF(OFFSET(hdg,(ROW(A33)-ROW($A$7)+2)/2,0)="","",OFFSET(hdg,(ROW(A33)-ROW($A$7)+2)/2,0))</f>
        <v/>
      </c>
      <c r="N32" s="18" t="str">
        <f ca="1">IF(OFFSET(ls,(ROW(A33)-ROW($A$7)+2)/2,0)="","",OFFSET(ls,(ROW(A33)-ROW($A$7)+2)/2,0))</f>
        <v/>
      </c>
      <c r="O32" s="46" t="str">
        <f ca="1">IF(OFFSET(lar,(ROW(A33)-ROW($A$7)+2)/2,0)="","",OFFSET(lar,(ROW(A33)-ROW($A$7)+2)/2,0))</f>
        <v/>
      </c>
      <c r="P32" s="65"/>
      <c r="Q32" s="65"/>
      <c r="R32" s="65"/>
      <c r="S32" s="65"/>
      <c r="T32" s="65"/>
      <c r="U32" s="65"/>
      <c r="V32" t="s">
        <v>99</v>
      </c>
      <c r="W32" t="s">
        <v>100</v>
      </c>
    </row>
    <row r="33" spans="1:28" ht="15.75" customHeight="1" thickBot="1" x14ac:dyDescent="0.3">
      <c r="A33" s="19" t="str">
        <f ca="1">IF(OFFSET(dest,(ROW(A33)-ROW($A$7)+2)/2,0)="","",OFFSET(dest,(ROW(A33)-ROW($A$7)+2)/2,0))</f>
        <v/>
      </c>
      <c r="B33" s="24" t="str">
        <f ca="1">IF(OFFSET(tor,(ROW(A33)-ROW($A$7)+2)/2,0)="","",OFFSET(tor,(ROW(A33)-ROW($A$7)+2)/2,0))</f>
        <v/>
      </c>
      <c r="C33" s="123" t="str">
        <f ca="1">IF(OFFSET(be,(ROW(A33)-ROW($A$7)+2)/2,0)="",IF(OFFSET(bullrel,(ROW(A33)-ROW($A$7)+2)/2,0)="","",UPPER(BEname)&amp;" "&amp;OFFSET(bullrel,(ROW(A33)-ROW($A$7)+2)/2,0)&amp;" (REL)"),UPPER(BEname)&amp;" "&amp;OFFSET(be,(ROW(A33)-ROW($A$7)+2)/2,0))</f>
        <v/>
      </c>
      <c r="D33" s="77"/>
      <c r="E33" s="124" t="str">
        <f ca="1">IF(OFFSET(tgtlat,(ROW(A33)-ROW($A$7)+2)/2,0)="","",OFFSET(tgtlat,(ROW(A33)-ROW($A$7)+2)/2,0)&amp;"  "&amp;OFFSET(tgtlon,(ROW(A33)-ROW($A$7)+2)/2,0))</f>
        <v/>
      </c>
      <c r="F33" s="76"/>
      <c r="G33" s="30" t="str">
        <f ca="1">IF(OFFSET(tgtelev,(ROW(A33)-ROW($A$7)+2)/2,0)="","",OFFSET(tgtelev,(ROW(A33)-ROW($A$7)+2)/2,0))</f>
        <v/>
      </c>
      <c r="H33" s="31"/>
      <c r="I33" s="20" t="str">
        <f ca="1">IF(OFFSET(xhair,(ROW(A33)-ROW($A$7)+2)/2,0)="","",OFFSET(xhair,(ROW(A33)-ROW($A$7)+2)/2,0))</f>
        <v/>
      </c>
      <c r="J33" s="64" t="str">
        <f ca="1">IF(OFFSET(buffers,(ROW(A33)-ROW($A$7)+2)/2,0)="","",OFFSET(buffers,(ROW(A33)-ROW($A$7)+2)/2,0))</f>
        <v/>
      </c>
      <c r="K33" s="73" t="str">
        <f ca="1">IF(OFFSET(alt,(ROW(A33)-ROW($A$7)+2)/2,0)="","",OFFSET(alt,(ROW(A33)-ROW($A$7)+2)/2,0))</f>
        <v/>
      </c>
      <c r="L33" s="75" t="str">
        <f ca="1">IF(OFFSET(ias,(ROW(A33)-ROW($A$7)+2)/2,0)="","",OFFSET(ias,(ROW(A33)-ROW($A$7)+2)/2,0)&amp;"I        "&amp;OFFSET(tas,(ROW(A33)-ROW($A$7)+2)/2,0)&amp;"T        "&amp;OFFSET(mach,(ROW(A33)-ROW($A$7)+2)/2,0)&amp;"M        "&amp;OFFSET(gs,(ROW(A33)-ROW($A$7)+2)/2,0)&amp;"GS")</f>
        <v/>
      </c>
      <c r="M33" s="76"/>
      <c r="N33" s="77"/>
      <c r="O33" s="21" t="str">
        <f ca="1">IF(OFFSET(delay,(ROW(A33)-ROW($A$7)+2)/2,0)="","",OFFSET(delay,(ROW(A33)-ROW($A$7)+2)/2,0))</f>
        <v/>
      </c>
      <c r="P33" s="65"/>
      <c r="Q33" s="65"/>
      <c r="R33" s="65"/>
      <c r="S33" s="65"/>
      <c r="T33" s="65"/>
      <c r="U33" s="65"/>
      <c r="V33" t="s">
        <v>101</v>
      </c>
      <c r="W33" t="s">
        <v>101</v>
      </c>
    </row>
    <row r="34" spans="1:28" x14ac:dyDescent="0.25">
      <c r="A34" s="27" t="str">
        <f ca="1">IF(LEN(A35)&gt;0,((ROW(A35)-ROW($A$7))/2)+1,"")</f>
        <v/>
      </c>
      <c r="B34" s="56" t="str">
        <f ca="1">IF(OFFSET(tot,(ROW(A35)-ROW($A$7)+2)/2,0)="","",OFFSET(tot,(ROW(A35)-ROW($A$7)+2)/2,0))</f>
        <v/>
      </c>
      <c r="C34" s="13" t="str">
        <f ca="1">IF(LEN(A35)&gt;0,cs,"")</f>
        <v/>
      </c>
      <c r="D34" s="13" t="str">
        <f ca="1">IF(LEN(A35)&gt;0,"Pod "&amp;acmi,"")</f>
        <v/>
      </c>
      <c r="E34" s="13" t="str">
        <f ca="1">IF(OFFSET(wpntype,(ROW(A35)-ROW($A$7)+2)/2,0)="","",OFFSET(wpntype,(ROW(A35)-ROW($A$7)+2)/2,0))</f>
        <v/>
      </c>
      <c r="F34" s="120" t="str">
        <f ca="1">IF(OFFSET(tgtname,(ROW(A35)-ROW($A$7)+2)/2,0)="","",OFFSET(tgtname,(ROW(A35)-ROW($A$7)+2)/2,0))</f>
        <v/>
      </c>
      <c r="G34" s="119"/>
      <c r="H34" s="31"/>
      <c r="I34" s="12" t="str">
        <f ca="1">IF(OFFSET(primenav,(ROW(A35)-ROW($A$7)+2)/2,0)="","",OFFSET(primenav,(ROW(A35)-ROW($A$7)+2)/2,0))</f>
        <v/>
      </c>
      <c r="J34" s="13" t="str">
        <f ca="1">IF(OFFSET(primenavaiding,(ROW(A35)-ROW($A$7)+2)/2,0)="","",OFFSET(primenavaiding,(ROW(A35)-ROW($A$7)+2)/2,0))</f>
        <v/>
      </c>
      <c r="K34" s="13" t="str">
        <f ca="1">IF(OFFSET(fom,(ROW(A35)-ROW($A$7)+2)/2,0)="","",OFFSET(fom,(ROW(A35)-ROW($A$7)+2)/2,0))</f>
        <v/>
      </c>
      <c r="L34" s="68" t="str">
        <f ca="1">IF(OFFSET(trk,(ROW(A35)-ROW($A$7)+2)/2,0)="","",OFFSET(trk,(ROW(A35)-ROW($A$7)+2)/2,0))</f>
        <v/>
      </c>
      <c r="M34" s="69" t="str">
        <f ca="1">IF(OFFSET(hdg,(ROW(A35)-ROW($A$7)+2)/2,0)="","",OFFSET(hdg,(ROW(A35)-ROW($A$7)+2)/2,0))</f>
        <v/>
      </c>
      <c r="N34" s="13" t="str">
        <f ca="1">IF(OFFSET(ls,(ROW(A35)-ROW($A$7)+2)/2,0)="","",OFFSET(ls,(ROW(A35)-ROW($A$7)+2)/2,0))</f>
        <v/>
      </c>
      <c r="O34" s="45" t="str">
        <f ca="1">IF(OFFSET(lar,(ROW(A35)-ROW($A$7)+2)/2,0)="","",OFFSET(lar,(ROW(A35)-ROW($A$7)+2)/2,0))</f>
        <v/>
      </c>
      <c r="P34" s="65"/>
      <c r="Q34" s="65"/>
      <c r="R34" s="65"/>
      <c r="S34" s="65"/>
      <c r="T34" s="65"/>
      <c r="U34" s="65"/>
    </row>
    <row r="35" spans="1:28" ht="15.75" customHeight="1" thickBot="1" x14ac:dyDescent="0.3">
      <c r="A35" s="14" t="str">
        <f ca="1">IF(OFFSET(dest,(ROW(A35)-ROW($A$7)+2)/2,0)="","",OFFSET(dest,(ROW(A35)-ROW($A$7)+2)/2,0))</f>
        <v/>
      </c>
      <c r="B35" s="23" t="str">
        <f ca="1">IF(OFFSET(tor,(ROW(A35)-ROW($A$7)+2)/2,0)="","",OFFSET(tor,(ROW(A35)-ROW($A$7)+2)/2,0))</f>
        <v/>
      </c>
      <c r="C35" s="121" t="str">
        <f ca="1">IF(OFFSET(be,(ROW(A35)-ROW($A$7)+2)/2,0)="",IF(OFFSET(bullrel,(ROW(A35)-ROW($A$7)+2)/2,0)="","",UPPER(BEname)&amp;" "&amp;OFFSET(bullrel,(ROW(A35)-ROW($A$7)+2)/2,0)&amp;" (REL)"),UPPER(BEname)&amp;" "&amp;OFFSET(be,(ROW(A35)-ROW($A$7)+2)/2,0))</f>
        <v/>
      </c>
      <c r="D35" s="77"/>
      <c r="E35" s="122" t="str">
        <f ca="1">IF(OFFSET(tgtlat,(ROW(A35)-ROW($A$7)+2)/2,0)="","",OFFSET(tgtlat,(ROW(A35)-ROW($A$7)+2)/2,0)&amp;"  "&amp;OFFSET(tgtlon,(ROW(A35)-ROW($A$7)+2)/2,0))</f>
        <v/>
      </c>
      <c r="F35" s="76"/>
      <c r="G35" s="29" t="str">
        <f ca="1">IF(OFFSET(tgtelev,(ROW(A35)-ROW($A$7)+2)/2,0)="","",OFFSET(tgtelev,(ROW(A35)-ROW($A$7)+2)/2,0))</f>
        <v/>
      </c>
      <c r="H35" s="59"/>
      <c r="I35" s="15" t="str">
        <f ca="1">IF(OFFSET(xhair,(ROW(A35)-ROW($A$7)+2)/2,0)="","",OFFSET(xhair,(ROW(A35)-ROW($A$7)+2)/2,0))</f>
        <v/>
      </c>
      <c r="J35" s="63" t="str">
        <f ca="1">IF(OFFSET(buffers,(ROW(A35)-ROW($A$7)+2)/2,0)="","",OFFSET(buffers,(ROW(A35)-ROW($A$7)+2)/2,0))</f>
        <v/>
      </c>
      <c r="K35" s="70" t="str">
        <f ca="1">IF(OFFSET(alt,(ROW(A35)-ROW($A$7)+2)/2,0)="","",OFFSET(alt,(ROW(A35)-ROW($A$7)+2)/2,0))</f>
        <v/>
      </c>
      <c r="L35" s="78" t="str">
        <f ca="1">IF(OFFSET(ias,(ROW(A35)-ROW($A$7)+2)/2,0)="","",OFFSET(ias,(ROW(A35)-ROW($A$7)+2)/2,0)&amp;"I        "&amp;OFFSET(tas,(ROW(A35)-ROW($A$7)+2)/2,0)&amp;"T        "&amp;OFFSET(mach,(ROW(A35)-ROW($A$7)+2)/2,0)&amp;"M        "&amp;OFFSET(gs,(ROW(A35)-ROW($A$7)+2)/2,0)&amp;"GS")</f>
        <v/>
      </c>
      <c r="M35" s="76"/>
      <c r="N35" s="77"/>
      <c r="O35" s="16" t="str">
        <f ca="1">IF(OFFSET(delay,(ROW(A35)-ROW($A$7)+2)/2,0)="","",OFFSET(delay,(ROW(A35)-ROW($A$7)+2)/2,0))</f>
        <v/>
      </c>
      <c r="P35" s="65"/>
      <c r="Q35" s="65"/>
      <c r="R35" s="65"/>
      <c r="S35" s="65"/>
      <c r="T35" s="65"/>
      <c r="U35" s="65"/>
    </row>
    <row r="36" spans="1:28" ht="15.75" customHeight="1" thickBot="1" x14ac:dyDescent="0.3">
      <c r="A36" s="28" t="str">
        <f ca="1">IF(LEN(A37)&gt;0,((ROW(A37)-ROW($A$7))/2)+1,"")</f>
        <v/>
      </c>
      <c r="B36" s="57" t="str">
        <f ca="1">IF(OFFSET(tot,(ROW(A37)-ROW($A$7)+2)/2,0)="","",OFFSET(tot,(ROW(A37)-ROW($A$7)+2)/2,0))</f>
        <v/>
      </c>
      <c r="C36" s="18" t="str">
        <f ca="1">IF(LEN(A37)&gt;0,cs,"")</f>
        <v/>
      </c>
      <c r="D36" s="18" t="str">
        <f ca="1">IF(LEN(A37)&gt;0,"Pod "&amp;acmi,"")</f>
        <v/>
      </c>
      <c r="E36" s="18" t="str">
        <f ca="1">IF(OFFSET(wpntype,(ROW(A37)-ROW($A$7)+2)/2,0)="","",OFFSET(wpntype,(ROW(A37)-ROW($A$7)+2)/2,0))</f>
        <v/>
      </c>
      <c r="F36" s="118" t="str">
        <f ca="1">IF(OFFSET(tgtname,(ROW(A37)-ROW($A$7)+2)/2,0)="","",OFFSET(tgtname,(ROW(A37)-ROW($A$7)+2)/2,0))</f>
        <v/>
      </c>
      <c r="G36" s="119"/>
      <c r="H36" s="31"/>
      <c r="I36" s="17" t="str">
        <f ca="1">IF(OFFSET(primenav,(ROW(A37)-ROW($A$7)+2)/2,0)="","",OFFSET(primenav,(ROW(A37)-ROW($A$7)+2)/2,0))</f>
        <v/>
      </c>
      <c r="J36" s="18" t="str">
        <f ca="1">IF(OFFSET(primenavaiding,(ROW(A37)-ROW($A$7)+2)/2,0)="","",OFFSET(primenavaiding,(ROW(A37)-ROW($A$7)+2)/2,0))</f>
        <v/>
      </c>
      <c r="K36" s="18" t="str">
        <f ca="1">IF(OFFSET(fom,(ROW(A37)-ROW($A$7)+2)/2,0)="","",OFFSET(fom,(ROW(A37)-ROW($A$7)+2)/2,0))</f>
        <v/>
      </c>
      <c r="L36" s="71" t="str">
        <f ca="1">IF(OFFSET(trk,(ROW(A37)-ROW($A$7)+2)/2,0)="","",OFFSET(trk,(ROW(A37)-ROW($A$7)+2)/2,0))</f>
        <v/>
      </c>
      <c r="M36" s="72" t="str">
        <f ca="1">IF(OFFSET(hdg,(ROW(A37)-ROW($A$7)+2)/2,0)="","",OFFSET(hdg,(ROW(A37)-ROW($A$7)+2)/2,0))</f>
        <v/>
      </c>
      <c r="N36" s="18" t="str">
        <f ca="1">IF(OFFSET(ls,(ROW(A37)-ROW($A$7)+2)/2,0)="","",OFFSET(ls,(ROW(A37)-ROW($A$7)+2)/2,0))</f>
        <v/>
      </c>
      <c r="O36" s="46" t="str">
        <f ca="1">IF(OFFSET(lar,(ROW(A37)-ROW($A$7)+2)/2,0)="","",OFFSET(lar,(ROW(A37)-ROW($A$7)+2)/2,0))</f>
        <v/>
      </c>
      <c r="P36" s="65"/>
      <c r="Q36" s="65"/>
      <c r="R36" s="65"/>
      <c r="S36" s="65"/>
      <c r="T36" s="65"/>
      <c r="U36" s="65"/>
    </row>
    <row r="37" spans="1:28" ht="15.75" customHeight="1" thickBot="1" x14ac:dyDescent="0.3">
      <c r="A37" s="19" t="str">
        <f ca="1">IF(OFFSET(dest,(ROW(A37)-ROW($A$7)+2)/2,0)="","",OFFSET(dest,(ROW(A37)-ROW($A$7)+2)/2,0))</f>
        <v/>
      </c>
      <c r="B37" s="24" t="str">
        <f ca="1">IF(OFFSET(tor,(ROW(A37)-ROW($A$7)+2)/2,0)="","",OFFSET(tor,(ROW(A37)-ROW($A$7)+2)/2,0))</f>
        <v/>
      </c>
      <c r="C37" s="123" t="str">
        <f ca="1">IF(OFFSET(be,(ROW(A37)-ROW($A$7)+2)/2,0)="",IF(OFFSET(bullrel,(ROW(A37)-ROW($A$7)+2)/2,0)="","",UPPER(BEname)&amp;" "&amp;OFFSET(bullrel,(ROW(A37)-ROW($A$7)+2)/2,0)&amp;" (REL)"),UPPER(BEname)&amp;" "&amp;OFFSET(be,(ROW(A37)-ROW($A$7)+2)/2,0))</f>
        <v/>
      </c>
      <c r="D37" s="77"/>
      <c r="E37" s="124" t="str">
        <f ca="1">IF(OFFSET(tgtlat,(ROW(A37)-ROW($A$7)+2)/2,0)="","",OFFSET(tgtlat,(ROW(A37)-ROW($A$7)+2)/2,0)&amp;"  "&amp;OFFSET(tgtlon,(ROW(A37)-ROW($A$7)+2)/2,0))</f>
        <v/>
      </c>
      <c r="F37" s="76"/>
      <c r="G37" s="30" t="str">
        <f ca="1">IF(OFFSET(tgtelev,(ROW(A37)-ROW($A$7)+2)/2,0)="","",OFFSET(tgtelev,(ROW(A37)-ROW($A$7)+2)/2,0))</f>
        <v/>
      </c>
      <c r="H37" s="31"/>
      <c r="I37" s="20" t="str">
        <f ca="1">IF(OFFSET(xhair,(ROW(A37)-ROW($A$7)+2)/2,0)="","",OFFSET(xhair,(ROW(A37)-ROW($A$7)+2)/2,0))</f>
        <v/>
      </c>
      <c r="J37" s="64" t="str">
        <f ca="1">IF(OFFSET(buffers,(ROW(A37)-ROW($A$7)+2)/2,0)="","",OFFSET(buffers,(ROW(A37)-ROW($A$7)+2)/2,0))</f>
        <v/>
      </c>
      <c r="K37" s="73" t="str">
        <f ca="1">IF(OFFSET(alt,(ROW(A37)-ROW($A$7)+2)/2,0)="","",OFFSET(alt,(ROW(A37)-ROW($A$7)+2)/2,0))</f>
        <v/>
      </c>
      <c r="L37" s="75" t="str">
        <f ca="1">IF(OFFSET(ias,(ROW(A37)-ROW($A$7)+2)/2,0)="","",OFFSET(ias,(ROW(A37)-ROW($A$7)+2)/2,0)&amp;"I        "&amp;OFFSET(tas,(ROW(A37)-ROW($A$7)+2)/2,0)&amp;"T        "&amp;OFFSET(mach,(ROW(A37)-ROW($A$7)+2)/2,0)&amp;"M        "&amp;OFFSET(gs,(ROW(A37)-ROW($A$7)+2)/2,0)&amp;"GS")</f>
        <v/>
      </c>
      <c r="M37" s="76"/>
      <c r="N37" s="77"/>
      <c r="O37" s="21" t="str">
        <f ca="1">IF(OFFSET(delay,(ROW(A37)-ROW($A$7)+2)/2,0)="","",OFFSET(delay,(ROW(A37)-ROW($A$7)+2)/2,0))</f>
        <v/>
      </c>
      <c r="P37" s="65"/>
      <c r="Q37" s="65"/>
      <c r="R37" s="65"/>
      <c r="S37" s="65"/>
      <c r="T37" s="65"/>
      <c r="U37" s="65" t="s">
        <v>95</v>
      </c>
      <c r="V37" s="116" t="s">
        <v>102</v>
      </c>
      <c r="W37" s="106"/>
      <c r="X37" s="106"/>
      <c r="Y37" s="106"/>
      <c r="Z37" s="106"/>
      <c r="AA37" s="106"/>
      <c r="AB37" s="117"/>
    </row>
    <row r="38" spans="1:28" ht="15.75" customHeight="1" thickBot="1" x14ac:dyDescent="0.3">
      <c r="A38" s="27" t="str">
        <f ca="1">IF(LEN(A39)&gt;0,((ROW(A39)-ROW($A$7))/2)+1,"")</f>
        <v/>
      </c>
      <c r="B38" s="56" t="str">
        <f ca="1">IF(OFFSET(tot,(ROW(A39)-ROW($A$7)+2)/2,0)="","",OFFSET(tot,(ROW(A39)-ROW($A$7)+2)/2,0))</f>
        <v/>
      </c>
      <c r="C38" s="13" t="str">
        <f ca="1">IF(LEN(A39)&gt;0,cs,"")</f>
        <v/>
      </c>
      <c r="D38" s="13" t="str">
        <f ca="1">IF(LEN(A39)&gt;0,"Pod "&amp;acmi,"")</f>
        <v/>
      </c>
      <c r="E38" s="13" t="str">
        <f ca="1">IF(OFFSET(wpntype,(ROW(A39)-ROW($A$7)+2)/2,0)="","",OFFSET(wpntype,(ROW(A39)-ROW($A$7)+2)/2,0))</f>
        <v/>
      </c>
      <c r="F38" s="120" t="str">
        <f ca="1">IF(OFFSET(tgtname,(ROW(A39)-ROW($A$7)+2)/2,0)="","",OFFSET(tgtname,(ROW(A39)-ROW($A$7)+2)/2,0))</f>
        <v/>
      </c>
      <c r="G38" s="119"/>
      <c r="H38" s="31"/>
      <c r="I38" s="12" t="str">
        <f ca="1">IF(OFFSET(primenav,(ROW(A39)-ROW($A$7)+2)/2,0)="","",OFFSET(primenav,(ROW(A39)-ROW($A$7)+2)/2,0))</f>
        <v/>
      </c>
      <c r="J38" s="13" t="str">
        <f ca="1">IF(OFFSET(primenavaiding,(ROW(A39)-ROW($A$7)+2)/2,0)="","",OFFSET(primenavaiding,(ROW(A39)-ROW($A$7)+2)/2,0))</f>
        <v/>
      </c>
      <c r="K38" s="13" t="str">
        <f ca="1">IF(OFFSET(fom,(ROW(A39)-ROW($A$7)+2)/2,0)="","",OFFSET(fom,(ROW(A39)-ROW($A$7)+2)/2,0))</f>
        <v/>
      </c>
      <c r="L38" s="68" t="str">
        <f ca="1">IF(OFFSET(trk,(ROW(A39)-ROW($A$7)+2)/2,0)="","",OFFSET(trk,(ROW(A39)-ROW($A$7)+2)/2,0))</f>
        <v/>
      </c>
      <c r="M38" s="69" t="str">
        <f ca="1">IF(OFFSET(hdg,(ROW(A39)-ROW($A$7)+2)/2,0)="","",OFFSET(hdg,(ROW(A39)-ROW($A$7)+2)/2,0))</f>
        <v/>
      </c>
      <c r="N38" s="13" t="str">
        <f ca="1">IF(OFFSET(ls,(ROW(A39)-ROW($A$7)+2)/2,0)="","",OFFSET(ls,(ROW(A39)-ROW($A$7)+2)/2,0))</f>
        <v/>
      </c>
      <c r="O38" s="45" t="str">
        <f ca="1">IF(OFFSET(lar,(ROW(A39)-ROW($A$7)+2)/2,0)="","",OFFSET(lar,(ROW(A39)-ROW($A$7)+2)/2,0))</f>
        <v/>
      </c>
      <c r="P38" s="65"/>
      <c r="Q38" s="65"/>
      <c r="R38" s="65"/>
      <c r="S38" s="65"/>
      <c r="T38" s="65"/>
      <c r="U38" s="65"/>
      <c r="V38" s="110"/>
      <c r="W38" s="80"/>
      <c r="X38" s="80"/>
      <c r="Y38" s="80"/>
      <c r="Z38" s="80"/>
      <c r="AA38" s="80"/>
      <c r="AB38" s="81"/>
    </row>
    <row r="39" spans="1:28" ht="15.75" customHeight="1" thickBot="1" x14ac:dyDescent="0.3">
      <c r="A39" s="14" t="str">
        <f ca="1">IF(OFFSET(dest,(ROW(A39)-ROW($A$7)+2)/2,0)="","",OFFSET(dest,(ROW(A39)-ROW($A$7)+2)/2,0))</f>
        <v/>
      </c>
      <c r="B39" s="23" t="str">
        <f ca="1">IF(OFFSET(tor,(ROW(A39)-ROW($A$7)+2)/2,0)="","",OFFSET(tor,(ROW(A39)-ROW($A$7)+2)/2,0))</f>
        <v/>
      </c>
      <c r="C39" s="121" t="str">
        <f ca="1">IF(OFFSET(be,(ROW(A39)-ROW($A$7)+2)/2,0)="",IF(OFFSET(bullrel,(ROW(A39)-ROW($A$7)+2)/2,0)="","",UPPER(BEname)&amp;" "&amp;OFFSET(bullrel,(ROW(A39)-ROW($A$7)+2)/2,0)&amp;" (REL)"),UPPER(BEname)&amp;" "&amp;OFFSET(be,(ROW(A39)-ROW($A$7)+2)/2,0))</f>
        <v/>
      </c>
      <c r="D39" s="77"/>
      <c r="E39" s="122" t="str">
        <f ca="1">IF(OFFSET(tgtlat,(ROW(A39)-ROW($A$7)+2)/2,0)="","",OFFSET(tgtlat,(ROW(A39)-ROW($A$7)+2)/2,0)&amp;"  "&amp;OFFSET(tgtlon,(ROW(A39)-ROW($A$7)+2)/2,0))</f>
        <v/>
      </c>
      <c r="F39" s="76"/>
      <c r="G39" s="29" t="str">
        <f ca="1">IF(OFFSET(tgtelev,(ROW(A39)-ROW($A$7)+2)/2,0)="","",OFFSET(tgtelev,(ROW(A39)-ROW($A$7)+2)/2,0))</f>
        <v/>
      </c>
      <c r="H39" s="59"/>
      <c r="I39" s="15" t="str">
        <f ca="1">IF(OFFSET(xhair,(ROW(A39)-ROW($A$7)+2)/2,0)="","",OFFSET(xhair,(ROW(A39)-ROW($A$7)+2)/2,0))</f>
        <v/>
      </c>
      <c r="J39" s="63" t="str">
        <f ca="1">IF(OFFSET(buffers,(ROW(A39)-ROW($A$7)+2)/2,0)="","",OFFSET(buffers,(ROW(A39)-ROW($A$7)+2)/2,0))</f>
        <v/>
      </c>
      <c r="K39" s="70" t="str">
        <f ca="1">IF(OFFSET(alt,(ROW(A39)-ROW($A$7)+2)/2,0)="","",OFFSET(alt,(ROW(A39)-ROW($A$7)+2)/2,0))</f>
        <v/>
      </c>
      <c r="L39" s="78" t="str">
        <f ca="1">IF(OFFSET(ias,(ROW(A39)-ROW($A$7)+2)/2,0)="","",OFFSET(ias,(ROW(A39)-ROW($A$7)+2)/2,0)&amp;"I        "&amp;OFFSET(tas,(ROW(A39)-ROW($A$7)+2)/2,0)&amp;"T        "&amp;OFFSET(mach,(ROW(A39)-ROW($A$7)+2)/2,0)&amp;"M        "&amp;OFFSET(gs,(ROW(A39)-ROW($A$7)+2)/2,0)&amp;"GS")</f>
        <v/>
      </c>
      <c r="M39" s="76"/>
      <c r="N39" s="77"/>
      <c r="O39" s="16" t="str">
        <f ca="1">IF(OFFSET(delay,(ROW(A39)-ROW($A$7)+2)/2,0)="","",OFFSET(delay,(ROW(A39)-ROW($A$7)+2)/2,0))</f>
        <v/>
      </c>
      <c r="P39" s="65"/>
      <c r="Q39" s="65"/>
      <c r="R39" s="65"/>
      <c r="S39" s="65"/>
      <c r="T39" s="65"/>
      <c r="U39" s="65"/>
      <c r="V39" s="111"/>
      <c r="W39" s="112"/>
      <c r="X39" s="112"/>
      <c r="Y39" s="112"/>
      <c r="Z39" s="112"/>
      <c r="AA39" s="112"/>
      <c r="AB39" s="113"/>
    </row>
    <row r="40" spans="1:28" x14ac:dyDescent="0.25">
      <c r="A40" s="28" t="str">
        <f ca="1">IF(LEN(A41)&gt;0,((ROW(A41)-ROW($A$7))/2)+1,"")</f>
        <v/>
      </c>
      <c r="B40" s="57" t="str">
        <f ca="1">IF(OFFSET(tot,(ROW(A41)-ROW($A$7)+2)/2,0)="","",OFFSET(tot,(ROW(A41)-ROW($A$7)+2)/2,0))</f>
        <v/>
      </c>
      <c r="C40" s="18" t="str">
        <f ca="1">IF(LEN(A41)&gt;0,cs,"")</f>
        <v/>
      </c>
      <c r="D40" s="18" t="str">
        <f ca="1">IF(LEN(A41)&gt;0,"Pod "&amp;acmi,"")</f>
        <v/>
      </c>
      <c r="E40" s="18" t="str">
        <f ca="1">IF(OFFSET(wpntype,(ROW(A41)-ROW($A$7)+2)/2,0)="","",OFFSET(wpntype,(ROW(A41)-ROW($A$7)+2)/2,0))</f>
        <v/>
      </c>
      <c r="F40" s="118" t="str">
        <f ca="1">IF(OFFSET(tgtname,(ROW(A41)-ROW($A$7)+2)/2,0)="","",OFFSET(tgtname,(ROW(A41)-ROW($A$7)+2)/2,0))</f>
        <v/>
      </c>
      <c r="G40" s="119"/>
      <c r="H40" s="31"/>
      <c r="I40" s="17" t="str">
        <f ca="1">IF(OFFSET(primenav,(ROW(A41)-ROW($A$7)+2)/2,0)="","",OFFSET(primenav,(ROW(A41)-ROW($A$7)+2)/2,0))</f>
        <v/>
      </c>
      <c r="J40" s="18" t="str">
        <f ca="1">IF(OFFSET(primenavaiding,(ROW(A41)-ROW($A$7)+2)/2,0)="","",OFFSET(primenavaiding,(ROW(A41)-ROW($A$7)+2)/2,0))</f>
        <v/>
      </c>
      <c r="K40" s="18" t="str">
        <f ca="1">IF(OFFSET(fom,(ROW(A41)-ROW($A$7)+2)/2,0)="","",OFFSET(fom,(ROW(A41)-ROW($A$7)+2)/2,0))</f>
        <v/>
      </c>
      <c r="L40" s="71" t="str">
        <f ca="1">IF(OFFSET(trk,(ROW(A41)-ROW($A$7)+2)/2,0)="","",OFFSET(trk,(ROW(A41)-ROW($A$7)+2)/2,0))</f>
        <v/>
      </c>
      <c r="M40" s="72" t="str">
        <f ca="1">IF(OFFSET(hdg,(ROW(A41)-ROW($A$7)+2)/2,0)="","",OFFSET(hdg,(ROW(A41)-ROW($A$7)+2)/2,0))</f>
        <v/>
      </c>
      <c r="N40" s="18" t="str">
        <f ca="1">IF(OFFSET(ls,(ROW(A41)-ROW($A$7)+2)/2,0)="","",OFFSET(ls,(ROW(A41)-ROW($A$7)+2)/2,0))</f>
        <v/>
      </c>
      <c r="O40" s="46" t="str">
        <f ca="1">IF(OFFSET(lar,(ROW(A41)-ROW($A$7)+2)/2,0)="","",OFFSET(lar,(ROW(A41)-ROW($A$7)+2)/2,0))</f>
        <v/>
      </c>
      <c r="P40" s="65"/>
      <c r="Q40" s="65"/>
      <c r="R40" s="65"/>
      <c r="S40" s="65"/>
      <c r="T40" s="65"/>
      <c r="U40" s="65"/>
      <c r="V40" s="111"/>
      <c r="W40" s="112"/>
      <c r="X40" s="112"/>
      <c r="Y40" s="112"/>
      <c r="Z40" s="112"/>
      <c r="AA40" s="112"/>
      <c r="AB40" s="113"/>
    </row>
    <row r="41" spans="1:28" ht="15.75" customHeight="1" thickBot="1" x14ac:dyDescent="0.3">
      <c r="A41" s="19" t="str">
        <f ca="1">IF(OFFSET(dest,(ROW(A41)-ROW($A$7)+2)/2,0)="","",OFFSET(dest,(ROW(A41)-ROW($A$7)+2)/2,0))</f>
        <v/>
      </c>
      <c r="B41" s="24" t="str">
        <f ca="1">IF(OFFSET(tor,(ROW(A41)-ROW($A$7)+2)/2,0)="","",OFFSET(tor,(ROW(A41)-ROW($A$7)+2)/2,0))</f>
        <v/>
      </c>
      <c r="C41" s="123" t="str">
        <f ca="1">IF(OFFSET(be,(ROW(A41)-ROW($A$7)+2)/2,0)="",IF(OFFSET(bullrel,(ROW(A41)-ROW($A$7)+2)/2,0)="","",UPPER(BEname)&amp;" "&amp;OFFSET(bullrel,(ROW(A41)-ROW($A$7)+2)/2,0)&amp;" (REL)"),UPPER(BEname)&amp;" "&amp;OFFSET(be,(ROW(A41)-ROW($A$7)+2)/2,0))</f>
        <v/>
      </c>
      <c r="D41" s="77"/>
      <c r="E41" s="124" t="str">
        <f ca="1">IF(OFFSET(tgtlat,(ROW(A41)-ROW($A$7)+2)/2,0)="","",OFFSET(tgtlat,(ROW(A41)-ROW($A$7)+2)/2,0)&amp;"  "&amp;OFFSET(tgtlon,(ROW(A41)-ROW($A$7)+2)/2,0))</f>
        <v/>
      </c>
      <c r="F41" s="76"/>
      <c r="G41" s="30" t="str">
        <f ca="1">IF(OFFSET(tgtelev,(ROW(A41)-ROW($A$7)+2)/2,0)="","",OFFSET(tgtelev,(ROW(A41)-ROW($A$7)+2)/2,0))</f>
        <v/>
      </c>
      <c r="H41" s="31"/>
      <c r="I41" s="20" t="str">
        <f ca="1">IF(OFFSET(xhair,(ROW(A41)-ROW($A$7)+2)/2,0)="","",OFFSET(xhair,(ROW(A41)-ROW($A$7)+2)/2,0))</f>
        <v/>
      </c>
      <c r="J41" s="64" t="str">
        <f ca="1">IF(OFFSET(buffers,(ROW(A41)-ROW($A$7)+2)/2,0)="","",OFFSET(buffers,(ROW(A41)-ROW($A$7)+2)/2,0))</f>
        <v/>
      </c>
      <c r="K41" s="73" t="str">
        <f ca="1">IF(OFFSET(alt,(ROW(A41)-ROW($A$7)+2)/2,0)="","",OFFSET(alt,(ROW(A41)-ROW($A$7)+2)/2,0))</f>
        <v/>
      </c>
      <c r="L41" s="75" t="str">
        <f ca="1">IF(OFFSET(ias,(ROW(A41)-ROW($A$7)+2)/2,0)="","",OFFSET(ias,(ROW(A41)-ROW($A$7)+2)/2,0)&amp;"I        "&amp;OFFSET(tas,(ROW(A41)-ROW($A$7)+2)/2,0)&amp;"T        "&amp;OFFSET(mach,(ROW(A41)-ROW($A$7)+2)/2,0)&amp;"M        "&amp;OFFSET(gs,(ROW(A41)-ROW($A$7)+2)/2,0)&amp;"GS")</f>
        <v/>
      </c>
      <c r="M41" s="76"/>
      <c r="N41" s="77"/>
      <c r="O41" s="21" t="str">
        <f ca="1">IF(OFFSET(delay,(ROW(A41)-ROW($A$7)+2)/2,0)="","",OFFSET(delay,(ROW(A41)-ROW($A$7)+2)/2,0))</f>
        <v/>
      </c>
      <c r="P41" s="65"/>
      <c r="Q41" s="65"/>
      <c r="R41" s="65"/>
      <c r="S41" s="65"/>
      <c r="T41" s="65"/>
      <c r="U41" s="65"/>
      <c r="V41" s="111"/>
      <c r="W41" s="112"/>
      <c r="X41" s="112"/>
      <c r="Y41" s="112"/>
      <c r="Z41" s="112"/>
      <c r="AA41" s="112"/>
      <c r="AB41" s="113"/>
    </row>
    <row r="42" spans="1:28" ht="15" customHeight="1" x14ac:dyDescent="0.25">
      <c r="A42" s="27" t="str">
        <f ca="1">IF(LEN(A43)&gt;0,((ROW(A43)-ROW($A$7))/2)+1,"")</f>
        <v/>
      </c>
      <c r="B42" s="56" t="str">
        <f ca="1">IF(OFFSET(tot,(ROW(A43)-ROW($A$7)+2)/2,0)="","",OFFSET(tot,(ROW(A43)-ROW($A$7)+2)/2,0))</f>
        <v/>
      </c>
      <c r="C42" s="13" t="str">
        <f ca="1">IF(LEN(A43)&gt;0,cs,"")</f>
        <v/>
      </c>
      <c r="D42" s="13" t="str">
        <f ca="1">IF(LEN(A43)&gt;0,"Pod "&amp;acmi,"")</f>
        <v/>
      </c>
      <c r="E42" s="13" t="str">
        <f ca="1">IF(OFFSET(wpntype,(ROW(A43)-ROW($A$7)+2)/2,0)="","",OFFSET(wpntype,(ROW(A43)-ROW($A$7)+2)/2,0))</f>
        <v/>
      </c>
      <c r="F42" s="120" t="str">
        <f ca="1">IF(OFFSET(tgtname,(ROW(A43)-ROW($A$7)+2)/2,0)="","",OFFSET(tgtname,(ROW(A43)-ROW($A$7)+2)/2,0))</f>
        <v/>
      </c>
      <c r="G42" s="119"/>
      <c r="H42" s="31"/>
      <c r="I42" s="12" t="str">
        <f ca="1">IF(OFFSET(primenav,(ROW(A43)-ROW($A$7)+2)/2,0)="","",OFFSET(primenav,(ROW(A43)-ROW($A$7)+2)/2,0))</f>
        <v/>
      </c>
      <c r="J42" s="13" t="str">
        <f ca="1">IF(OFFSET(primenavaiding,(ROW(A43)-ROW($A$7)+2)/2,0)="","",OFFSET(primenavaiding,(ROW(A43)-ROW($A$7)+2)/2,0))</f>
        <v/>
      </c>
      <c r="K42" s="13" t="str">
        <f ca="1">IF(OFFSET(fom,(ROW(A43)-ROW($A$7)+2)/2,0)="","",OFFSET(fom,(ROW(A43)-ROW($A$7)+2)/2,0))</f>
        <v/>
      </c>
      <c r="L42" s="68" t="str">
        <f ca="1">IF(OFFSET(trk,(ROW(A43)-ROW($A$7)+2)/2,0)="","",OFFSET(trk,(ROW(A43)-ROW($A$7)+2)/2,0))</f>
        <v/>
      </c>
      <c r="M42" s="69" t="str">
        <f ca="1">IF(OFFSET(hdg,(ROW(A43)-ROW($A$7)+2)/2,0)="","",OFFSET(hdg,(ROW(A43)-ROW($A$7)+2)/2,0))</f>
        <v/>
      </c>
      <c r="N42" s="13" t="str">
        <f ca="1">IF(OFFSET(ls,(ROW(A43)-ROW($A$7)+2)/2,0)="","",OFFSET(ls,(ROW(A43)-ROW($A$7)+2)/2,0))</f>
        <v/>
      </c>
      <c r="O42" s="45" t="str">
        <f ca="1">IF(OFFSET(lar,(ROW(A43)-ROW($A$7)+2)/2,0)="","",OFFSET(lar,(ROW(A43)-ROW($A$7)+2)/2,0))</f>
        <v/>
      </c>
      <c r="P42" s="65"/>
      <c r="Q42" s="65"/>
      <c r="R42" s="65"/>
      <c r="S42" s="65"/>
      <c r="T42" s="65"/>
      <c r="U42" s="65"/>
      <c r="V42" s="111"/>
      <c r="W42" s="112"/>
      <c r="X42" s="112"/>
      <c r="Y42" s="112"/>
      <c r="Z42" s="112"/>
      <c r="AA42" s="112"/>
      <c r="AB42" s="113"/>
    </row>
    <row r="43" spans="1:28" ht="15" customHeight="1" thickBot="1" x14ac:dyDescent="0.3">
      <c r="A43" s="14" t="str">
        <f ca="1">IF(OFFSET(dest,(ROW(A43)-ROW($A$7)+2)/2,0)="","",OFFSET(dest,(ROW(A43)-ROW($A$7)+2)/2,0))</f>
        <v/>
      </c>
      <c r="B43" s="23" t="str">
        <f ca="1">IF(OFFSET(tor,(ROW(A43)-ROW($A$7)+2)/2,0)="","",OFFSET(tor,(ROW(A43)-ROW($A$7)+2)/2,0))</f>
        <v/>
      </c>
      <c r="C43" s="121" t="str">
        <f ca="1">IF(OFFSET(be,(ROW(A43)-ROW($A$7)+2)/2,0)="",IF(OFFSET(bullrel,(ROW(A43)-ROW($A$7)+2)/2,0)="","",UPPER(BEname)&amp;" "&amp;OFFSET(bullrel,(ROW(A43)-ROW($A$7)+2)/2,0)&amp;" (REL)"),UPPER(BEname)&amp;" "&amp;OFFSET(be,(ROW(A43)-ROW($A$7)+2)/2,0))</f>
        <v/>
      </c>
      <c r="D43" s="77"/>
      <c r="E43" s="122" t="str">
        <f ca="1">IF(OFFSET(tgtlat,(ROW(A43)-ROW($A$7)+2)/2,0)="","",OFFSET(tgtlat,(ROW(A43)-ROW($A$7)+2)/2,0)&amp;"  "&amp;OFFSET(tgtlon,(ROW(A43)-ROW($A$7)+2)/2,0))</f>
        <v/>
      </c>
      <c r="F43" s="76"/>
      <c r="G43" s="29" t="str">
        <f ca="1">IF(OFFSET(tgtelev,(ROW(A43)-ROW($A$7)+2)/2,0)="","",OFFSET(tgtelev,(ROW(A43)-ROW($A$7)+2)/2,0))</f>
        <v/>
      </c>
      <c r="H43" s="59"/>
      <c r="I43" s="15" t="str">
        <f ca="1">IF(OFFSET(xhair,(ROW(A43)-ROW($A$7)+2)/2,0)="","",OFFSET(xhair,(ROW(A43)-ROW($A$7)+2)/2,0))</f>
        <v/>
      </c>
      <c r="J43" s="63" t="str">
        <f ca="1">IF(OFFSET(buffers,(ROW(A43)-ROW($A$7)+2)/2,0)="","",OFFSET(buffers,(ROW(A43)-ROW($A$7)+2)/2,0))</f>
        <v/>
      </c>
      <c r="K43" s="70" t="str">
        <f ca="1">IF(OFFSET(alt,(ROW(A43)-ROW($A$7)+2)/2,0)="","",OFFSET(alt,(ROW(A43)-ROW($A$7)+2)/2,0))</f>
        <v/>
      </c>
      <c r="L43" s="78" t="str">
        <f ca="1">IF(OFFSET(ias,(ROW(A43)-ROW($A$7)+2)/2,0)="","",OFFSET(ias,(ROW(A43)-ROW($A$7)+2)/2,0)&amp;"I        "&amp;OFFSET(tas,(ROW(A43)-ROW($A$7)+2)/2,0)&amp;"T        "&amp;OFFSET(mach,(ROW(A43)-ROW($A$7)+2)/2,0)&amp;"M        "&amp;OFFSET(gs,(ROW(A43)-ROW($A$7)+2)/2,0)&amp;"GS")</f>
        <v/>
      </c>
      <c r="M43" s="76"/>
      <c r="N43" s="77"/>
      <c r="O43" s="16" t="str">
        <f ca="1">IF(OFFSET(delay,(ROW(A43)-ROW($A$7)+2)/2,0)="","",OFFSET(delay,(ROW(A43)-ROW($A$7)+2)/2,0))</f>
        <v/>
      </c>
      <c r="P43" s="65"/>
      <c r="Q43" s="65"/>
      <c r="R43" s="65"/>
      <c r="S43" s="65"/>
      <c r="T43" s="65"/>
      <c r="U43" s="65"/>
      <c r="V43" s="111"/>
      <c r="W43" s="112"/>
      <c r="X43" s="112"/>
      <c r="Y43" s="112"/>
      <c r="Z43" s="112"/>
      <c r="AA43" s="112"/>
      <c r="AB43" s="113"/>
    </row>
    <row r="44" spans="1:28" ht="15" customHeight="1" x14ac:dyDescent="0.25">
      <c r="A44" s="28" t="str">
        <f ca="1">IF(LEN(A45)&gt;0,((ROW(A45)-ROW($A$7))/2)+1,"")</f>
        <v/>
      </c>
      <c r="B44" s="57" t="str">
        <f ca="1">IF(OFFSET(tot,(ROW(A45)-ROW($A$7)+2)/2,0)="","",OFFSET(tot,(ROW(A45)-ROW($A$7)+2)/2,0))</f>
        <v/>
      </c>
      <c r="C44" s="18" t="str">
        <f ca="1">IF(LEN(A45)&gt;0,cs,"")</f>
        <v/>
      </c>
      <c r="D44" s="18" t="str">
        <f ca="1">IF(LEN(A45)&gt;0,"Pod "&amp;acmi,"")</f>
        <v/>
      </c>
      <c r="E44" s="18" t="str">
        <f ca="1">IF(OFFSET(wpntype,(ROW(A45)-ROW($A$7)+2)/2,0)="","",OFFSET(wpntype,(ROW(A45)-ROW($A$7)+2)/2,0))</f>
        <v/>
      </c>
      <c r="F44" s="118" t="str">
        <f ca="1">IF(OFFSET(tgtname,(ROW(A45)-ROW($A$7)+2)/2,0)="","",OFFSET(tgtname,(ROW(A45)-ROW($A$7)+2)/2,0))</f>
        <v/>
      </c>
      <c r="G44" s="119"/>
      <c r="H44" s="31"/>
      <c r="I44" s="17" t="str">
        <f ca="1">IF(OFFSET(primenav,(ROW(A45)-ROW($A$7)+2)/2,0)="","",OFFSET(primenav,(ROW(A45)-ROW($A$7)+2)/2,0))</f>
        <v/>
      </c>
      <c r="J44" s="18" t="str">
        <f ca="1">IF(OFFSET(primenavaiding,(ROW(A45)-ROW($A$7)+2)/2,0)="","",OFFSET(primenavaiding,(ROW(A45)-ROW($A$7)+2)/2,0))</f>
        <v/>
      </c>
      <c r="K44" s="18" t="str">
        <f ca="1">IF(OFFSET(fom,(ROW(A45)-ROW($A$7)+2)/2,0)="","",OFFSET(fom,(ROW(A45)-ROW($A$7)+2)/2,0))</f>
        <v/>
      </c>
      <c r="L44" s="71" t="str">
        <f ca="1">IF(OFFSET(trk,(ROW(A45)-ROW($A$7)+2)/2,0)="","",OFFSET(trk,(ROW(A45)-ROW($A$7)+2)/2,0))</f>
        <v/>
      </c>
      <c r="M44" s="72" t="str">
        <f ca="1">IF(OFFSET(hdg,(ROW(A45)-ROW($A$7)+2)/2,0)="","",OFFSET(hdg,(ROW(A45)-ROW($A$7)+2)/2,0))</f>
        <v/>
      </c>
      <c r="N44" s="18" t="str">
        <f ca="1">IF(OFFSET(ls,(ROW(A45)-ROW($A$7)+2)/2,0)="","",OFFSET(ls,(ROW(A45)-ROW($A$7)+2)/2,0))</f>
        <v/>
      </c>
      <c r="O44" s="46" t="str">
        <f ca="1">IF(OFFSET(lar,(ROW(A45)-ROW($A$7)+2)/2,0)="","",OFFSET(lar,(ROW(A45)-ROW($A$7)+2)/2,0))</f>
        <v/>
      </c>
      <c r="P44" s="65"/>
      <c r="Q44" s="65"/>
      <c r="R44" s="65"/>
      <c r="S44" s="65"/>
      <c r="T44" s="65"/>
      <c r="U44" s="65"/>
      <c r="V44" s="111"/>
      <c r="W44" s="112"/>
      <c r="X44" s="112"/>
      <c r="Y44" s="112"/>
      <c r="Z44" s="112"/>
      <c r="AA44" s="112"/>
      <c r="AB44" s="113"/>
    </row>
    <row r="45" spans="1:28" ht="15" customHeight="1" thickBot="1" x14ac:dyDescent="0.3">
      <c r="A45" s="19" t="str">
        <f ca="1">IF(OFFSET(dest,(ROW(A45)-ROW($A$7)+2)/2,0)="","",OFFSET(dest,(ROW(A45)-ROW($A$7)+2)/2,0))</f>
        <v/>
      </c>
      <c r="B45" s="24" t="str">
        <f ca="1">IF(OFFSET(tor,(ROW(A45)-ROW($A$7)+2)/2,0)="","",OFFSET(tor,(ROW(A45)-ROW($A$7)+2)/2,0))</f>
        <v/>
      </c>
      <c r="C45" s="123" t="str">
        <f ca="1">IF(OFFSET(be,(ROW(A45)-ROW($A$7)+2)/2,0)="",IF(OFFSET(bullrel,(ROW(A45)-ROW($A$7)+2)/2,0)="","",UPPER(BEname)&amp;" "&amp;OFFSET(bullrel,(ROW(A45)-ROW($A$7)+2)/2,0)&amp;" (REL)"),UPPER(BEname)&amp;" "&amp;OFFSET(be,(ROW(A45)-ROW($A$7)+2)/2,0))</f>
        <v/>
      </c>
      <c r="D45" s="77"/>
      <c r="E45" s="124" t="str">
        <f ca="1">IF(OFFSET(tgtlat,(ROW(A45)-ROW($A$7)+2)/2,0)="","",OFFSET(tgtlat,(ROW(A45)-ROW($A$7)+2)/2,0)&amp;"  "&amp;OFFSET(tgtlon,(ROW(A45)-ROW($A$7)+2)/2,0))</f>
        <v/>
      </c>
      <c r="F45" s="76"/>
      <c r="G45" s="30" t="str">
        <f ca="1">IF(OFFSET(tgtelev,(ROW(A45)-ROW($A$7)+2)/2,0)="","",OFFSET(tgtelev,(ROW(A45)-ROW($A$7)+2)/2,0))</f>
        <v/>
      </c>
      <c r="H45" s="31"/>
      <c r="I45" s="20" t="str">
        <f ca="1">IF(OFFSET(xhair,(ROW(A45)-ROW($A$7)+2)/2,0)="","",OFFSET(xhair,(ROW(A45)-ROW($A$7)+2)/2,0))</f>
        <v/>
      </c>
      <c r="J45" s="64" t="str">
        <f ca="1">IF(OFFSET(buffers,(ROW(A45)-ROW($A$7)+2)/2,0)="","",OFFSET(buffers,(ROW(A45)-ROW($A$7)+2)/2,0))</f>
        <v/>
      </c>
      <c r="K45" s="73" t="str">
        <f ca="1">IF(OFFSET(alt,(ROW(A45)-ROW($A$7)+2)/2,0)="","",OFFSET(alt,(ROW(A45)-ROW($A$7)+2)/2,0))</f>
        <v/>
      </c>
      <c r="L45" s="75" t="str">
        <f ca="1">IF(OFFSET(ias,(ROW(A45)-ROW($A$7)+2)/2,0)="","",OFFSET(ias,(ROW(A45)-ROW($A$7)+2)/2,0)&amp;"I        "&amp;OFFSET(tas,(ROW(A45)-ROW($A$7)+2)/2,0)&amp;"T        "&amp;OFFSET(mach,(ROW(A45)-ROW($A$7)+2)/2,0)&amp;"M        "&amp;OFFSET(gs,(ROW(A45)-ROW($A$7)+2)/2,0)&amp;"GS")</f>
        <v/>
      </c>
      <c r="M45" s="76"/>
      <c r="N45" s="77"/>
      <c r="O45" s="21" t="str">
        <f ca="1">IF(OFFSET(delay,(ROW(A45)-ROW($A$7)+2)/2,0)="","",OFFSET(delay,(ROW(A45)-ROW($A$7)+2)/2,0))</f>
        <v/>
      </c>
      <c r="P45" s="65"/>
      <c r="Q45" s="65"/>
      <c r="R45" s="65"/>
      <c r="S45" s="65"/>
      <c r="T45" s="65"/>
      <c r="U45" s="65"/>
      <c r="V45" s="111"/>
      <c r="W45" s="112"/>
      <c r="X45" s="112"/>
      <c r="Y45" s="112"/>
      <c r="Z45" s="112"/>
      <c r="AA45" s="112"/>
      <c r="AB45" s="113"/>
    </row>
    <row r="46" spans="1:28" ht="15" customHeight="1" x14ac:dyDescent="0.25">
      <c r="A46" s="27" t="str">
        <f ca="1">IF(LEN(A47)&gt;0,((ROW(A47)-ROW($A$7))/2)+1,"")</f>
        <v/>
      </c>
      <c r="B46" s="56" t="str">
        <f ca="1">IF(OFFSET(tot,(ROW(A47)-ROW($A$7)+2)/2,0)="","",OFFSET(tot,(ROW(A47)-ROW($A$7)+2)/2,0))</f>
        <v/>
      </c>
      <c r="C46" s="13" t="str">
        <f ca="1">IF(LEN(A47)&gt;0,cs,"")</f>
        <v/>
      </c>
      <c r="D46" s="13" t="str">
        <f ca="1">IF(LEN(A47)&gt;0,"Pod "&amp;acmi,"")</f>
        <v/>
      </c>
      <c r="E46" s="13" t="str">
        <f ca="1">IF(OFFSET(wpntype,(ROW(A47)-ROW($A$7)+2)/2,0)="","",OFFSET(wpntype,(ROW(A47)-ROW($A$7)+2)/2,0))</f>
        <v/>
      </c>
      <c r="F46" s="120" t="str">
        <f ca="1">IF(OFFSET(tgtname,(ROW(A47)-ROW($A$7)+2)/2,0)="","",OFFSET(tgtname,(ROW(A47)-ROW($A$7)+2)/2,0))</f>
        <v/>
      </c>
      <c r="G46" s="119"/>
      <c r="H46" s="31"/>
      <c r="I46" s="12" t="str">
        <f ca="1">IF(OFFSET(primenav,(ROW(A47)-ROW($A$7)+2)/2,0)="","",OFFSET(primenav,(ROW(A47)-ROW($A$7)+2)/2,0))</f>
        <v/>
      </c>
      <c r="J46" s="13" t="str">
        <f ca="1">IF(OFFSET(primenavaiding,(ROW(A47)-ROW($A$7)+2)/2,0)="","",OFFSET(primenavaiding,(ROW(A47)-ROW($A$7)+2)/2,0))</f>
        <v/>
      </c>
      <c r="K46" s="13" t="str">
        <f ca="1">IF(OFFSET(fom,(ROW(A47)-ROW($A$7)+2)/2,0)="","",OFFSET(fom,(ROW(A47)-ROW($A$7)+2)/2,0))</f>
        <v/>
      </c>
      <c r="L46" s="68" t="str">
        <f ca="1">IF(OFFSET(trk,(ROW(A47)-ROW($A$7)+2)/2,0)="","",OFFSET(trk,(ROW(A47)-ROW($A$7)+2)/2,0))</f>
        <v/>
      </c>
      <c r="M46" s="69" t="str">
        <f ca="1">IF(OFFSET(hdg,(ROW(A47)-ROW($A$7)+2)/2,0)="","",OFFSET(hdg,(ROW(A47)-ROW($A$7)+2)/2,0))</f>
        <v/>
      </c>
      <c r="N46" s="13" t="str">
        <f ca="1">IF(OFFSET(ls,(ROW(A47)-ROW($A$7)+2)/2,0)="","",OFFSET(ls,(ROW(A47)-ROW($A$7)+2)/2,0))</f>
        <v/>
      </c>
      <c r="O46" s="45" t="str">
        <f ca="1">IF(OFFSET(lar,(ROW(A47)-ROW($A$7)+2)/2,0)="","",OFFSET(lar,(ROW(A47)-ROW($A$7)+2)/2,0))</f>
        <v/>
      </c>
      <c r="P46" s="65"/>
      <c r="Q46" s="65"/>
      <c r="R46" s="65"/>
      <c r="S46" s="65"/>
      <c r="T46" s="65"/>
      <c r="U46" s="65"/>
      <c r="V46" s="111"/>
      <c r="W46" s="112"/>
      <c r="X46" s="112"/>
      <c r="Y46" s="112"/>
      <c r="Z46" s="112"/>
      <c r="AA46" s="112"/>
      <c r="AB46" s="113"/>
    </row>
    <row r="47" spans="1:28" ht="15" customHeight="1" thickBot="1" x14ac:dyDescent="0.3">
      <c r="A47" s="14" t="str">
        <f ca="1">IF(OFFSET(dest,(ROW(A47)-ROW($A$7)+2)/2,0)="","",OFFSET(dest,(ROW(A47)-ROW($A$7)+2)/2,0))</f>
        <v/>
      </c>
      <c r="B47" s="23" t="str">
        <f ca="1">IF(OFFSET(tor,(ROW(A47)-ROW($A$7)+2)/2,0)="","",OFFSET(tor,(ROW(A47)-ROW($A$7)+2)/2,0))</f>
        <v/>
      </c>
      <c r="C47" s="121" t="str">
        <f ca="1">IF(OFFSET(be,(ROW(A47)-ROW($A$7)+2)/2,0)="",IF(OFFSET(bullrel,(ROW(A47)-ROW($A$7)+2)/2,0)="","",UPPER(BEname)&amp;" "&amp;OFFSET(bullrel,(ROW(A47)-ROW($A$7)+2)/2,0)&amp;" (REL)"),UPPER(BEname)&amp;" "&amp;OFFSET(be,(ROW(A47)-ROW($A$7)+2)/2,0))</f>
        <v/>
      </c>
      <c r="D47" s="77"/>
      <c r="E47" s="122" t="str">
        <f ca="1">IF(OFFSET(tgtlat,(ROW(A47)-ROW($A$7)+2)/2,0)="","",OFFSET(tgtlat,(ROW(A47)-ROW($A$7)+2)/2,0)&amp;"  "&amp;OFFSET(tgtlon,(ROW(A47)-ROW($A$7)+2)/2,0))</f>
        <v/>
      </c>
      <c r="F47" s="76"/>
      <c r="G47" s="29" t="str">
        <f ca="1">IF(OFFSET(tgtelev,(ROW(A47)-ROW($A$7)+2)/2,0)="","",OFFSET(tgtelev,(ROW(A47)-ROW($A$7)+2)/2,0))</f>
        <v/>
      </c>
      <c r="H47" s="59"/>
      <c r="I47" s="15" t="str">
        <f ca="1">IF(OFFSET(xhair,(ROW(A47)-ROW($A$7)+2)/2,0)="","",OFFSET(xhair,(ROW(A47)-ROW($A$7)+2)/2,0))</f>
        <v/>
      </c>
      <c r="J47" s="63" t="str">
        <f ca="1">IF(OFFSET(buffers,(ROW(A47)-ROW($A$7)+2)/2,0)="","",OFFSET(buffers,(ROW(A47)-ROW($A$7)+2)/2,0))</f>
        <v/>
      </c>
      <c r="K47" s="70" t="str">
        <f ca="1">IF(OFFSET(alt,(ROW(A47)-ROW($A$7)+2)/2,0)="","",OFFSET(alt,(ROW(A47)-ROW($A$7)+2)/2,0))</f>
        <v/>
      </c>
      <c r="L47" s="78" t="str">
        <f ca="1">IF(OFFSET(ias,(ROW(A47)-ROW($A$7)+2)/2,0)="","",OFFSET(ias,(ROW(A47)-ROW($A$7)+2)/2,0)&amp;"I        "&amp;OFFSET(tas,(ROW(A47)-ROW($A$7)+2)/2,0)&amp;"T        "&amp;OFFSET(mach,(ROW(A47)-ROW($A$7)+2)/2,0)&amp;"M        "&amp;OFFSET(gs,(ROW(A47)-ROW($A$7)+2)/2,0)&amp;"GS")</f>
        <v/>
      </c>
      <c r="M47" s="76"/>
      <c r="N47" s="77"/>
      <c r="O47" s="16" t="str">
        <f ca="1">IF(OFFSET(delay,(ROW(A47)-ROW($A$7)+2)/2,0)="","",OFFSET(delay,(ROW(A47)-ROW($A$7)+2)/2,0))</f>
        <v/>
      </c>
      <c r="P47" s="65"/>
      <c r="Q47" s="65"/>
      <c r="R47" s="65"/>
      <c r="S47" s="65"/>
      <c r="T47" s="65"/>
      <c r="U47" s="65"/>
      <c r="V47" s="111"/>
      <c r="W47" s="112"/>
      <c r="X47" s="112"/>
      <c r="Y47" s="112"/>
      <c r="Z47" s="112"/>
      <c r="AA47" s="112"/>
      <c r="AB47" s="113"/>
    </row>
    <row r="48" spans="1:28" ht="15" customHeight="1" x14ac:dyDescent="0.25">
      <c r="A48" s="28" t="str">
        <f ca="1">IF(LEN(A49)&gt;0,((ROW(A49)-ROW($A$7))/2)+1,"")</f>
        <v/>
      </c>
      <c r="B48" s="57" t="str">
        <f ca="1">IF(OFFSET(tot,(ROW(A49)-ROW($A$7)+2)/2,0)="","",OFFSET(tot,(ROW(A49)-ROW($A$7)+2)/2,0))</f>
        <v/>
      </c>
      <c r="C48" s="18" t="str">
        <f ca="1">IF(LEN(A49)&gt;0,cs,"")</f>
        <v/>
      </c>
      <c r="D48" s="18" t="str">
        <f ca="1">IF(LEN(A49)&gt;0,"Pod "&amp;acmi,"")</f>
        <v/>
      </c>
      <c r="E48" s="18" t="str">
        <f ca="1">IF(OFFSET(wpntype,(ROW(A49)-ROW($A$7)+2)/2,0)="","",OFFSET(wpntype,(ROW(A49)-ROW($A$7)+2)/2,0))</f>
        <v/>
      </c>
      <c r="F48" s="118" t="str">
        <f ca="1">IF(OFFSET(tgtname,(ROW(A49)-ROW($A$7)+2)/2,0)="","",OFFSET(tgtname,(ROW(A49)-ROW($A$7)+2)/2,0))</f>
        <v/>
      </c>
      <c r="G48" s="119"/>
      <c r="H48" s="31"/>
      <c r="I48" s="17" t="str">
        <f ca="1">IF(OFFSET(primenav,(ROW(A49)-ROW($A$7)+2)/2,0)="","",OFFSET(primenav,(ROW(A49)-ROW($A$7)+2)/2,0))</f>
        <v/>
      </c>
      <c r="J48" s="18" t="str">
        <f ca="1">IF(OFFSET(primenavaiding,(ROW(A49)-ROW($A$7)+2)/2,0)="","",OFFSET(primenavaiding,(ROW(A49)-ROW($A$7)+2)/2,0))</f>
        <v/>
      </c>
      <c r="K48" s="18" t="str">
        <f ca="1">IF(OFFSET(fom,(ROW(A49)-ROW($A$7)+2)/2,0)="","",OFFSET(fom,(ROW(A49)-ROW($A$7)+2)/2,0))</f>
        <v/>
      </c>
      <c r="L48" s="71" t="str">
        <f ca="1">IF(OFFSET(trk,(ROW(A49)-ROW($A$7)+2)/2,0)="","",OFFSET(trk,(ROW(A49)-ROW($A$7)+2)/2,0))</f>
        <v/>
      </c>
      <c r="M48" s="72" t="str">
        <f ca="1">IF(OFFSET(hdg,(ROW(A49)-ROW($A$7)+2)/2,0)="","",OFFSET(hdg,(ROW(A49)-ROW($A$7)+2)/2,0))</f>
        <v/>
      </c>
      <c r="N48" s="18" t="str">
        <f ca="1">IF(OFFSET(ls,(ROW(A49)-ROW($A$7)+2)/2,0)="","",OFFSET(ls,(ROW(A49)-ROW($A$7)+2)/2,0))</f>
        <v/>
      </c>
      <c r="O48" s="46" t="str">
        <f ca="1">IF(OFFSET(lar,(ROW(A49)-ROW($A$7)+2)/2,0)="","",OFFSET(lar,(ROW(A49)-ROW($A$7)+2)/2,0))</f>
        <v/>
      </c>
      <c r="P48" s="65"/>
      <c r="Q48" s="65"/>
      <c r="R48" s="65"/>
      <c r="S48" s="65"/>
      <c r="T48" s="65"/>
      <c r="U48" s="65"/>
      <c r="V48" s="111"/>
      <c r="W48" s="112"/>
      <c r="X48" s="112"/>
      <c r="Y48" s="112"/>
      <c r="Z48" s="112"/>
      <c r="AA48" s="112"/>
      <c r="AB48" s="113"/>
    </row>
    <row r="49" spans="1:28" ht="15" customHeight="1" thickBot="1" x14ac:dyDescent="0.3">
      <c r="A49" s="19" t="str">
        <f ca="1">IF(OFFSET(dest,(ROW(A49)-ROW($A$7)+2)/2,0)="","",OFFSET(dest,(ROW(A49)-ROW($A$7)+2)/2,0))</f>
        <v/>
      </c>
      <c r="B49" s="24" t="str">
        <f ca="1">IF(OFFSET(tor,(ROW(A49)-ROW($A$7)+2)/2,0)="","",OFFSET(tor,(ROW(A49)-ROW($A$7)+2)/2,0))</f>
        <v/>
      </c>
      <c r="C49" s="123" t="str">
        <f ca="1">IF(OFFSET(be,(ROW(A49)-ROW($A$7)+2)/2,0)="",IF(OFFSET(bullrel,(ROW(A49)-ROW($A$7)+2)/2,0)="","",UPPER(BEname)&amp;" "&amp;OFFSET(bullrel,(ROW(A49)-ROW($A$7)+2)/2,0)&amp;" (REL)"),UPPER(BEname)&amp;" "&amp;OFFSET(be,(ROW(A49)-ROW($A$7)+2)/2,0))</f>
        <v/>
      </c>
      <c r="D49" s="77"/>
      <c r="E49" s="124" t="str">
        <f ca="1">IF(OFFSET(tgtlat,(ROW(A49)-ROW($A$7)+2)/2,0)="","",OFFSET(tgtlat,(ROW(A49)-ROW($A$7)+2)/2,0)&amp;"  "&amp;OFFSET(tgtlon,(ROW(A49)-ROW($A$7)+2)/2,0))</f>
        <v/>
      </c>
      <c r="F49" s="76"/>
      <c r="G49" s="30" t="str">
        <f ca="1">IF(OFFSET(tgtelev,(ROW(A49)-ROW($A$7)+2)/2,0)="","",OFFSET(tgtelev,(ROW(A49)-ROW($A$7)+2)/2,0))</f>
        <v/>
      </c>
      <c r="H49" s="31"/>
      <c r="I49" s="20" t="str">
        <f ca="1">IF(OFFSET(xhair,(ROW(A49)-ROW($A$7)+2)/2,0)="","",OFFSET(xhair,(ROW(A49)-ROW($A$7)+2)/2,0))</f>
        <v/>
      </c>
      <c r="J49" s="64" t="str">
        <f ca="1">IF(OFFSET(buffers,(ROW(A49)-ROW($A$7)+2)/2,0)="","",OFFSET(buffers,(ROW(A49)-ROW($A$7)+2)/2,0))</f>
        <v/>
      </c>
      <c r="K49" s="73" t="str">
        <f ca="1">IF(OFFSET(alt,(ROW(A49)-ROW($A$7)+2)/2,0)="","",OFFSET(alt,(ROW(A49)-ROW($A$7)+2)/2,0))</f>
        <v/>
      </c>
      <c r="L49" s="75" t="str">
        <f ca="1">IF(OFFSET(ias,(ROW(A49)-ROW($A$7)+2)/2,0)="","",OFFSET(ias,(ROW(A49)-ROW($A$7)+2)/2,0)&amp;"I        "&amp;OFFSET(tas,(ROW(A49)-ROW($A$7)+2)/2,0)&amp;"T        "&amp;OFFSET(mach,(ROW(A49)-ROW($A$7)+2)/2,0)&amp;"M        "&amp;OFFSET(gs,(ROW(A49)-ROW($A$7)+2)/2,0)&amp;"GS")</f>
        <v/>
      </c>
      <c r="M49" s="76"/>
      <c r="N49" s="77"/>
      <c r="O49" s="21" t="str">
        <f ca="1">IF(OFFSET(delay,(ROW(A49)-ROW($A$7)+2)/2,0)="","",OFFSET(delay,(ROW(A49)-ROW($A$7)+2)/2,0))</f>
        <v/>
      </c>
      <c r="P49" s="65"/>
      <c r="Q49" s="65"/>
      <c r="R49" s="65"/>
      <c r="S49" s="65"/>
      <c r="T49" s="65"/>
      <c r="U49" s="65"/>
      <c r="V49" s="111"/>
      <c r="W49" s="112"/>
      <c r="X49" s="112"/>
      <c r="Y49" s="112"/>
      <c r="Z49" s="112"/>
      <c r="AA49" s="112"/>
      <c r="AB49" s="113"/>
    </row>
    <row r="50" spans="1:28" ht="15" customHeight="1" x14ac:dyDescent="0.25">
      <c r="A50" s="27" t="str">
        <f ca="1">IF(LEN(A51)&gt;0,((ROW(A51)-ROW($A$7))/2)+1,"")</f>
        <v/>
      </c>
      <c r="B50" s="56" t="str">
        <f ca="1">IF(OFFSET(tot,(ROW(A51)-ROW($A$7)+2)/2,0)="","",OFFSET(tot,(ROW(A51)-ROW($A$7)+2)/2,0))</f>
        <v/>
      </c>
      <c r="C50" s="13" t="str">
        <f ca="1">IF(LEN(A51)&gt;0,cs,"")</f>
        <v/>
      </c>
      <c r="D50" s="13" t="str">
        <f ca="1">IF(LEN(A51)&gt;0,"Pod "&amp;acmi,"")</f>
        <v/>
      </c>
      <c r="E50" s="13" t="str">
        <f ca="1">IF(OFFSET(wpntype,(ROW(A51)-ROW($A$7)+2)/2,0)="","",OFFSET(wpntype,(ROW(A51)-ROW($A$7)+2)/2,0))</f>
        <v/>
      </c>
      <c r="F50" s="120" t="str">
        <f ca="1">IF(OFFSET(tgtname,(ROW(A51)-ROW($A$7)+2)/2,0)="","",OFFSET(tgtname,(ROW(A51)-ROW($A$7)+2)/2,0))</f>
        <v/>
      </c>
      <c r="G50" s="119"/>
      <c r="H50" s="31"/>
      <c r="I50" s="12" t="str">
        <f ca="1">IF(OFFSET(primenav,(ROW(A51)-ROW($A$7)+2)/2,0)="","",OFFSET(primenav,(ROW(A51)-ROW($A$7)+2)/2,0))</f>
        <v/>
      </c>
      <c r="J50" s="13" t="str">
        <f ca="1">IF(OFFSET(primenavaiding,(ROW(A51)-ROW($A$7)+2)/2,0)="","",OFFSET(primenavaiding,(ROW(A51)-ROW($A$7)+2)/2,0))</f>
        <v/>
      </c>
      <c r="K50" s="13" t="str">
        <f ca="1">IF(OFFSET(fom,(ROW(A51)-ROW($A$7)+2)/2,0)="","",OFFSET(fom,(ROW(A51)-ROW($A$7)+2)/2,0))</f>
        <v/>
      </c>
      <c r="L50" s="68" t="str">
        <f ca="1">IF(OFFSET(trk,(ROW(A51)-ROW($A$7)+2)/2,0)="","",OFFSET(trk,(ROW(A51)-ROW($A$7)+2)/2,0))</f>
        <v/>
      </c>
      <c r="M50" s="69" t="str">
        <f ca="1">IF(OFFSET(hdg,(ROW(A51)-ROW($A$7)+2)/2,0)="","",OFFSET(hdg,(ROW(A51)-ROW($A$7)+2)/2,0))</f>
        <v/>
      </c>
      <c r="N50" s="13" t="str">
        <f ca="1">IF(OFFSET(ls,(ROW(A51)-ROW($A$7)+2)/2,0)="","",OFFSET(ls,(ROW(A51)-ROW($A$7)+2)/2,0))</f>
        <v/>
      </c>
      <c r="O50" s="45" t="str">
        <f ca="1">IF(OFFSET(lar,(ROW(A51)-ROW($A$7)+2)/2,0)="","",OFFSET(lar,(ROW(A51)-ROW($A$7)+2)/2,0))</f>
        <v/>
      </c>
      <c r="P50" s="65"/>
      <c r="Q50" s="65"/>
      <c r="R50" s="65"/>
      <c r="S50" s="65"/>
      <c r="T50" s="65"/>
      <c r="U50" s="65"/>
      <c r="V50" s="111"/>
      <c r="W50" s="112"/>
      <c r="X50" s="112"/>
      <c r="Y50" s="112"/>
      <c r="Z50" s="112"/>
      <c r="AA50" s="112"/>
      <c r="AB50" s="113"/>
    </row>
    <row r="51" spans="1:28" ht="15" customHeight="1" thickBot="1" x14ac:dyDescent="0.3">
      <c r="A51" s="14" t="str">
        <f ca="1">IF(OFFSET(dest,(ROW(A51)-ROW($A$7)+2)/2,0)="","",OFFSET(dest,(ROW(A51)-ROW($A$7)+2)/2,0))</f>
        <v/>
      </c>
      <c r="B51" s="23" t="str">
        <f ca="1">IF(OFFSET(tor,(ROW(A51)-ROW($A$7)+2)/2,0)="","",OFFSET(tor,(ROW(A51)-ROW($A$7)+2)/2,0))</f>
        <v/>
      </c>
      <c r="C51" s="121" t="str">
        <f ca="1">IF(OFFSET(be,(ROW(A51)-ROW($A$7)+2)/2,0)="",IF(OFFSET(bullrel,(ROW(A51)-ROW($A$7)+2)/2,0)="","",UPPER(BEname)&amp;" "&amp;OFFSET(bullrel,(ROW(A51)-ROW($A$7)+2)/2,0)&amp;" (REL)"),UPPER(BEname)&amp;" "&amp;OFFSET(be,(ROW(A51)-ROW($A$7)+2)/2,0))</f>
        <v/>
      </c>
      <c r="D51" s="77"/>
      <c r="E51" s="122" t="str">
        <f ca="1">IF(OFFSET(tgtlat,(ROW(A51)-ROW($A$7)+2)/2,0)="","",OFFSET(tgtlat,(ROW(A51)-ROW($A$7)+2)/2,0)&amp;"  "&amp;OFFSET(tgtlon,(ROW(A51)-ROW($A$7)+2)/2,0))</f>
        <v/>
      </c>
      <c r="F51" s="76"/>
      <c r="G51" s="29" t="str">
        <f ca="1">IF(OFFSET(tgtelev,(ROW(A51)-ROW($A$7)+2)/2,0)="","",OFFSET(tgtelev,(ROW(A51)-ROW($A$7)+2)/2,0))</f>
        <v/>
      </c>
      <c r="H51" s="59"/>
      <c r="I51" s="15" t="str">
        <f ca="1">IF(OFFSET(xhair,(ROW(A51)-ROW($A$7)+2)/2,0)="","",OFFSET(xhair,(ROW(A51)-ROW($A$7)+2)/2,0))</f>
        <v/>
      </c>
      <c r="J51" s="63" t="str">
        <f ca="1">IF(OFFSET(buffers,(ROW(A51)-ROW($A$7)+2)/2,0)="","",OFFSET(buffers,(ROW(A51)-ROW($A$7)+2)/2,0))</f>
        <v/>
      </c>
      <c r="K51" s="70" t="str">
        <f ca="1">IF(OFFSET(alt,(ROW(A51)-ROW($A$7)+2)/2,0)="","",OFFSET(alt,(ROW(A51)-ROW($A$7)+2)/2,0))</f>
        <v/>
      </c>
      <c r="L51" s="78" t="str">
        <f ca="1">IF(OFFSET(ias,(ROW(A51)-ROW($A$7)+2)/2,0)="","",OFFSET(ias,(ROW(A51)-ROW($A$7)+2)/2,0)&amp;"I        "&amp;OFFSET(tas,(ROW(A51)-ROW($A$7)+2)/2,0)&amp;"T        "&amp;OFFSET(mach,(ROW(A51)-ROW($A$7)+2)/2,0)&amp;"M        "&amp;OFFSET(gs,(ROW(A51)-ROW($A$7)+2)/2,0)&amp;"GS")</f>
        <v/>
      </c>
      <c r="M51" s="76"/>
      <c r="N51" s="77"/>
      <c r="O51" s="16" t="str">
        <f ca="1">IF(OFFSET(delay,(ROW(A51)-ROW($A$7)+2)/2,0)="","",OFFSET(delay,(ROW(A51)-ROW($A$7)+2)/2,0))</f>
        <v/>
      </c>
      <c r="P51" s="65"/>
      <c r="Q51" s="65"/>
      <c r="R51" s="65"/>
      <c r="S51" s="65"/>
      <c r="T51" s="65"/>
      <c r="U51" s="65"/>
      <c r="V51" s="111"/>
      <c r="W51" s="112"/>
      <c r="X51" s="112"/>
      <c r="Y51" s="112"/>
      <c r="Z51" s="112"/>
      <c r="AA51" s="112"/>
      <c r="AB51" s="113"/>
    </row>
    <row r="52" spans="1:28" ht="15" customHeight="1" x14ac:dyDescent="0.25">
      <c r="A52" s="28" t="str">
        <f ca="1">IF(LEN(A53)&gt;0,((ROW(A53)-ROW($A$7))/2)+1,"")</f>
        <v/>
      </c>
      <c r="B52" s="57" t="str">
        <f ca="1">IF(OFFSET(tot,(ROW(A53)-ROW($A$7)+2)/2,0)="","",OFFSET(tot,(ROW(A53)-ROW($A$7)+2)/2,0))</f>
        <v/>
      </c>
      <c r="C52" s="18" t="str">
        <f ca="1">IF(LEN(A53)&gt;0,cs,"")</f>
        <v/>
      </c>
      <c r="D52" s="18" t="str">
        <f ca="1">IF(LEN(A53)&gt;0,"Pod "&amp;acmi,"")</f>
        <v/>
      </c>
      <c r="E52" s="18" t="str">
        <f ca="1">IF(OFFSET(wpntype,(ROW(A53)-ROW($A$7)+2)/2,0)="","",OFFSET(wpntype,(ROW(A53)-ROW($A$7)+2)/2,0))</f>
        <v/>
      </c>
      <c r="F52" s="118" t="str">
        <f ca="1">IF(OFFSET(tgtname,(ROW(A53)-ROW($A$7)+2)/2,0)="","",OFFSET(tgtname,(ROW(A53)-ROW($A$7)+2)/2,0))</f>
        <v/>
      </c>
      <c r="G52" s="119"/>
      <c r="H52" s="31"/>
      <c r="I52" s="17" t="str">
        <f ca="1">IF(OFFSET(primenav,(ROW(A53)-ROW($A$7)+2)/2,0)="","",OFFSET(primenav,(ROW(A53)-ROW($A$7)+2)/2,0))</f>
        <v/>
      </c>
      <c r="J52" s="18" t="str">
        <f ca="1">IF(OFFSET(primenavaiding,(ROW(A53)-ROW($A$7)+2)/2,0)="","",OFFSET(primenavaiding,(ROW(A53)-ROW($A$7)+2)/2,0))</f>
        <v/>
      </c>
      <c r="K52" s="18" t="str">
        <f ca="1">IF(OFFSET(fom,(ROW(A53)-ROW($A$7)+2)/2,0)="","",OFFSET(fom,(ROW(A53)-ROW($A$7)+2)/2,0))</f>
        <v/>
      </c>
      <c r="L52" s="71" t="str">
        <f ca="1">IF(OFFSET(trk,(ROW(A53)-ROW($A$7)+2)/2,0)="","",OFFSET(trk,(ROW(A53)-ROW($A$7)+2)/2,0))</f>
        <v/>
      </c>
      <c r="M52" s="72" t="str">
        <f ca="1">IF(OFFSET(hdg,(ROW(A53)-ROW($A$7)+2)/2,0)="","",OFFSET(hdg,(ROW(A53)-ROW($A$7)+2)/2,0))</f>
        <v/>
      </c>
      <c r="N52" s="18" t="str">
        <f ca="1">IF(OFFSET(ls,(ROW(A53)-ROW($A$7)+2)/2,0)="","",OFFSET(ls,(ROW(A53)-ROW($A$7)+2)/2,0))</f>
        <v/>
      </c>
      <c r="O52" s="46" t="str">
        <f ca="1">IF(OFFSET(lar,(ROW(A53)-ROW($A$7)+2)/2,0)="","",OFFSET(lar,(ROW(A53)-ROW($A$7)+2)/2,0))</f>
        <v/>
      </c>
      <c r="P52" s="65"/>
      <c r="Q52" s="65"/>
      <c r="R52" s="65"/>
      <c r="S52" s="65"/>
      <c r="T52" s="65"/>
      <c r="U52" s="65"/>
      <c r="V52" s="111"/>
      <c r="W52" s="112"/>
      <c r="X52" s="112"/>
      <c r="Y52" s="112"/>
      <c r="Z52" s="112"/>
      <c r="AA52" s="112"/>
      <c r="AB52" s="113"/>
    </row>
    <row r="53" spans="1:28" ht="15" customHeight="1" thickBot="1" x14ac:dyDescent="0.3">
      <c r="A53" s="19" t="str">
        <f ca="1">IF(OFFSET(dest,(ROW(A53)-ROW($A$7)+2)/2,0)="","",OFFSET(dest,(ROW(A53)-ROW($A$7)+2)/2,0))</f>
        <v/>
      </c>
      <c r="B53" s="24" t="str">
        <f ca="1">IF(OFFSET(tor,(ROW(A53)-ROW($A$7)+2)/2,0)="","",OFFSET(tor,(ROW(A53)-ROW($A$7)+2)/2,0))</f>
        <v/>
      </c>
      <c r="C53" s="123" t="str">
        <f ca="1">IF(OFFSET(be,(ROW(A53)-ROW($A$7)+2)/2,0)="",IF(OFFSET(bullrel,(ROW(A53)-ROW($A$7)+2)/2,0)="","",UPPER(BEname)&amp;" "&amp;OFFSET(bullrel,(ROW(A53)-ROW($A$7)+2)/2,0)&amp;" (REL)"),UPPER(BEname)&amp;" "&amp;OFFSET(be,(ROW(A53)-ROW($A$7)+2)/2,0))</f>
        <v/>
      </c>
      <c r="D53" s="77"/>
      <c r="E53" s="124" t="str">
        <f ca="1">IF(OFFSET(tgtlat,(ROW(A53)-ROW($A$7)+2)/2,0)="","",OFFSET(tgtlat,(ROW(A53)-ROW($A$7)+2)/2,0)&amp;"  "&amp;OFFSET(tgtlon,(ROW(A53)-ROW($A$7)+2)/2,0))</f>
        <v/>
      </c>
      <c r="F53" s="76"/>
      <c r="G53" s="30" t="str">
        <f ca="1">IF(OFFSET(tgtelev,(ROW(A53)-ROW($A$7)+2)/2,0)="","",OFFSET(tgtelev,(ROW(A53)-ROW($A$7)+2)/2,0))</f>
        <v/>
      </c>
      <c r="H53" s="31"/>
      <c r="I53" s="20" t="str">
        <f ca="1">IF(OFFSET(xhair,(ROW(A53)-ROW($A$7)+2)/2,0)="","",OFFSET(xhair,(ROW(A53)-ROW($A$7)+2)/2,0))</f>
        <v/>
      </c>
      <c r="J53" s="64" t="str">
        <f ca="1">IF(OFFSET(buffers,(ROW(A53)-ROW($A$7)+2)/2,0)="","",OFFSET(buffers,(ROW(A53)-ROW($A$7)+2)/2,0))</f>
        <v/>
      </c>
      <c r="K53" s="73" t="str">
        <f ca="1">IF(OFFSET(alt,(ROW(A53)-ROW($A$7)+2)/2,0)="","",OFFSET(alt,(ROW(A53)-ROW($A$7)+2)/2,0))</f>
        <v/>
      </c>
      <c r="L53" s="75" t="str">
        <f ca="1">IF(OFFSET(ias,(ROW(A53)-ROW($A$7)+2)/2,0)="","",OFFSET(ias,(ROW(A53)-ROW($A$7)+2)/2,0)&amp;"I        "&amp;OFFSET(tas,(ROW(A53)-ROW($A$7)+2)/2,0)&amp;"T        "&amp;OFFSET(mach,(ROW(A53)-ROW($A$7)+2)/2,0)&amp;"M        "&amp;OFFSET(gs,(ROW(A53)-ROW($A$7)+2)/2,0)&amp;"GS")</f>
        <v/>
      </c>
      <c r="M53" s="76"/>
      <c r="N53" s="77"/>
      <c r="O53" s="21" t="str">
        <f ca="1">IF(OFFSET(delay,(ROW(A53)-ROW($A$7)+2)/2,0)="","",OFFSET(delay,(ROW(A53)-ROW($A$7)+2)/2,0))</f>
        <v/>
      </c>
      <c r="P53" s="65"/>
      <c r="Q53" s="65"/>
      <c r="R53" s="65"/>
      <c r="S53" s="65"/>
      <c r="T53" s="65"/>
      <c r="U53" s="65"/>
      <c r="V53" s="114"/>
      <c r="W53" s="100"/>
      <c r="X53" s="100"/>
      <c r="Y53" s="100"/>
      <c r="Z53" s="100"/>
      <c r="AA53" s="100"/>
      <c r="AB53" s="115"/>
    </row>
    <row r="54" spans="1:28" ht="15" customHeight="1" x14ac:dyDescent="0.25">
      <c r="A54" s="27" t="str">
        <f ca="1">IF(LEN(A55)&gt;0,((ROW(A55)-ROW($A$7))/2)+1,"")</f>
        <v/>
      </c>
      <c r="B54" s="56" t="str">
        <f ca="1">IF(OFFSET(tot,(ROW(A55)-ROW($A$7)+2)/2,0)="","",OFFSET(tot,(ROW(A55)-ROW($A$7)+2)/2,0))</f>
        <v/>
      </c>
      <c r="C54" s="13" t="str">
        <f ca="1">IF(LEN(A55)&gt;0,cs,"")</f>
        <v/>
      </c>
      <c r="D54" s="13" t="str">
        <f ca="1">IF(LEN(A55)&gt;0,"Pod "&amp;acmi,"")</f>
        <v/>
      </c>
      <c r="E54" s="13" t="str">
        <f ca="1">IF(OFFSET(wpntype,(ROW(A55)-ROW($A$7)+2)/2,0)="","",OFFSET(wpntype,(ROW(A55)-ROW($A$7)+2)/2,0))</f>
        <v/>
      </c>
      <c r="F54" s="120" t="str">
        <f ca="1">IF(OFFSET(tgtname,(ROW(A55)-ROW($A$7)+2)/2,0)="","",OFFSET(tgtname,(ROW(A55)-ROW($A$7)+2)/2,0))</f>
        <v/>
      </c>
      <c r="G54" s="119"/>
      <c r="H54" s="31"/>
      <c r="I54" s="12" t="str">
        <f ca="1">IF(OFFSET(primenav,(ROW(A55)-ROW($A$7)+2)/2,0)="","",OFFSET(primenav,(ROW(A55)-ROW($A$7)+2)/2,0))</f>
        <v/>
      </c>
      <c r="J54" s="13" t="str">
        <f ca="1">IF(OFFSET(primenavaiding,(ROW(A55)-ROW($A$7)+2)/2,0)="","",OFFSET(primenavaiding,(ROW(A55)-ROW($A$7)+2)/2,0))</f>
        <v/>
      </c>
      <c r="K54" s="13" t="str">
        <f ca="1">IF(OFFSET(fom,(ROW(A55)-ROW($A$7)+2)/2,0)="","",OFFSET(fom,(ROW(A55)-ROW($A$7)+2)/2,0))</f>
        <v/>
      </c>
      <c r="L54" s="68" t="str">
        <f ca="1">IF(OFFSET(trk,(ROW(A55)-ROW($A$7)+2)/2,0)="","",OFFSET(trk,(ROW(A55)-ROW($A$7)+2)/2,0))</f>
        <v/>
      </c>
      <c r="M54" s="69" t="str">
        <f ca="1">IF(OFFSET(hdg,(ROW(A55)-ROW($A$7)+2)/2,0)="","",OFFSET(hdg,(ROW(A55)-ROW($A$7)+2)/2,0))</f>
        <v/>
      </c>
      <c r="N54" s="13" t="str">
        <f ca="1">IF(OFFSET(ls,(ROW(A55)-ROW($A$7)+2)/2,0)="","",OFFSET(ls,(ROW(A55)-ROW($A$7)+2)/2,0))</f>
        <v/>
      </c>
      <c r="O54" s="45" t="str">
        <f ca="1">IF(OFFSET(lar,(ROW(A55)-ROW($A$7)+2)/2,0)="","",OFFSET(lar,(ROW(A55)-ROW($A$7)+2)/2,0))</f>
        <v/>
      </c>
      <c r="P54" s="65"/>
      <c r="Q54" s="65"/>
      <c r="R54" s="65"/>
      <c r="S54" s="65"/>
      <c r="T54" s="65"/>
      <c r="U54" s="65"/>
    </row>
    <row r="55" spans="1:28" ht="15" customHeight="1" thickBot="1" x14ac:dyDescent="0.3">
      <c r="A55" s="14" t="str">
        <f ca="1">IF(OFFSET(dest,(ROW(A55)-ROW($A$7)+2)/2,0)="","",OFFSET(dest,(ROW(A55)-ROW($A$7)+2)/2,0))</f>
        <v/>
      </c>
      <c r="B55" s="23" t="str">
        <f ca="1">IF(OFFSET(tor,(ROW(A55)-ROW($A$7)+2)/2,0)="","",OFFSET(tor,(ROW(A55)-ROW($A$7)+2)/2,0))</f>
        <v/>
      </c>
      <c r="C55" s="121" t="str">
        <f ca="1">IF(OFFSET(be,(ROW(A55)-ROW($A$7)+2)/2,0)="",IF(OFFSET(bullrel,(ROW(A55)-ROW($A$7)+2)/2,0)="","",UPPER(BEname)&amp;" "&amp;OFFSET(bullrel,(ROW(A55)-ROW($A$7)+2)/2,0)&amp;" (REL)"),UPPER(BEname)&amp;" "&amp;OFFSET(be,(ROW(A55)-ROW($A$7)+2)/2,0))</f>
        <v/>
      </c>
      <c r="D55" s="77"/>
      <c r="E55" s="122" t="str">
        <f ca="1">IF(OFFSET(tgtlat,(ROW(A55)-ROW($A$7)+2)/2,0)="","",OFFSET(tgtlat,(ROW(A55)-ROW($A$7)+2)/2,0)&amp;"  "&amp;OFFSET(tgtlon,(ROW(A55)-ROW($A$7)+2)/2,0))</f>
        <v/>
      </c>
      <c r="F55" s="76"/>
      <c r="G55" s="29" t="str">
        <f ca="1">IF(OFFSET(tgtelev,(ROW(A55)-ROW($A$7)+2)/2,0)="","",OFFSET(tgtelev,(ROW(A55)-ROW($A$7)+2)/2,0))</f>
        <v/>
      </c>
      <c r="H55" s="59"/>
      <c r="I55" s="15" t="str">
        <f ca="1">IF(OFFSET(xhair,(ROW(A55)-ROW($A$7)+2)/2,0)="","",OFFSET(xhair,(ROW(A55)-ROW($A$7)+2)/2,0))</f>
        <v/>
      </c>
      <c r="J55" s="63" t="str">
        <f ca="1">IF(OFFSET(buffers,(ROW(A55)-ROW($A$7)+2)/2,0)="","",OFFSET(buffers,(ROW(A55)-ROW($A$7)+2)/2,0))</f>
        <v/>
      </c>
      <c r="K55" s="70" t="str">
        <f ca="1">IF(OFFSET(alt,(ROW(A55)-ROW($A$7)+2)/2,0)="","",OFFSET(alt,(ROW(A55)-ROW($A$7)+2)/2,0))</f>
        <v/>
      </c>
      <c r="L55" s="78" t="str">
        <f ca="1">IF(OFFSET(ias,(ROW(A55)-ROW($A$7)+2)/2,0)="","",OFFSET(ias,(ROW(A55)-ROW($A$7)+2)/2,0)&amp;"I        "&amp;OFFSET(tas,(ROW(A55)-ROW($A$7)+2)/2,0)&amp;"T        "&amp;OFFSET(mach,(ROW(A55)-ROW($A$7)+2)/2,0)&amp;"M        "&amp;OFFSET(gs,(ROW(A55)-ROW($A$7)+2)/2,0)&amp;"GS")</f>
        <v/>
      </c>
      <c r="M55" s="76"/>
      <c r="N55" s="77"/>
      <c r="O55" s="16" t="str">
        <f ca="1">IF(OFFSET(delay,(ROW(A55)-ROW($A$7)+2)/2,0)="","",OFFSET(delay,(ROW(A55)-ROW($A$7)+2)/2,0))</f>
        <v/>
      </c>
      <c r="P55" s="65"/>
      <c r="Q55" s="65"/>
      <c r="R55" s="65"/>
      <c r="S55" s="65"/>
      <c r="T55" s="65"/>
      <c r="U55" s="65"/>
    </row>
    <row r="56" spans="1:28" ht="15" customHeight="1" x14ac:dyDescent="0.25">
      <c r="A56" s="28" t="str">
        <f ca="1">IF(LEN(A57)&gt;0,((ROW(A57)-ROW($A$7))/2)+1,"")</f>
        <v/>
      </c>
      <c r="B56" s="57" t="str">
        <f ca="1">IF(OFFSET(tot,(ROW(A57)-ROW($A$7)+2)/2,0)="","",OFFSET(tot,(ROW(A57)-ROW($A$7)+2)/2,0))</f>
        <v/>
      </c>
      <c r="C56" s="18" t="str">
        <f ca="1">IF(LEN(A57)&gt;0,cs,"")</f>
        <v/>
      </c>
      <c r="D56" s="18" t="str">
        <f ca="1">IF(LEN(A57)&gt;0,"Pod "&amp;acmi,"")</f>
        <v/>
      </c>
      <c r="E56" s="18" t="str">
        <f ca="1">IF(OFFSET(wpntype,(ROW(A57)-ROW($A$7)+2)/2,0)="","",OFFSET(wpntype,(ROW(A57)-ROW($A$7)+2)/2,0))</f>
        <v/>
      </c>
      <c r="F56" s="118" t="str">
        <f ca="1">IF(OFFSET(tgtname,(ROW(A57)-ROW($A$7)+2)/2,0)="","",OFFSET(tgtname,(ROW(A57)-ROW($A$7)+2)/2,0))</f>
        <v/>
      </c>
      <c r="G56" s="119"/>
      <c r="H56" s="31"/>
      <c r="I56" s="17" t="str">
        <f ca="1">IF(OFFSET(primenav,(ROW(A57)-ROW($A$7)+2)/2,0)="","",OFFSET(primenav,(ROW(A57)-ROW($A$7)+2)/2,0))</f>
        <v/>
      </c>
      <c r="J56" s="18" t="str">
        <f ca="1">IF(OFFSET(primenavaiding,(ROW(A57)-ROW($A$7)+2)/2,0)="","",OFFSET(primenavaiding,(ROW(A57)-ROW($A$7)+2)/2,0))</f>
        <v/>
      </c>
      <c r="K56" s="18" t="str">
        <f ca="1">IF(OFFSET(fom,(ROW(A57)-ROW($A$7)+2)/2,0)="","",OFFSET(fom,(ROW(A57)-ROW($A$7)+2)/2,0))</f>
        <v/>
      </c>
      <c r="L56" s="71" t="str">
        <f ca="1">IF(OFFSET(trk,(ROW(A57)-ROW($A$7)+2)/2,0)="","",OFFSET(trk,(ROW(A57)-ROW($A$7)+2)/2,0))</f>
        <v/>
      </c>
      <c r="M56" s="72" t="str">
        <f ca="1">IF(OFFSET(hdg,(ROW(A57)-ROW($A$7)+2)/2,0)="","",OFFSET(hdg,(ROW(A57)-ROW($A$7)+2)/2,0))</f>
        <v/>
      </c>
      <c r="N56" s="18" t="str">
        <f ca="1">IF(OFFSET(ls,(ROW(A57)-ROW($A$7)+2)/2,0)="","",OFFSET(ls,(ROW(A57)-ROW($A$7)+2)/2,0))</f>
        <v/>
      </c>
      <c r="O56" s="46" t="str">
        <f ca="1">IF(OFFSET(lar,(ROW(A57)-ROW($A$7)+2)/2,0)="","",OFFSET(lar,(ROW(A57)-ROW($A$7)+2)/2,0))</f>
        <v/>
      </c>
      <c r="P56" s="65"/>
      <c r="Q56" s="65"/>
      <c r="R56" s="65"/>
      <c r="S56" s="65"/>
      <c r="T56" s="65"/>
      <c r="U56" s="65"/>
    </row>
    <row r="57" spans="1:28" ht="15" customHeight="1" thickBot="1" x14ac:dyDescent="0.3">
      <c r="A57" s="19" t="str">
        <f ca="1">IF(OFFSET(dest,(ROW(A57)-ROW($A$7)+2)/2,0)="","",OFFSET(dest,(ROW(A57)-ROW($A$7)+2)/2,0))</f>
        <v/>
      </c>
      <c r="B57" s="24" t="str">
        <f ca="1">IF(OFFSET(tor,(ROW(A57)-ROW($A$7)+2)/2,0)="","",OFFSET(tor,(ROW(A57)-ROW($A$7)+2)/2,0))</f>
        <v/>
      </c>
      <c r="C57" s="123" t="str">
        <f ca="1">IF(OFFSET(be,(ROW(A57)-ROW($A$7)+2)/2,0)="",IF(OFFSET(bullrel,(ROW(A57)-ROW($A$7)+2)/2,0)="","",UPPER(BEname)&amp;" "&amp;OFFSET(bullrel,(ROW(A57)-ROW($A$7)+2)/2,0)&amp;" (REL)"),UPPER(BEname)&amp;" "&amp;OFFSET(be,(ROW(A57)-ROW($A$7)+2)/2,0))</f>
        <v/>
      </c>
      <c r="D57" s="77"/>
      <c r="E57" s="124" t="str">
        <f ca="1">IF(OFFSET(tgtlat,(ROW(A57)-ROW($A$7)+2)/2,0)="","",OFFSET(tgtlat,(ROW(A57)-ROW($A$7)+2)/2,0)&amp;"  "&amp;OFFSET(tgtlon,(ROW(A57)-ROW($A$7)+2)/2,0))</f>
        <v/>
      </c>
      <c r="F57" s="76"/>
      <c r="G57" s="30" t="str">
        <f ca="1">IF(OFFSET(tgtelev,(ROW(A57)-ROW($A$7)+2)/2,0)="","",OFFSET(tgtelev,(ROW(A57)-ROW($A$7)+2)/2,0))</f>
        <v/>
      </c>
      <c r="H57" s="31"/>
      <c r="I57" s="20" t="str">
        <f ca="1">IF(OFFSET(xhair,(ROW(A57)-ROW($A$7)+2)/2,0)="","",OFFSET(xhair,(ROW(A57)-ROW($A$7)+2)/2,0))</f>
        <v/>
      </c>
      <c r="J57" s="64" t="str">
        <f ca="1">IF(OFFSET(buffers,(ROW(A57)-ROW($A$7)+2)/2,0)="","",OFFSET(buffers,(ROW(A57)-ROW($A$7)+2)/2,0))</f>
        <v/>
      </c>
      <c r="K57" s="73" t="str">
        <f ca="1">IF(OFFSET(alt,(ROW(A57)-ROW($A$7)+2)/2,0)="","",OFFSET(alt,(ROW(A57)-ROW($A$7)+2)/2,0))</f>
        <v/>
      </c>
      <c r="L57" s="75" t="str">
        <f ca="1">IF(OFFSET(ias,(ROW(A57)-ROW($A$7)+2)/2,0)="","",OFFSET(ias,(ROW(A57)-ROW($A$7)+2)/2,0)&amp;"I        "&amp;OFFSET(tas,(ROW(A57)-ROW($A$7)+2)/2,0)&amp;"T        "&amp;OFFSET(mach,(ROW(A57)-ROW($A$7)+2)/2,0)&amp;"M        "&amp;OFFSET(gs,(ROW(A57)-ROW($A$7)+2)/2,0)&amp;"GS")</f>
        <v/>
      </c>
      <c r="M57" s="76"/>
      <c r="N57" s="77"/>
      <c r="O57" s="21" t="str">
        <f ca="1">IF(OFFSET(delay,(ROW(A57)-ROW($A$7)+2)/2,0)="","",OFFSET(delay,(ROW(A57)-ROW($A$7)+2)/2,0))</f>
        <v/>
      </c>
      <c r="P57" s="65"/>
      <c r="Q57" s="65"/>
      <c r="R57" s="65"/>
      <c r="S57" s="65"/>
      <c r="T57" s="65"/>
      <c r="U57" s="65"/>
    </row>
    <row r="58" spans="1:28" ht="15" customHeight="1" x14ac:dyDescent="0.25">
      <c r="A58" s="27" t="str">
        <f ca="1">IF(LEN(A59)&gt;0,((ROW(A59)-ROW($A$7))/2)+1,"")</f>
        <v/>
      </c>
      <c r="B58" s="56" t="str">
        <f ca="1">IF(OFFSET(tot,(ROW(A59)-ROW($A$7)+2)/2,0)="","",OFFSET(tot,(ROW(A59)-ROW($A$7)+2)/2,0))</f>
        <v/>
      </c>
      <c r="C58" s="13" t="str">
        <f ca="1">IF(LEN(A59)&gt;0,cs,"")</f>
        <v/>
      </c>
      <c r="D58" s="13" t="str">
        <f ca="1">IF(LEN(A59)&gt;0,"Pod "&amp;acmi,"")</f>
        <v/>
      </c>
      <c r="E58" s="13" t="str">
        <f ca="1">IF(OFFSET(wpntype,(ROW(A59)-ROW($A$7)+2)/2,0)="","",OFFSET(wpntype,(ROW(A59)-ROW($A$7)+2)/2,0))</f>
        <v/>
      </c>
      <c r="F58" s="120" t="str">
        <f ca="1">IF(OFFSET(tgtname,(ROW(A59)-ROW($A$7)+2)/2,0)="","",OFFSET(tgtname,(ROW(A59)-ROW($A$7)+2)/2,0))</f>
        <v/>
      </c>
      <c r="G58" s="119"/>
      <c r="H58" s="31"/>
      <c r="I58" s="12" t="str">
        <f ca="1">IF(OFFSET(primenav,(ROW(A59)-ROW($A$7)+2)/2,0)="","",OFFSET(primenav,(ROW(A59)-ROW($A$7)+2)/2,0))</f>
        <v/>
      </c>
      <c r="J58" s="13" t="str">
        <f ca="1">IF(OFFSET(primenavaiding,(ROW(A59)-ROW($A$7)+2)/2,0)="","",OFFSET(primenavaiding,(ROW(A59)-ROW($A$7)+2)/2,0))</f>
        <v/>
      </c>
      <c r="K58" s="13" t="str">
        <f ca="1">IF(OFFSET(fom,(ROW(A59)-ROW($A$7)+2)/2,0)="","",OFFSET(fom,(ROW(A59)-ROW($A$7)+2)/2,0))</f>
        <v/>
      </c>
      <c r="L58" s="68" t="str">
        <f ca="1">IF(OFFSET(trk,(ROW(A59)-ROW($A$7)+2)/2,0)="","",OFFSET(trk,(ROW(A59)-ROW($A$7)+2)/2,0))</f>
        <v/>
      </c>
      <c r="M58" s="69" t="str">
        <f ca="1">IF(OFFSET(hdg,(ROW(A59)-ROW($A$7)+2)/2,0)="","",OFFSET(hdg,(ROW(A59)-ROW($A$7)+2)/2,0))</f>
        <v/>
      </c>
      <c r="N58" s="13" t="str">
        <f ca="1">IF(OFFSET(ls,(ROW(A59)-ROW($A$7)+2)/2,0)="","",OFFSET(ls,(ROW(A59)-ROW($A$7)+2)/2,0))</f>
        <v/>
      </c>
      <c r="O58" s="45" t="str">
        <f ca="1">IF(OFFSET(lar,(ROW(A59)-ROW($A$7)+2)/2,0)="","",OFFSET(lar,(ROW(A59)-ROW($A$7)+2)/2,0))</f>
        <v/>
      </c>
      <c r="P58" s="65"/>
      <c r="Q58" s="65"/>
      <c r="R58" s="65"/>
      <c r="S58" s="65"/>
      <c r="T58" s="65"/>
      <c r="U58" s="65"/>
    </row>
    <row r="59" spans="1:28" ht="15" customHeight="1" thickBot="1" x14ac:dyDescent="0.3">
      <c r="A59" s="14" t="str">
        <f ca="1">IF(OFFSET(dest,(ROW(A59)-ROW($A$7)+2)/2,0)="","",OFFSET(dest,(ROW(A59)-ROW($A$7)+2)/2,0))</f>
        <v/>
      </c>
      <c r="B59" s="23" t="str">
        <f ca="1">IF(OFFSET(tor,(ROW(A59)-ROW($A$7)+2)/2,0)="","",OFFSET(tor,(ROW(A59)-ROW($A$7)+2)/2,0))</f>
        <v/>
      </c>
      <c r="C59" s="121" t="str">
        <f ca="1">IF(OFFSET(be,(ROW(A59)-ROW($A$7)+2)/2,0)="",IF(OFFSET(bullrel,(ROW(A59)-ROW($A$7)+2)/2,0)="","",UPPER(BEname)&amp;" "&amp;OFFSET(bullrel,(ROW(A59)-ROW($A$7)+2)/2,0)&amp;" (REL)"),UPPER(BEname)&amp;" "&amp;OFFSET(be,(ROW(A59)-ROW($A$7)+2)/2,0))</f>
        <v/>
      </c>
      <c r="D59" s="77"/>
      <c r="E59" s="122" t="str">
        <f ca="1">IF(OFFSET(tgtlat,(ROW(A59)-ROW($A$7)+2)/2,0)="","",OFFSET(tgtlat,(ROW(A59)-ROW($A$7)+2)/2,0)&amp;"  "&amp;OFFSET(tgtlon,(ROW(A59)-ROW($A$7)+2)/2,0))</f>
        <v/>
      </c>
      <c r="F59" s="76"/>
      <c r="G59" s="29" t="str">
        <f ca="1">IF(OFFSET(tgtelev,(ROW(A59)-ROW($A$7)+2)/2,0)="","",OFFSET(tgtelev,(ROW(A59)-ROW($A$7)+2)/2,0))</f>
        <v/>
      </c>
      <c r="H59" s="59"/>
      <c r="I59" s="15" t="str">
        <f ca="1">IF(OFFSET(xhair,(ROW(A59)-ROW($A$7)+2)/2,0)="","",OFFSET(xhair,(ROW(A59)-ROW($A$7)+2)/2,0))</f>
        <v/>
      </c>
      <c r="J59" s="63" t="str">
        <f ca="1">IF(OFFSET(buffers,(ROW(A59)-ROW($A$7)+2)/2,0)="","",OFFSET(buffers,(ROW(A59)-ROW($A$7)+2)/2,0))</f>
        <v/>
      </c>
      <c r="K59" s="70" t="str">
        <f ca="1">IF(OFFSET(alt,(ROW(A59)-ROW($A$7)+2)/2,0)="","",OFFSET(alt,(ROW(A59)-ROW($A$7)+2)/2,0))</f>
        <v/>
      </c>
      <c r="L59" s="78" t="str">
        <f ca="1">IF(OFFSET(ias,(ROW(A59)-ROW($A$7)+2)/2,0)="","",OFFSET(ias,(ROW(A59)-ROW($A$7)+2)/2,0)&amp;"I        "&amp;OFFSET(tas,(ROW(A59)-ROW($A$7)+2)/2,0)&amp;"T        "&amp;OFFSET(mach,(ROW(A59)-ROW($A$7)+2)/2,0)&amp;"M        "&amp;OFFSET(gs,(ROW(A59)-ROW($A$7)+2)/2,0)&amp;"GS")</f>
        <v/>
      </c>
      <c r="M59" s="76"/>
      <c r="N59" s="77"/>
      <c r="O59" s="16" t="str">
        <f ca="1">IF(OFFSET(delay,(ROW(A59)-ROW($A$7)+2)/2,0)="","",OFFSET(delay,(ROW(A59)-ROW($A$7)+2)/2,0))</f>
        <v/>
      </c>
      <c r="P59" s="65"/>
      <c r="Q59" s="65"/>
      <c r="R59" s="65"/>
      <c r="S59" s="65"/>
      <c r="T59" s="65"/>
      <c r="U59" s="65"/>
    </row>
    <row r="60" spans="1:28" ht="15" customHeight="1" x14ac:dyDescent="0.25">
      <c r="A60" s="28" t="str">
        <f ca="1">IF(LEN(A61)&gt;0,((ROW(A61)-ROW($A$7))/2)+1,"")</f>
        <v/>
      </c>
      <c r="B60" s="57" t="str">
        <f ca="1">IF(OFFSET(tot,(ROW(A61)-ROW($A$7)+2)/2,0)="","",OFFSET(tot,(ROW(A61)-ROW($A$7)+2)/2,0))</f>
        <v/>
      </c>
      <c r="C60" s="18" t="str">
        <f ca="1">IF(LEN(A61)&gt;0,cs,"")</f>
        <v/>
      </c>
      <c r="D60" s="18" t="str">
        <f ca="1">IF(LEN(A61)&gt;0,"Pod "&amp;acmi,"")</f>
        <v/>
      </c>
      <c r="E60" s="18" t="str">
        <f ca="1">IF(OFFSET(wpntype,(ROW(A61)-ROW($A$7)+2)/2,0)="","",OFFSET(wpntype,(ROW(A61)-ROW($A$7)+2)/2,0))</f>
        <v/>
      </c>
      <c r="F60" s="118" t="str">
        <f ca="1">IF(OFFSET(tgtname,(ROW(A61)-ROW($A$7)+2)/2,0)="","",OFFSET(tgtname,(ROW(A61)-ROW($A$7)+2)/2,0))</f>
        <v/>
      </c>
      <c r="G60" s="119"/>
      <c r="H60" s="31"/>
      <c r="I60" s="17" t="str">
        <f ca="1">IF(OFFSET(primenav,(ROW(A61)-ROW($A$7)+2)/2,0)="","",OFFSET(primenav,(ROW(A61)-ROW($A$7)+2)/2,0))</f>
        <v/>
      </c>
      <c r="J60" s="18" t="str">
        <f ca="1">IF(OFFSET(primenavaiding,(ROW(A61)-ROW($A$7)+2)/2,0)="","",OFFSET(primenavaiding,(ROW(A61)-ROW($A$7)+2)/2,0))</f>
        <v/>
      </c>
      <c r="K60" s="18" t="str">
        <f ca="1">IF(OFFSET(fom,(ROW(A61)-ROW($A$7)+2)/2,0)="","",OFFSET(fom,(ROW(A61)-ROW($A$7)+2)/2,0))</f>
        <v/>
      </c>
      <c r="L60" s="71" t="str">
        <f ca="1">IF(OFFSET(trk,(ROW(A61)-ROW($A$7)+2)/2,0)="","",OFFSET(trk,(ROW(A61)-ROW($A$7)+2)/2,0))</f>
        <v/>
      </c>
      <c r="M60" s="72" t="str">
        <f ca="1">IF(OFFSET(hdg,(ROW(A61)-ROW($A$7)+2)/2,0)="","",OFFSET(hdg,(ROW(A61)-ROW($A$7)+2)/2,0))</f>
        <v/>
      </c>
      <c r="N60" s="18" t="str">
        <f ca="1">IF(OFFSET(ls,(ROW(A61)-ROW($A$7)+2)/2,0)="","",OFFSET(ls,(ROW(A61)-ROW($A$7)+2)/2,0))</f>
        <v/>
      </c>
      <c r="O60" s="46" t="str">
        <f ca="1">IF(OFFSET(lar,(ROW(A61)-ROW($A$7)+2)/2,0)="","",OFFSET(lar,(ROW(A61)-ROW($A$7)+2)/2,0))</f>
        <v/>
      </c>
      <c r="P60" s="65"/>
      <c r="Q60" s="65"/>
      <c r="R60" s="65"/>
      <c r="S60" s="65"/>
      <c r="T60" s="65"/>
      <c r="U60" s="65"/>
    </row>
    <row r="61" spans="1:28" ht="15" customHeight="1" thickBot="1" x14ac:dyDescent="0.3">
      <c r="A61" s="19" t="str">
        <f ca="1">IF(OFFSET(dest,(ROW(A61)-ROW($A$7)+2)/2,0)="","",OFFSET(dest,(ROW(A61)-ROW($A$7)+2)/2,0))</f>
        <v/>
      </c>
      <c r="B61" s="24" t="str">
        <f ca="1">IF(OFFSET(tor,(ROW(A61)-ROW($A$7)+2)/2,0)="","",OFFSET(tor,(ROW(A61)-ROW($A$7)+2)/2,0))</f>
        <v/>
      </c>
      <c r="C61" s="123" t="str">
        <f ca="1">IF(OFFSET(be,(ROW(A61)-ROW($A$7)+2)/2,0)="",IF(OFFSET(bullrel,(ROW(A61)-ROW($A$7)+2)/2,0)="","",UPPER(BEname)&amp;" "&amp;OFFSET(bullrel,(ROW(A61)-ROW($A$7)+2)/2,0)&amp;" (REL)"),UPPER(BEname)&amp;" "&amp;OFFSET(be,(ROW(A61)-ROW($A$7)+2)/2,0))</f>
        <v/>
      </c>
      <c r="D61" s="77"/>
      <c r="E61" s="124" t="str">
        <f ca="1">IF(OFFSET(tgtlat,(ROW(A61)-ROW($A$7)+2)/2,0)="","",OFFSET(tgtlat,(ROW(A61)-ROW($A$7)+2)/2,0)&amp;"  "&amp;OFFSET(tgtlon,(ROW(A61)-ROW($A$7)+2)/2,0))</f>
        <v/>
      </c>
      <c r="F61" s="76"/>
      <c r="G61" s="30" t="str">
        <f ca="1">IF(OFFSET(tgtelev,(ROW(A61)-ROW($A$7)+2)/2,0)="","",OFFSET(tgtelev,(ROW(A61)-ROW($A$7)+2)/2,0))</f>
        <v/>
      </c>
      <c r="H61" s="31"/>
      <c r="I61" s="20" t="str">
        <f ca="1">IF(OFFSET(xhair,(ROW(A61)-ROW($A$7)+2)/2,0)="","",OFFSET(xhair,(ROW(A61)-ROW($A$7)+2)/2,0))</f>
        <v/>
      </c>
      <c r="J61" s="64" t="str">
        <f ca="1">IF(OFFSET(buffers,(ROW(A61)-ROW($A$7)+2)/2,0)="","",OFFSET(buffers,(ROW(A61)-ROW($A$7)+2)/2,0))</f>
        <v/>
      </c>
      <c r="K61" s="73" t="str">
        <f ca="1">IF(OFFSET(alt,(ROW(A61)-ROW($A$7)+2)/2,0)="","",OFFSET(alt,(ROW(A61)-ROW($A$7)+2)/2,0))</f>
        <v/>
      </c>
      <c r="L61" s="75" t="str">
        <f ca="1">IF(OFFSET(ias,(ROW(A61)-ROW($A$7)+2)/2,0)="","",OFFSET(ias,(ROW(A61)-ROW($A$7)+2)/2,0)&amp;"I        "&amp;OFFSET(tas,(ROW(A61)-ROW($A$7)+2)/2,0)&amp;"T        "&amp;OFFSET(mach,(ROW(A61)-ROW($A$7)+2)/2,0)&amp;"M        "&amp;OFFSET(gs,(ROW(A61)-ROW($A$7)+2)/2,0)&amp;"GS")</f>
        <v/>
      </c>
      <c r="M61" s="76"/>
      <c r="N61" s="77"/>
      <c r="O61" s="21" t="str">
        <f ca="1">IF(OFFSET(delay,(ROW(A61)-ROW($A$7)+2)/2,0)="","",OFFSET(delay,(ROW(A61)-ROW($A$7)+2)/2,0))</f>
        <v/>
      </c>
      <c r="P61" s="65"/>
      <c r="Q61" s="65"/>
      <c r="R61" s="65"/>
      <c r="S61" s="65"/>
      <c r="T61" s="65"/>
      <c r="U61" s="65"/>
    </row>
    <row r="62" spans="1:28" ht="15" customHeight="1" x14ac:dyDescent="0.25">
      <c r="A62" s="27" t="str">
        <f ca="1">IF(LEN(A63)&gt;0,((ROW(A63)-ROW($A$7))/2)+1,"")</f>
        <v/>
      </c>
      <c r="B62" s="56" t="str">
        <f ca="1">IF(OFFSET(tot,(ROW(A63)-ROW($A$7)+2)/2,0)="","",OFFSET(tot,(ROW(A63)-ROW($A$7)+2)/2,0))</f>
        <v/>
      </c>
      <c r="C62" s="13" t="str">
        <f ca="1">IF(LEN(A63)&gt;0,cs,"")</f>
        <v/>
      </c>
      <c r="D62" s="13" t="str">
        <f ca="1">IF(LEN(A63)&gt;0,"Pod "&amp;acmi,"")</f>
        <v/>
      </c>
      <c r="E62" s="13" t="str">
        <f ca="1">IF(OFFSET(wpntype,(ROW(A63)-ROW($A$7)+2)/2,0)="","",OFFSET(wpntype,(ROW(A63)-ROW($A$7)+2)/2,0))</f>
        <v/>
      </c>
      <c r="F62" s="120" t="str">
        <f ca="1">IF(OFFSET(tgtname,(ROW(A63)-ROW($A$7)+2)/2,0)="","",OFFSET(tgtname,(ROW(A63)-ROW($A$7)+2)/2,0))</f>
        <v/>
      </c>
      <c r="G62" s="119"/>
      <c r="H62" s="31"/>
      <c r="I62" s="12" t="str">
        <f ca="1">IF(OFFSET(primenav,(ROW(A63)-ROW($A$7)+2)/2,0)="","",OFFSET(primenav,(ROW(A63)-ROW($A$7)+2)/2,0))</f>
        <v/>
      </c>
      <c r="J62" s="13" t="str">
        <f ca="1">IF(OFFSET(primenavaiding,(ROW(A63)-ROW($A$7)+2)/2,0)="","",OFFSET(primenavaiding,(ROW(A63)-ROW($A$7)+2)/2,0))</f>
        <v/>
      </c>
      <c r="K62" s="13" t="str">
        <f ca="1">IF(OFFSET(fom,(ROW(A63)-ROW($A$7)+2)/2,0)="","",OFFSET(fom,(ROW(A63)-ROW($A$7)+2)/2,0))</f>
        <v/>
      </c>
      <c r="L62" s="68" t="str">
        <f ca="1">IF(OFFSET(trk,(ROW(A63)-ROW($A$7)+2)/2,0)="","",OFFSET(trk,(ROW(A63)-ROW($A$7)+2)/2,0))</f>
        <v/>
      </c>
      <c r="M62" s="69" t="str">
        <f ca="1">IF(OFFSET(hdg,(ROW(A63)-ROW($A$7)+2)/2,0)="","",OFFSET(hdg,(ROW(A63)-ROW($A$7)+2)/2,0))</f>
        <v/>
      </c>
      <c r="N62" s="13" t="str">
        <f ca="1">IF(OFFSET(ls,(ROW(A63)-ROW($A$7)+2)/2,0)="","",OFFSET(ls,(ROW(A63)-ROW($A$7)+2)/2,0))</f>
        <v/>
      </c>
      <c r="O62" s="45" t="str">
        <f ca="1">IF(OFFSET(lar,(ROW(A63)-ROW($A$7)+2)/2,0)="","",OFFSET(lar,(ROW(A63)-ROW($A$7)+2)/2,0))</f>
        <v/>
      </c>
      <c r="P62" s="65"/>
      <c r="Q62" s="65"/>
      <c r="R62" s="65"/>
      <c r="S62" s="65"/>
      <c r="T62" s="65"/>
      <c r="U62" s="65"/>
    </row>
    <row r="63" spans="1:28" ht="15" customHeight="1" thickBot="1" x14ac:dyDescent="0.3">
      <c r="A63" s="14" t="str">
        <f ca="1">IF(OFFSET(dest,(ROW(A63)-ROW($A$7)+2)/2,0)="","",OFFSET(dest,(ROW(A63)-ROW($A$7)+2)/2,0))</f>
        <v/>
      </c>
      <c r="B63" s="23" t="str">
        <f ca="1">IF(OFFSET(tor,(ROW(A63)-ROW($A$7)+2)/2,0)="","",OFFSET(tor,(ROW(A63)-ROW($A$7)+2)/2,0))</f>
        <v/>
      </c>
      <c r="C63" s="121" t="str">
        <f ca="1">IF(OFFSET(be,(ROW(A63)-ROW($A$7)+2)/2,0)="",IF(OFFSET(bullrel,(ROW(A63)-ROW($A$7)+2)/2,0)="","",UPPER(BEname)&amp;" "&amp;OFFSET(bullrel,(ROW(A63)-ROW($A$7)+2)/2,0)&amp;" (REL)"),UPPER(BEname)&amp;" "&amp;OFFSET(be,(ROW(A63)-ROW($A$7)+2)/2,0))</f>
        <v/>
      </c>
      <c r="D63" s="77"/>
      <c r="E63" s="122" t="str">
        <f ca="1">IF(OFFSET(tgtlat,(ROW(A63)-ROW($A$7)+2)/2,0)="","",OFFSET(tgtlat,(ROW(A63)-ROW($A$7)+2)/2,0)&amp;"  "&amp;OFFSET(tgtlon,(ROW(A63)-ROW($A$7)+2)/2,0))</f>
        <v/>
      </c>
      <c r="F63" s="76"/>
      <c r="G63" s="29" t="str">
        <f ca="1">IF(OFFSET(tgtelev,(ROW(A63)-ROW($A$7)+2)/2,0)="","",OFFSET(tgtelev,(ROW(A63)-ROW($A$7)+2)/2,0))</f>
        <v/>
      </c>
      <c r="H63" s="59"/>
      <c r="I63" s="15" t="str">
        <f ca="1">IF(OFFSET(xhair,(ROW(A63)-ROW($A$7)+2)/2,0)="","",OFFSET(xhair,(ROW(A63)-ROW($A$7)+2)/2,0))</f>
        <v/>
      </c>
      <c r="J63" s="63" t="str">
        <f ca="1">IF(OFFSET(buffers,(ROW(A63)-ROW($A$7)+2)/2,0)="","",OFFSET(buffers,(ROW(A63)-ROW($A$7)+2)/2,0))</f>
        <v/>
      </c>
      <c r="K63" s="70" t="str">
        <f ca="1">IF(OFFSET(alt,(ROW(A63)-ROW($A$7)+2)/2,0)="","",OFFSET(alt,(ROW(A63)-ROW($A$7)+2)/2,0))</f>
        <v/>
      </c>
      <c r="L63" s="78" t="str">
        <f ca="1">IF(OFFSET(ias,(ROW(A63)-ROW($A$7)+2)/2,0)="","",OFFSET(ias,(ROW(A63)-ROW($A$7)+2)/2,0)&amp;"I        "&amp;OFFSET(tas,(ROW(A63)-ROW($A$7)+2)/2,0)&amp;"T        "&amp;OFFSET(mach,(ROW(A63)-ROW($A$7)+2)/2,0)&amp;"M        "&amp;OFFSET(gs,(ROW(A63)-ROW($A$7)+2)/2,0)&amp;"GS")</f>
        <v/>
      </c>
      <c r="M63" s="76"/>
      <c r="N63" s="77"/>
      <c r="O63" s="16" t="str">
        <f ca="1">IF(OFFSET(delay,(ROW(A63)-ROW($A$7)+2)/2,0)="","",OFFSET(delay,(ROW(A63)-ROW($A$7)+2)/2,0))</f>
        <v/>
      </c>
      <c r="P63" s="65"/>
      <c r="Q63" s="65"/>
      <c r="R63" s="65"/>
      <c r="S63" s="65"/>
      <c r="T63" s="65"/>
      <c r="U63" s="65"/>
    </row>
    <row r="64" spans="1:28" ht="15" customHeight="1" x14ac:dyDescent="0.25">
      <c r="A64" s="28" t="str">
        <f ca="1">IF(LEN(A65)&gt;0,((ROW(A65)-ROW($A$7))/2)+1,"")</f>
        <v/>
      </c>
      <c r="B64" s="57" t="str">
        <f ca="1">IF(OFFSET(tot,(ROW(A65)-ROW($A$7)+2)/2,0)="","",OFFSET(tot,(ROW(A65)-ROW($A$7)+2)/2,0))</f>
        <v/>
      </c>
      <c r="C64" s="18" t="str">
        <f ca="1">IF(LEN(A65)&gt;0,cs,"")</f>
        <v/>
      </c>
      <c r="D64" s="18" t="str">
        <f ca="1">IF(LEN(A65)&gt;0,"Pod "&amp;acmi,"")</f>
        <v/>
      </c>
      <c r="E64" s="18" t="str">
        <f ca="1">IF(OFFSET(wpntype,(ROW(A65)-ROW($A$7)+2)/2,0)="","",OFFSET(wpntype,(ROW(A65)-ROW($A$7)+2)/2,0))</f>
        <v/>
      </c>
      <c r="F64" s="118" t="str">
        <f ca="1">IF(OFFSET(tgtname,(ROW(A65)-ROW($A$7)+2)/2,0)="","",OFFSET(tgtname,(ROW(A65)-ROW($A$7)+2)/2,0))</f>
        <v/>
      </c>
      <c r="G64" s="119"/>
      <c r="H64" s="31"/>
      <c r="I64" s="17" t="str">
        <f ca="1">IF(OFFSET(primenav,(ROW(A65)-ROW($A$7)+2)/2,0)="","",OFFSET(primenav,(ROW(A65)-ROW($A$7)+2)/2,0))</f>
        <v/>
      </c>
      <c r="J64" s="18" t="str">
        <f ca="1">IF(OFFSET(primenavaiding,(ROW(A65)-ROW($A$7)+2)/2,0)="","",OFFSET(primenavaiding,(ROW(A65)-ROW($A$7)+2)/2,0))</f>
        <v/>
      </c>
      <c r="K64" s="18" t="str">
        <f ca="1">IF(OFFSET(fom,(ROW(A65)-ROW($A$7)+2)/2,0)="","",OFFSET(fom,(ROW(A65)-ROW($A$7)+2)/2,0))</f>
        <v/>
      </c>
      <c r="L64" s="71" t="str">
        <f ca="1">IF(OFFSET(trk,(ROW(A65)-ROW($A$7)+2)/2,0)="","",OFFSET(trk,(ROW(A65)-ROW($A$7)+2)/2,0))</f>
        <v/>
      </c>
      <c r="M64" s="72" t="str">
        <f ca="1">IF(OFFSET(hdg,(ROW(A65)-ROW($A$7)+2)/2,0)="","",OFFSET(hdg,(ROW(A65)-ROW($A$7)+2)/2,0))</f>
        <v/>
      </c>
      <c r="N64" s="18" t="str">
        <f ca="1">IF(OFFSET(ls,(ROW(A65)-ROW($A$7)+2)/2,0)="","",OFFSET(ls,(ROW(A65)-ROW($A$7)+2)/2,0))</f>
        <v/>
      </c>
      <c r="O64" s="46" t="str">
        <f ca="1">IF(OFFSET(lar,(ROW(A65)-ROW($A$7)+2)/2,0)="","",OFFSET(lar,(ROW(A65)-ROW($A$7)+2)/2,0))</f>
        <v/>
      </c>
      <c r="P64" s="65"/>
      <c r="Q64" s="65"/>
      <c r="R64" s="65"/>
      <c r="S64" s="65"/>
      <c r="T64" s="65"/>
      <c r="U64" s="65"/>
    </row>
    <row r="65" spans="1:21" ht="15" customHeight="1" thickBot="1" x14ac:dyDescent="0.3">
      <c r="A65" s="19" t="str">
        <f ca="1">IF(OFFSET(dest,(ROW(A65)-ROW($A$7)+2)/2,0)="","",OFFSET(dest,(ROW(A65)-ROW($A$7)+2)/2,0))</f>
        <v/>
      </c>
      <c r="B65" s="24" t="str">
        <f ca="1">IF(OFFSET(tor,(ROW(A65)-ROW($A$7)+2)/2,0)="","",OFFSET(tor,(ROW(A65)-ROW($A$7)+2)/2,0))</f>
        <v/>
      </c>
      <c r="C65" s="123" t="str">
        <f ca="1">IF(OFFSET(be,(ROW(A65)-ROW($A$7)+2)/2,0)="",IF(OFFSET(bullrel,(ROW(A65)-ROW($A$7)+2)/2,0)="","",UPPER(BEname)&amp;" "&amp;OFFSET(bullrel,(ROW(A65)-ROW($A$7)+2)/2,0)&amp;" (REL)"),UPPER(BEname)&amp;" "&amp;OFFSET(be,(ROW(A65)-ROW($A$7)+2)/2,0))</f>
        <v/>
      </c>
      <c r="D65" s="77"/>
      <c r="E65" s="124" t="str">
        <f ca="1">IF(OFFSET(tgtlat,(ROW(A65)-ROW($A$7)+2)/2,0)="","",OFFSET(tgtlat,(ROW(A65)-ROW($A$7)+2)/2,0)&amp;"  "&amp;OFFSET(tgtlon,(ROW(A65)-ROW($A$7)+2)/2,0))</f>
        <v/>
      </c>
      <c r="F65" s="76"/>
      <c r="G65" s="30" t="str">
        <f ca="1">IF(OFFSET(tgtelev,(ROW(A65)-ROW($A$7)+2)/2,0)="","",OFFSET(tgtelev,(ROW(A65)-ROW($A$7)+2)/2,0))</f>
        <v/>
      </c>
      <c r="H65" s="31"/>
      <c r="I65" s="20" t="str">
        <f ca="1">IF(OFFSET(xhair,(ROW(A65)-ROW($A$7)+2)/2,0)="","",OFFSET(xhair,(ROW(A65)-ROW($A$7)+2)/2,0))</f>
        <v/>
      </c>
      <c r="J65" s="64" t="str">
        <f ca="1">IF(OFFSET(buffers,(ROW(A65)-ROW($A$7)+2)/2,0)="","",OFFSET(buffers,(ROW(A65)-ROW($A$7)+2)/2,0))</f>
        <v/>
      </c>
      <c r="K65" s="73" t="str">
        <f ca="1">IF(OFFSET(alt,(ROW(A65)-ROW($A$7)+2)/2,0)="","",OFFSET(alt,(ROW(A65)-ROW($A$7)+2)/2,0))</f>
        <v/>
      </c>
      <c r="L65" s="75" t="str">
        <f ca="1">IF(OFFSET(ias,(ROW(A65)-ROW($A$7)+2)/2,0)="","",OFFSET(ias,(ROW(A65)-ROW($A$7)+2)/2,0)&amp;"I        "&amp;OFFSET(tas,(ROW(A65)-ROW($A$7)+2)/2,0)&amp;"T        "&amp;OFFSET(mach,(ROW(A65)-ROW($A$7)+2)/2,0)&amp;"M        "&amp;OFFSET(gs,(ROW(A65)-ROW($A$7)+2)/2,0)&amp;"GS")</f>
        <v/>
      </c>
      <c r="M65" s="76"/>
      <c r="N65" s="77"/>
      <c r="O65" s="21" t="str">
        <f ca="1">IF(OFFSET(delay,(ROW(A65)-ROW($A$7)+2)/2,0)="","",OFFSET(delay,(ROW(A65)-ROW($A$7)+2)/2,0))</f>
        <v/>
      </c>
      <c r="P65" s="65"/>
      <c r="Q65" s="65"/>
      <c r="R65" s="65"/>
      <c r="S65" s="65"/>
      <c r="T65" s="65"/>
      <c r="U65" s="65"/>
    </row>
    <row r="66" spans="1:21" ht="15" customHeight="1" x14ac:dyDescent="0.25">
      <c r="A66" s="27" t="str">
        <f ca="1">IF(LEN(A67)&gt;0,((ROW(A67)-ROW($A$7))/2)+1,"")</f>
        <v/>
      </c>
      <c r="B66" s="56" t="str">
        <f ca="1">IF(OFFSET(tot,(ROW(A67)-ROW($A$7)+2)/2,0)="","",OFFSET(tot,(ROW(A67)-ROW($A$7)+2)/2,0))</f>
        <v/>
      </c>
      <c r="C66" s="13" t="str">
        <f ca="1">IF(LEN(A67)&gt;0,cs,"")</f>
        <v/>
      </c>
      <c r="D66" s="13" t="str">
        <f ca="1">IF(LEN(A67)&gt;0,"Pod "&amp;acmi,"")</f>
        <v/>
      </c>
      <c r="E66" s="13" t="str">
        <f ca="1">IF(OFFSET(wpntype,(ROW(A67)-ROW($A$7)+2)/2,0)="","",OFFSET(wpntype,(ROW(A67)-ROW($A$7)+2)/2,0))</f>
        <v/>
      </c>
      <c r="F66" s="120" t="str">
        <f ca="1">IF(OFFSET(tgtname,(ROW(A67)-ROW($A$7)+2)/2,0)="","",OFFSET(tgtname,(ROW(A67)-ROW($A$7)+2)/2,0))</f>
        <v/>
      </c>
      <c r="G66" s="119"/>
      <c r="H66" s="31"/>
      <c r="I66" s="12" t="str">
        <f ca="1">IF(OFFSET(primenav,(ROW(A67)-ROW($A$7)+2)/2,0)="","",OFFSET(primenav,(ROW(A67)-ROW($A$7)+2)/2,0))</f>
        <v/>
      </c>
      <c r="J66" s="13" t="str">
        <f ca="1">IF(OFFSET(primenavaiding,(ROW(A67)-ROW($A$7)+2)/2,0)="","",OFFSET(primenavaiding,(ROW(A67)-ROW($A$7)+2)/2,0))</f>
        <v/>
      </c>
      <c r="K66" s="13" t="str">
        <f ca="1">IF(OFFSET(fom,(ROW(A67)-ROW($A$7)+2)/2,0)="","",OFFSET(fom,(ROW(A67)-ROW($A$7)+2)/2,0))</f>
        <v/>
      </c>
      <c r="L66" s="68" t="str">
        <f ca="1">IF(OFFSET(trk,(ROW(A67)-ROW($A$7)+2)/2,0)="","",OFFSET(trk,(ROW(A67)-ROW($A$7)+2)/2,0))</f>
        <v/>
      </c>
      <c r="M66" s="69" t="str">
        <f ca="1">IF(OFFSET(hdg,(ROW(A67)-ROW($A$7)+2)/2,0)="","",OFFSET(hdg,(ROW(A67)-ROW($A$7)+2)/2,0))</f>
        <v/>
      </c>
      <c r="N66" s="13" t="str">
        <f ca="1">IF(OFFSET(ls,(ROW(A67)-ROW($A$7)+2)/2,0)="","",OFFSET(ls,(ROW(A67)-ROW($A$7)+2)/2,0))</f>
        <v/>
      </c>
      <c r="O66" s="45" t="str">
        <f ca="1">IF(OFFSET(lar,(ROW(A67)-ROW($A$7)+2)/2,0)="","",OFFSET(lar,(ROW(A67)-ROW($A$7)+2)/2,0))</f>
        <v/>
      </c>
      <c r="P66" s="65"/>
      <c r="Q66" s="65"/>
      <c r="R66" s="65"/>
      <c r="S66" s="65"/>
      <c r="T66" s="65"/>
      <c r="U66" s="65"/>
    </row>
    <row r="67" spans="1:21" ht="15" customHeight="1" thickBot="1" x14ac:dyDescent="0.3">
      <c r="A67" s="14" t="str">
        <f ca="1">IF(OFFSET(dest,(ROW(A67)-ROW($A$7)+2)/2,0)="","",OFFSET(dest,(ROW(A67)-ROW($A$7)+2)/2,0))</f>
        <v/>
      </c>
      <c r="B67" s="23" t="str">
        <f ca="1">IF(OFFSET(tor,(ROW(A67)-ROW($A$7)+2)/2,0)="","",OFFSET(tor,(ROW(A67)-ROW($A$7)+2)/2,0))</f>
        <v/>
      </c>
      <c r="C67" s="121" t="str">
        <f ca="1">IF(OFFSET(be,(ROW(A67)-ROW($A$7)+2)/2,0)="",IF(OFFSET(bullrel,(ROW(A67)-ROW($A$7)+2)/2,0)="","",UPPER(BEname)&amp;" "&amp;OFFSET(bullrel,(ROW(A67)-ROW($A$7)+2)/2,0)&amp;" (REL)"),UPPER(BEname)&amp;" "&amp;OFFSET(be,(ROW(A67)-ROW($A$7)+2)/2,0))</f>
        <v/>
      </c>
      <c r="D67" s="77"/>
      <c r="E67" s="122" t="str">
        <f ca="1">IF(OFFSET(tgtlat,(ROW(A67)-ROW($A$7)+2)/2,0)="","",OFFSET(tgtlat,(ROW(A67)-ROW($A$7)+2)/2,0)&amp;"  "&amp;OFFSET(tgtlon,(ROW(A67)-ROW($A$7)+2)/2,0))</f>
        <v/>
      </c>
      <c r="F67" s="76"/>
      <c r="G67" s="29" t="str">
        <f ca="1">IF(OFFSET(tgtelev,(ROW(A67)-ROW($A$7)+2)/2,0)="","",OFFSET(tgtelev,(ROW(A67)-ROW($A$7)+2)/2,0))</f>
        <v/>
      </c>
      <c r="H67" s="59"/>
      <c r="I67" s="15" t="str">
        <f ca="1">IF(OFFSET(xhair,(ROW(A67)-ROW($A$7)+2)/2,0)="","",OFFSET(xhair,(ROW(A67)-ROW($A$7)+2)/2,0))</f>
        <v/>
      </c>
      <c r="J67" s="63" t="str">
        <f ca="1">IF(OFFSET(buffers,(ROW(A67)-ROW($A$7)+2)/2,0)="","",OFFSET(buffers,(ROW(A67)-ROW($A$7)+2)/2,0))</f>
        <v/>
      </c>
      <c r="K67" s="70" t="str">
        <f ca="1">IF(OFFSET(alt,(ROW(A67)-ROW($A$7)+2)/2,0)="","",OFFSET(alt,(ROW(A67)-ROW($A$7)+2)/2,0))</f>
        <v/>
      </c>
      <c r="L67" s="78" t="str">
        <f ca="1">IF(OFFSET(ias,(ROW(A67)-ROW($A$7)+2)/2,0)="","",OFFSET(ias,(ROW(A67)-ROW($A$7)+2)/2,0)&amp;"I        "&amp;OFFSET(tas,(ROW(A67)-ROW($A$7)+2)/2,0)&amp;"T        "&amp;OFFSET(mach,(ROW(A67)-ROW($A$7)+2)/2,0)&amp;"M        "&amp;OFFSET(gs,(ROW(A67)-ROW($A$7)+2)/2,0)&amp;"GS")</f>
        <v/>
      </c>
      <c r="M67" s="76"/>
      <c r="N67" s="77"/>
      <c r="O67" s="16" t="str">
        <f ca="1">IF(OFFSET(delay,(ROW(A67)-ROW($A$7)+2)/2,0)="","",OFFSET(delay,(ROW(A67)-ROW($A$7)+2)/2,0))</f>
        <v/>
      </c>
      <c r="P67" s="65"/>
      <c r="Q67" s="65"/>
      <c r="R67" s="65"/>
      <c r="S67" s="65"/>
      <c r="T67" s="65"/>
      <c r="U67" s="65"/>
    </row>
    <row r="68" spans="1:21" ht="15" customHeight="1" x14ac:dyDescent="0.25">
      <c r="A68" s="28" t="str">
        <f ca="1">IF(LEN(A69)&gt;0,((ROW(A69)-ROW($A$7))/2)+1,"")</f>
        <v/>
      </c>
      <c r="B68" s="57" t="str">
        <f ca="1">IF(OFFSET(tot,(ROW(A69)-ROW($A$7)+2)/2,0)="","",OFFSET(tot,(ROW(A69)-ROW($A$7)+2)/2,0))</f>
        <v/>
      </c>
      <c r="C68" s="18" t="str">
        <f ca="1">IF(LEN(A69)&gt;0,cs,"")</f>
        <v/>
      </c>
      <c r="D68" s="18" t="str">
        <f ca="1">IF(LEN(A69)&gt;0,"Pod "&amp;acmi,"")</f>
        <v/>
      </c>
      <c r="E68" s="18" t="str">
        <f ca="1">IF(OFFSET(wpntype,(ROW(A69)-ROW($A$7)+2)/2,0)="","",OFFSET(wpntype,(ROW(A69)-ROW($A$7)+2)/2,0))</f>
        <v/>
      </c>
      <c r="F68" s="118" t="str">
        <f ca="1">IF(OFFSET(tgtname,(ROW(A69)-ROW($A$7)+2)/2,0)="","",OFFSET(tgtname,(ROW(A69)-ROW($A$7)+2)/2,0))</f>
        <v/>
      </c>
      <c r="G68" s="119"/>
      <c r="H68" s="31"/>
      <c r="I68" s="17" t="str">
        <f ca="1">IF(OFFSET(primenav,(ROW(A69)-ROW($A$7)+2)/2,0)="","",OFFSET(primenav,(ROW(A69)-ROW($A$7)+2)/2,0))</f>
        <v/>
      </c>
      <c r="J68" s="18" t="str">
        <f ca="1">IF(OFFSET(primenavaiding,(ROW(A69)-ROW($A$7)+2)/2,0)="","",OFFSET(primenavaiding,(ROW(A69)-ROW($A$7)+2)/2,0))</f>
        <v/>
      </c>
      <c r="K68" s="18" t="str">
        <f ca="1">IF(OFFSET(fom,(ROW(A69)-ROW($A$7)+2)/2,0)="","",OFFSET(fom,(ROW(A69)-ROW($A$7)+2)/2,0))</f>
        <v/>
      </c>
      <c r="L68" s="71" t="str">
        <f ca="1">IF(OFFSET(trk,(ROW(A69)-ROW($A$7)+2)/2,0)="","",OFFSET(trk,(ROW(A69)-ROW($A$7)+2)/2,0))</f>
        <v/>
      </c>
      <c r="M68" s="72" t="str">
        <f ca="1">IF(OFFSET(hdg,(ROW(A69)-ROW($A$7)+2)/2,0)="","",OFFSET(hdg,(ROW(A69)-ROW($A$7)+2)/2,0))</f>
        <v/>
      </c>
      <c r="N68" s="18" t="str">
        <f ca="1">IF(OFFSET(ls,(ROW(A69)-ROW($A$7)+2)/2,0)="","",OFFSET(ls,(ROW(A69)-ROW($A$7)+2)/2,0))</f>
        <v/>
      </c>
      <c r="O68" s="46" t="str">
        <f ca="1">IF(OFFSET(lar,(ROW(A69)-ROW($A$7)+2)/2,0)="","",OFFSET(lar,(ROW(A69)-ROW($A$7)+2)/2,0))</f>
        <v/>
      </c>
      <c r="P68" s="65"/>
      <c r="Q68" s="65"/>
      <c r="R68" s="65"/>
      <c r="S68" s="65"/>
      <c r="T68" s="65"/>
      <c r="U68" s="65"/>
    </row>
    <row r="69" spans="1:21" ht="15" customHeight="1" thickBot="1" x14ac:dyDescent="0.3">
      <c r="A69" s="19" t="str">
        <f ca="1">IF(OFFSET(dest,(ROW(A69)-ROW($A$7)+2)/2,0)="","",OFFSET(dest,(ROW(A69)-ROW($A$7)+2)/2,0))</f>
        <v/>
      </c>
      <c r="B69" s="24" t="str">
        <f ca="1">IF(OFFSET(tor,(ROW(A69)-ROW($A$7)+2)/2,0)="","",OFFSET(tor,(ROW(A69)-ROW($A$7)+2)/2,0))</f>
        <v/>
      </c>
      <c r="C69" s="123" t="str">
        <f ca="1">IF(OFFSET(be,(ROW(A69)-ROW($A$7)+2)/2,0)="",IF(OFFSET(bullrel,(ROW(A69)-ROW($A$7)+2)/2,0)="","",UPPER(BEname)&amp;" "&amp;OFFSET(bullrel,(ROW(A69)-ROW($A$7)+2)/2,0)&amp;" (REL)"),UPPER(BEname)&amp;" "&amp;OFFSET(be,(ROW(A69)-ROW($A$7)+2)/2,0))</f>
        <v/>
      </c>
      <c r="D69" s="77"/>
      <c r="E69" s="124" t="str">
        <f ca="1">IF(OFFSET(tgtlat,(ROW(A69)-ROW($A$7)+2)/2,0)="","",OFFSET(tgtlat,(ROW(A69)-ROW($A$7)+2)/2,0)&amp;"  "&amp;OFFSET(tgtlon,(ROW(A69)-ROW($A$7)+2)/2,0))</f>
        <v/>
      </c>
      <c r="F69" s="76"/>
      <c r="G69" s="30" t="str">
        <f ca="1">IF(OFFSET(tgtelev,(ROW(A69)-ROW($A$7)+2)/2,0)="","",OFFSET(tgtelev,(ROW(A69)-ROW($A$7)+2)/2,0))</f>
        <v/>
      </c>
      <c r="H69" s="31"/>
      <c r="I69" s="20" t="str">
        <f ca="1">IF(OFFSET(xhair,(ROW(A69)-ROW($A$7)+2)/2,0)="","",OFFSET(xhair,(ROW(A69)-ROW($A$7)+2)/2,0))</f>
        <v/>
      </c>
      <c r="J69" s="64" t="str">
        <f ca="1">IF(OFFSET(buffers,(ROW(A69)-ROW($A$7)+2)/2,0)="","",OFFSET(buffers,(ROW(A69)-ROW($A$7)+2)/2,0))</f>
        <v/>
      </c>
      <c r="K69" s="73" t="str">
        <f ca="1">IF(OFFSET(alt,(ROW(A69)-ROW($A$7)+2)/2,0)="","",OFFSET(alt,(ROW(A69)-ROW($A$7)+2)/2,0))</f>
        <v/>
      </c>
      <c r="L69" s="75" t="str">
        <f ca="1">IF(OFFSET(ias,(ROW(A69)-ROW($A$7)+2)/2,0)="","",OFFSET(ias,(ROW(A69)-ROW($A$7)+2)/2,0)&amp;"I        "&amp;OFFSET(tas,(ROW(A69)-ROW($A$7)+2)/2,0)&amp;"T        "&amp;OFFSET(mach,(ROW(A69)-ROW($A$7)+2)/2,0)&amp;"M        "&amp;OFFSET(gs,(ROW(A69)-ROW($A$7)+2)/2,0)&amp;"GS")</f>
        <v/>
      </c>
      <c r="M69" s="76"/>
      <c r="N69" s="77"/>
      <c r="O69" s="21" t="str">
        <f ca="1">IF(OFFSET(delay,(ROW(A69)-ROW($A$7)+2)/2,0)="","",OFFSET(delay,(ROW(A69)-ROW($A$7)+2)/2,0))</f>
        <v/>
      </c>
      <c r="P69" s="65"/>
      <c r="Q69" s="65"/>
      <c r="R69" s="65"/>
      <c r="S69" s="65"/>
      <c r="T69" s="65"/>
      <c r="U69" s="65"/>
    </row>
    <row r="70" spans="1:21" ht="15" customHeight="1" x14ac:dyDescent="0.25">
      <c r="A70" s="27" t="str">
        <f ca="1">IF(LEN(A71)&gt;0,((ROW(A71)-ROW($A$7))/2)+1,"")</f>
        <v/>
      </c>
      <c r="B70" s="56" t="str">
        <f ca="1">IF(OFFSET(tot,(ROW(A71)-ROW($A$7)+2)/2,0)="","",OFFSET(tot,(ROW(A71)-ROW($A$7)+2)/2,0))</f>
        <v/>
      </c>
      <c r="C70" s="13" t="str">
        <f ca="1">IF(LEN(A71)&gt;0,cs,"")</f>
        <v/>
      </c>
      <c r="D70" s="13" t="str">
        <f ca="1">IF(LEN(A71)&gt;0,"Pod "&amp;acmi,"")</f>
        <v/>
      </c>
      <c r="E70" s="13" t="str">
        <f ca="1">IF(OFFSET(wpntype,(ROW(A71)-ROW($A$7)+2)/2,0)="","",OFFSET(wpntype,(ROW(A71)-ROW($A$7)+2)/2,0))</f>
        <v/>
      </c>
      <c r="F70" s="120" t="str">
        <f ca="1">IF(OFFSET(tgtname,(ROW(A71)-ROW($A$7)+2)/2,0)="","",OFFSET(tgtname,(ROW(A71)-ROW($A$7)+2)/2,0))</f>
        <v/>
      </c>
      <c r="G70" s="119"/>
      <c r="H70" s="31"/>
      <c r="I70" s="12" t="str">
        <f ca="1">IF(OFFSET(primenav,(ROW(A71)-ROW($A$7)+2)/2,0)="","",OFFSET(primenav,(ROW(A71)-ROW($A$7)+2)/2,0))</f>
        <v/>
      </c>
      <c r="J70" s="13" t="str">
        <f ca="1">IF(OFFSET(primenavaiding,(ROW(A71)-ROW($A$7)+2)/2,0)="","",OFFSET(primenavaiding,(ROW(A71)-ROW($A$7)+2)/2,0))</f>
        <v/>
      </c>
      <c r="K70" s="13" t="str">
        <f ca="1">IF(OFFSET(fom,(ROW(A71)-ROW($A$7)+2)/2,0)="","",OFFSET(fom,(ROW(A71)-ROW($A$7)+2)/2,0))</f>
        <v/>
      </c>
      <c r="L70" s="68" t="str">
        <f ca="1">IF(OFFSET(trk,(ROW(A71)-ROW($A$7)+2)/2,0)="","",OFFSET(trk,(ROW(A71)-ROW($A$7)+2)/2,0))</f>
        <v/>
      </c>
      <c r="M70" s="69" t="str">
        <f ca="1">IF(OFFSET(hdg,(ROW(A71)-ROW($A$7)+2)/2,0)="","",OFFSET(hdg,(ROW(A71)-ROW($A$7)+2)/2,0))</f>
        <v/>
      </c>
      <c r="N70" s="13" t="str">
        <f ca="1">IF(OFFSET(ls,(ROW(A71)-ROW($A$7)+2)/2,0)="","",OFFSET(ls,(ROW(A71)-ROW($A$7)+2)/2,0))</f>
        <v/>
      </c>
      <c r="O70" s="45" t="str">
        <f ca="1">IF(OFFSET(lar,(ROW(A71)-ROW($A$7)+2)/2,0)="","",OFFSET(lar,(ROW(A71)-ROW($A$7)+2)/2,0))</f>
        <v/>
      </c>
      <c r="P70" s="65"/>
      <c r="Q70" s="65"/>
      <c r="R70" s="65"/>
      <c r="S70" s="65"/>
      <c r="T70" s="65"/>
      <c r="U70" s="65"/>
    </row>
    <row r="71" spans="1:21" ht="15" customHeight="1" thickBot="1" x14ac:dyDescent="0.3">
      <c r="A71" s="14" t="str">
        <f ca="1">IF(OFFSET(dest,(ROW(A71)-ROW($A$7)+2)/2,0)="","",OFFSET(dest,(ROW(A71)-ROW($A$7)+2)/2,0))</f>
        <v/>
      </c>
      <c r="B71" s="23" t="str">
        <f ca="1">IF(OFFSET(tor,(ROW(A71)-ROW($A$7)+2)/2,0)="","",OFFSET(tor,(ROW(A71)-ROW($A$7)+2)/2,0))</f>
        <v/>
      </c>
      <c r="C71" s="121" t="str">
        <f ca="1">IF(OFFSET(be,(ROW(A71)-ROW($A$7)+2)/2,0)="",IF(OFFSET(bullrel,(ROW(A71)-ROW($A$7)+2)/2,0)="","",UPPER(BEname)&amp;" "&amp;OFFSET(bullrel,(ROW(A71)-ROW($A$7)+2)/2,0)&amp;" (REL)"),UPPER(BEname)&amp;" "&amp;OFFSET(be,(ROW(A71)-ROW($A$7)+2)/2,0))</f>
        <v/>
      </c>
      <c r="D71" s="77"/>
      <c r="E71" s="122" t="str">
        <f ca="1">IF(OFFSET(tgtlat,(ROW(A71)-ROW($A$7)+2)/2,0)="","",OFFSET(tgtlat,(ROW(A71)-ROW($A$7)+2)/2,0)&amp;"  "&amp;OFFSET(tgtlon,(ROW(A71)-ROW($A$7)+2)/2,0))</f>
        <v/>
      </c>
      <c r="F71" s="76"/>
      <c r="G71" s="29" t="str">
        <f ca="1">IF(OFFSET(tgtelev,(ROW(A71)-ROW($A$7)+2)/2,0)="","",OFFSET(tgtelev,(ROW(A71)-ROW($A$7)+2)/2,0))</f>
        <v/>
      </c>
      <c r="H71" s="59"/>
      <c r="I71" s="15" t="str">
        <f ca="1">IF(OFFSET(xhair,(ROW(A71)-ROW($A$7)+2)/2,0)="","",OFFSET(xhair,(ROW(A71)-ROW($A$7)+2)/2,0))</f>
        <v/>
      </c>
      <c r="J71" s="63" t="str">
        <f ca="1">IF(OFFSET(buffers,(ROW(A71)-ROW($A$7)+2)/2,0)="","",OFFSET(buffers,(ROW(A71)-ROW($A$7)+2)/2,0))</f>
        <v/>
      </c>
      <c r="K71" s="70" t="str">
        <f ca="1">IF(OFFSET(alt,(ROW(A71)-ROW($A$7)+2)/2,0)="","",OFFSET(alt,(ROW(A71)-ROW($A$7)+2)/2,0))</f>
        <v/>
      </c>
      <c r="L71" s="78" t="str">
        <f ca="1">IF(OFFSET(ias,(ROW(A71)-ROW($A$7)+2)/2,0)="","",OFFSET(ias,(ROW(A71)-ROW($A$7)+2)/2,0)&amp;"I        "&amp;OFFSET(tas,(ROW(A71)-ROW($A$7)+2)/2,0)&amp;"T        "&amp;OFFSET(mach,(ROW(A71)-ROW($A$7)+2)/2,0)&amp;"M        "&amp;OFFSET(gs,(ROW(A71)-ROW($A$7)+2)/2,0)&amp;"GS")</f>
        <v/>
      </c>
      <c r="M71" s="76"/>
      <c r="N71" s="77"/>
      <c r="O71" s="16" t="str">
        <f ca="1">IF(OFFSET(delay,(ROW(A71)-ROW($A$7)+2)/2,0)="","",OFFSET(delay,(ROW(A71)-ROW($A$7)+2)/2,0))</f>
        <v/>
      </c>
      <c r="P71" s="65"/>
      <c r="Q71" s="65"/>
      <c r="R71" s="65"/>
      <c r="S71" s="65"/>
      <c r="T71" s="65"/>
      <c r="U71" s="65"/>
    </row>
    <row r="72" spans="1:21" ht="16.5" customHeight="1" thickBot="1" x14ac:dyDescent="0.3">
      <c r="A72" s="130" t="s">
        <v>103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S72" s="65"/>
      <c r="T72" s="65"/>
    </row>
    <row r="73" spans="1:21" x14ac:dyDescent="0.25">
      <c r="A73" s="125" t="s">
        <v>104</v>
      </c>
      <c r="B73" s="127"/>
      <c r="C73" s="80"/>
      <c r="D73" s="80"/>
      <c r="E73" s="80"/>
      <c r="F73" s="80"/>
      <c r="G73" s="81"/>
      <c r="H73" s="58"/>
      <c r="I73" s="125" t="s">
        <v>105</v>
      </c>
      <c r="J73" s="110"/>
      <c r="K73" s="80"/>
      <c r="L73" s="80"/>
      <c r="M73" s="80"/>
      <c r="N73" s="80"/>
      <c r="O73" s="81"/>
    </row>
    <row r="74" spans="1:21" ht="15.75" customHeight="1" thickBot="1" x14ac:dyDescent="0.3">
      <c r="A74" s="126"/>
      <c r="B74" s="111"/>
      <c r="C74" s="128"/>
      <c r="D74" s="128"/>
      <c r="E74" s="128"/>
      <c r="F74" s="128"/>
      <c r="G74" s="113"/>
      <c r="H74" s="59"/>
      <c r="I74" s="126"/>
      <c r="J74" s="111"/>
      <c r="K74" s="128"/>
      <c r="L74" s="128"/>
      <c r="M74" s="128"/>
      <c r="N74" s="128"/>
      <c r="O74" s="113"/>
    </row>
    <row r="75" spans="1:21" ht="15.75" customHeight="1" thickBot="1" x14ac:dyDescent="0.3">
      <c r="A75" s="55"/>
      <c r="B75" s="111"/>
      <c r="C75" s="128"/>
      <c r="D75" s="128"/>
      <c r="E75" s="128"/>
      <c r="F75" s="128"/>
      <c r="G75" s="113"/>
      <c r="H75" s="50"/>
      <c r="I75" s="66"/>
      <c r="J75" s="114"/>
      <c r="K75" s="100"/>
      <c r="L75" s="100"/>
      <c r="M75" s="100"/>
      <c r="N75" s="100"/>
      <c r="O75" s="115"/>
    </row>
    <row r="76" spans="1:21" x14ac:dyDescent="0.25">
      <c r="A76" s="129" t="s">
        <v>106</v>
      </c>
      <c r="B76" s="127"/>
      <c r="C76" s="80"/>
      <c r="D76" s="80"/>
      <c r="E76" s="80"/>
      <c r="F76" s="80"/>
      <c r="G76" s="81"/>
      <c r="H76" s="31"/>
      <c r="I76" s="125" t="s">
        <v>107</v>
      </c>
      <c r="J76" s="110"/>
      <c r="K76" s="80"/>
      <c r="L76" s="80"/>
      <c r="M76" s="80"/>
      <c r="N76" s="80"/>
      <c r="O76" s="81"/>
    </row>
    <row r="77" spans="1:21" ht="15.75" customHeight="1" thickBot="1" x14ac:dyDescent="0.3">
      <c r="A77" s="126"/>
      <c r="B77" s="111"/>
      <c r="C77" s="128"/>
      <c r="D77" s="128"/>
      <c r="E77" s="128"/>
      <c r="F77" s="128"/>
      <c r="G77" s="113"/>
      <c r="H77" s="59"/>
      <c r="I77" s="126"/>
      <c r="J77" s="111"/>
      <c r="K77" s="128"/>
      <c r="L77" s="128"/>
      <c r="M77" s="128"/>
      <c r="N77" s="128"/>
      <c r="O77" s="113"/>
    </row>
    <row r="78" spans="1:21" ht="15.75" customHeight="1" thickBot="1" x14ac:dyDescent="0.3">
      <c r="A78" s="55"/>
      <c r="B78" s="111"/>
      <c r="C78" s="128"/>
      <c r="D78" s="128"/>
      <c r="E78" s="128"/>
      <c r="F78" s="128"/>
      <c r="G78" s="113"/>
      <c r="H78" s="31"/>
      <c r="I78" s="66"/>
      <c r="J78" s="114"/>
      <c r="K78" s="100"/>
      <c r="L78" s="100"/>
      <c r="M78" s="100"/>
      <c r="N78" s="100"/>
      <c r="O78" s="115"/>
    </row>
    <row r="79" spans="1:21" x14ac:dyDescent="0.25">
      <c r="A79" s="116" t="s">
        <v>108</v>
      </c>
      <c r="B79" s="127"/>
      <c r="C79" s="80"/>
      <c r="D79" s="80"/>
      <c r="E79" s="80"/>
      <c r="F79" s="80"/>
      <c r="G79" s="81"/>
      <c r="H79" s="31"/>
      <c r="I79" s="125" t="s">
        <v>109</v>
      </c>
      <c r="J79" s="110"/>
      <c r="K79" s="80"/>
      <c r="L79" s="80"/>
      <c r="M79" s="80"/>
      <c r="N79" s="80"/>
      <c r="O79" s="81"/>
    </row>
    <row r="80" spans="1:21" ht="15.75" customHeight="1" thickBot="1" x14ac:dyDescent="0.3">
      <c r="A80" s="131"/>
      <c r="B80" s="111"/>
      <c r="C80" s="128"/>
      <c r="D80" s="128"/>
      <c r="E80" s="128"/>
      <c r="F80" s="128"/>
      <c r="G80" s="113"/>
      <c r="H80" s="59"/>
      <c r="I80" s="126"/>
      <c r="J80" s="111"/>
      <c r="K80" s="128"/>
      <c r="L80" s="128"/>
      <c r="M80" s="128"/>
      <c r="N80" s="128"/>
      <c r="O80" s="113"/>
    </row>
    <row r="81" spans="1:15" ht="15.75" customHeight="1" thickBot="1" x14ac:dyDescent="0.3">
      <c r="A81" s="54"/>
      <c r="B81" s="111"/>
      <c r="C81" s="128"/>
      <c r="D81" s="128"/>
      <c r="E81" s="128"/>
      <c r="F81" s="128"/>
      <c r="G81" s="113"/>
      <c r="H81" s="31"/>
      <c r="I81" s="66"/>
      <c r="J81" s="114"/>
      <c r="K81" s="100"/>
      <c r="L81" s="100"/>
      <c r="M81" s="100"/>
      <c r="N81" s="100"/>
      <c r="O81" s="115"/>
    </row>
    <row r="82" spans="1:15" x14ac:dyDescent="0.25">
      <c r="A82" s="116" t="s">
        <v>110</v>
      </c>
      <c r="B82" s="110"/>
      <c r="C82" s="80"/>
      <c r="D82" s="80"/>
      <c r="E82" s="80"/>
      <c r="F82" s="80"/>
      <c r="G82" s="81"/>
      <c r="H82" s="31"/>
      <c r="I82" s="125" t="s">
        <v>111</v>
      </c>
      <c r="J82" s="110"/>
      <c r="K82" s="80"/>
      <c r="L82" s="80"/>
      <c r="M82" s="80"/>
      <c r="N82" s="80"/>
      <c r="O82" s="81"/>
    </row>
    <row r="83" spans="1:15" ht="15.75" customHeight="1" thickBot="1" x14ac:dyDescent="0.3">
      <c r="A83" s="131"/>
      <c r="B83" s="111"/>
      <c r="C83" s="128"/>
      <c r="D83" s="128"/>
      <c r="E83" s="128"/>
      <c r="F83" s="128"/>
      <c r="G83" s="113"/>
      <c r="H83" s="59"/>
      <c r="I83" s="126"/>
      <c r="J83" s="111"/>
      <c r="K83" s="128"/>
      <c r="L83" s="128"/>
      <c r="M83" s="128"/>
      <c r="N83" s="128"/>
      <c r="O83" s="113"/>
    </row>
    <row r="84" spans="1:15" ht="15.75" customHeight="1" thickBot="1" x14ac:dyDescent="0.3">
      <c r="A84" s="61"/>
      <c r="B84" s="114"/>
      <c r="C84" s="100"/>
      <c r="D84" s="100"/>
      <c r="E84" s="100"/>
      <c r="F84" s="100"/>
      <c r="G84" s="115"/>
      <c r="H84" s="51"/>
      <c r="I84" s="67"/>
      <c r="J84" s="114"/>
      <c r="K84" s="100"/>
      <c r="L84" s="100"/>
      <c r="M84" s="100"/>
      <c r="N84" s="100"/>
      <c r="O84" s="115"/>
    </row>
  </sheetData>
  <mergeCells count="171">
    <mergeCell ref="A79:A80"/>
    <mergeCell ref="B79:G81"/>
    <mergeCell ref="I79:I80"/>
    <mergeCell ref="J79:O81"/>
    <mergeCell ref="A82:A83"/>
    <mergeCell ref="B82:G84"/>
    <mergeCell ref="I82:I83"/>
    <mergeCell ref="J82:O84"/>
    <mergeCell ref="S3:T4"/>
    <mergeCell ref="C67:D67"/>
    <mergeCell ref="E67:F67"/>
    <mergeCell ref="C69:D69"/>
    <mergeCell ref="E69:F69"/>
    <mergeCell ref="C71:D71"/>
    <mergeCell ref="E71:F71"/>
    <mergeCell ref="C61:D61"/>
    <mergeCell ref="E61:F61"/>
    <mergeCell ref="C63:D63"/>
    <mergeCell ref="E63:F63"/>
    <mergeCell ref="C65:D65"/>
    <mergeCell ref="E65:F65"/>
    <mergeCell ref="C55:D55"/>
    <mergeCell ref="E55:F55"/>
    <mergeCell ref="C57:D57"/>
    <mergeCell ref="A73:A74"/>
    <mergeCell ref="B73:G75"/>
    <mergeCell ref="I73:I74"/>
    <mergeCell ref="J73:O75"/>
    <mergeCell ref="A76:A77"/>
    <mergeCell ref="B76:G78"/>
    <mergeCell ref="I76:I77"/>
    <mergeCell ref="J76:O78"/>
    <mergeCell ref="C53:D53"/>
    <mergeCell ref="E53:F53"/>
    <mergeCell ref="L63:N63"/>
    <mergeCell ref="L65:N65"/>
    <mergeCell ref="L67:N67"/>
    <mergeCell ref="L69:N69"/>
    <mergeCell ref="L71:N71"/>
    <mergeCell ref="E57:F57"/>
    <mergeCell ref="C59:D59"/>
    <mergeCell ref="E59:F59"/>
    <mergeCell ref="F64:G64"/>
    <mergeCell ref="A72:O72"/>
    <mergeCell ref="C43:D43"/>
    <mergeCell ref="E43:F43"/>
    <mergeCell ref="C45:D45"/>
    <mergeCell ref="E45:F45"/>
    <mergeCell ref="C47:D47"/>
    <mergeCell ref="E47:F47"/>
    <mergeCell ref="F50:G50"/>
    <mergeCell ref="F52:G52"/>
    <mergeCell ref="C37:D37"/>
    <mergeCell ref="E37:F37"/>
    <mergeCell ref="C39:D39"/>
    <mergeCell ref="E39:F39"/>
    <mergeCell ref="C41:D41"/>
    <mergeCell ref="E41:F41"/>
    <mergeCell ref="F38:G38"/>
    <mergeCell ref="F40:G40"/>
    <mergeCell ref="C49:D49"/>
    <mergeCell ref="E49:F49"/>
    <mergeCell ref="C51:D51"/>
    <mergeCell ref="E51:F51"/>
    <mergeCell ref="C31:D31"/>
    <mergeCell ref="E31:F31"/>
    <mergeCell ref="C33:D33"/>
    <mergeCell ref="E33:F33"/>
    <mergeCell ref="C35:D35"/>
    <mergeCell ref="E35:F35"/>
    <mergeCell ref="C25:D25"/>
    <mergeCell ref="E25:F25"/>
    <mergeCell ref="C27:D27"/>
    <mergeCell ref="E27:F27"/>
    <mergeCell ref="C29:D29"/>
    <mergeCell ref="E29:F29"/>
    <mergeCell ref="C23:D23"/>
    <mergeCell ref="E23:F23"/>
    <mergeCell ref="C13:D13"/>
    <mergeCell ref="E13:F13"/>
    <mergeCell ref="C15:D15"/>
    <mergeCell ref="E15:F15"/>
    <mergeCell ref="C17:D17"/>
    <mergeCell ref="E17:F17"/>
    <mergeCell ref="F20:G20"/>
    <mergeCell ref="F22:G22"/>
    <mergeCell ref="C7:D7"/>
    <mergeCell ref="E7:F7"/>
    <mergeCell ref="C9:D9"/>
    <mergeCell ref="E9:F9"/>
    <mergeCell ref="C11:D11"/>
    <mergeCell ref="E11:F11"/>
    <mergeCell ref="F66:G66"/>
    <mergeCell ref="F68:G68"/>
    <mergeCell ref="F70:G70"/>
    <mergeCell ref="F54:G54"/>
    <mergeCell ref="F56:G56"/>
    <mergeCell ref="F58:G58"/>
    <mergeCell ref="F60:G60"/>
    <mergeCell ref="F62:G62"/>
    <mergeCell ref="F8:G8"/>
    <mergeCell ref="F10:G10"/>
    <mergeCell ref="F12:G12"/>
    <mergeCell ref="F14:G14"/>
    <mergeCell ref="F16:G16"/>
    <mergeCell ref="F18:G18"/>
    <mergeCell ref="C19:D19"/>
    <mergeCell ref="E19:F19"/>
    <mergeCell ref="C21:D21"/>
    <mergeCell ref="E21:F21"/>
    <mergeCell ref="V38:AB53"/>
    <mergeCell ref="V37:AB37"/>
    <mergeCell ref="F36:G36"/>
    <mergeCell ref="F26:G26"/>
    <mergeCell ref="F28:G28"/>
    <mergeCell ref="F30:G30"/>
    <mergeCell ref="F32:G32"/>
    <mergeCell ref="F34:G34"/>
    <mergeCell ref="F6:G6"/>
    <mergeCell ref="F24:G24"/>
    <mergeCell ref="F42:G42"/>
    <mergeCell ref="F44:G44"/>
    <mergeCell ref="F46:G46"/>
    <mergeCell ref="F48:G48"/>
    <mergeCell ref="L7:N7"/>
    <mergeCell ref="L9:N9"/>
    <mergeCell ref="L11:N11"/>
    <mergeCell ref="L13:N13"/>
    <mergeCell ref="L15:N15"/>
    <mergeCell ref="L17:N17"/>
    <mergeCell ref="L19:N19"/>
    <mergeCell ref="L21:N21"/>
    <mergeCell ref="L23:N23"/>
    <mergeCell ref="L25:N25"/>
    <mergeCell ref="I1:O1"/>
    <mergeCell ref="I2:J2"/>
    <mergeCell ref="N2:O2"/>
    <mergeCell ref="I3:J3"/>
    <mergeCell ref="N3:O3"/>
    <mergeCell ref="F3:G3"/>
    <mergeCell ref="F2:G2"/>
    <mergeCell ref="E5:F5"/>
    <mergeCell ref="A2:B2"/>
    <mergeCell ref="A3:B3"/>
    <mergeCell ref="C5:D5"/>
    <mergeCell ref="C2:D2"/>
    <mergeCell ref="C3:D3"/>
    <mergeCell ref="K2:L2"/>
    <mergeCell ref="K3:L3"/>
    <mergeCell ref="F4:G4"/>
    <mergeCell ref="A1:B1"/>
    <mergeCell ref="C1:E1"/>
    <mergeCell ref="L5:N5"/>
    <mergeCell ref="L27:N27"/>
    <mergeCell ref="L29:N29"/>
    <mergeCell ref="L31:N31"/>
    <mergeCell ref="L33:N33"/>
    <mergeCell ref="L35:N35"/>
    <mergeCell ref="L37:N37"/>
    <mergeCell ref="L39:N39"/>
    <mergeCell ref="L41:N41"/>
    <mergeCell ref="L43:N43"/>
    <mergeCell ref="L45:N45"/>
    <mergeCell ref="L47:N47"/>
    <mergeCell ref="L49:N49"/>
    <mergeCell ref="L51:N51"/>
    <mergeCell ref="L53:N53"/>
    <mergeCell ref="L55:N55"/>
    <mergeCell ref="L57:N57"/>
    <mergeCell ref="L59:N59"/>
    <mergeCell ref="L61:N61"/>
  </mergeCells>
  <conditionalFormatting sqref="O6 O10 O14 O18 O22 O26 O30 O34 O38 O42 O46 O50 O54 O58 O62 O66 O70">
    <cfRule type="expression" dxfId="13" priority="4">
      <formula>O6="Unachiev"</formula>
    </cfRule>
    <cfRule type="expression" dxfId="12" priority="5">
      <formula>OR(O6="ZONE",O6="LAR")</formula>
    </cfRule>
    <cfRule type="expression" dxfId="11" priority="6">
      <formula>O6="RANGE"</formula>
    </cfRule>
  </conditionalFormatting>
  <conditionalFormatting sqref="O8 O12 O16 O20 O24 O28 O32 O36 O40 O44 O48 O52 O56 O60 O64 O68">
    <cfRule type="expression" dxfId="10" priority="1">
      <formula>O8="Unachiev"</formula>
    </cfRule>
    <cfRule type="expression" dxfId="9" priority="2">
      <formula>OR(O8="ZONE",O8="LAR")</formula>
    </cfRule>
    <cfRule type="expression" dxfId="8" priority="3">
      <formula>O8="RANGE"</formula>
    </cfRule>
  </conditionalFormatting>
  <pageMargins left="0.25" right="0.25" top="0.25" bottom="0.25" header="0.25" footer="0.05"/>
  <pageSetup scale="8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1"/>
  <sheetViews>
    <sheetView workbookViewId="0">
      <selection activeCell="A2" sqref="A2"/>
    </sheetView>
  </sheetViews>
  <sheetFormatPr defaultRowHeight="15" x14ac:dyDescent="0.25"/>
  <cols>
    <col min="1" max="1" width="16" style="62" customWidth="1"/>
    <col min="2" max="2" width="7" style="62" customWidth="1"/>
    <col min="3" max="3" width="8" style="62" customWidth="1"/>
    <col min="4" max="4" width="7" style="62" customWidth="1"/>
    <col min="5" max="6" width="29" style="62" customWidth="1"/>
    <col min="7" max="7" width="7" style="62" customWidth="1"/>
    <col min="8" max="8" width="10" style="53" customWidth="1"/>
    <col min="9" max="10" width="11" style="62" customWidth="1"/>
    <col min="11" max="11" width="10" style="62" customWidth="1"/>
    <col min="12" max="14" width="11" style="62" customWidth="1"/>
    <col min="15" max="15" width="8" style="62" customWidth="1"/>
    <col min="16" max="16" width="17" style="62" bestFit="1" customWidth="1"/>
    <col min="17" max="17" width="10" style="62" customWidth="1"/>
    <col min="18" max="18" width="6" style="62" customWidth="1"/>
    <col min="19" max="19" width="8" style="62" customWidth="1"/>
    <col min="20" max="20" width="7" style="62" customWidth="1"/>
    <col min="21" max="21" width="6" style="62" customWidth="1"/>
    <col min="22" max="22" width="7" style="62" customWidth="1"/>
    <col min="23" max="23" width="6" style="62" customWidth="1"/>
    <col min="24" max="24" width="5" style="62" customWidth="1"/>
    <col min="25" max="25" width="6" style="62" customWidth="1"/>
    <col min="26" max="26" width="12" style="62" customWidth="1"/>
    <col min="27" max="29" width="8" style="62" customWidth="1"/>
    <col min="30" max="30" width="15" style="62" customWidth="1"/>
    <col min="31" max="31" width="16" style="62" customWidth="1"/>
    <col min="32" max="32" width="15" style="62" customWidth="1"/>
  </cols>
  <sheetData>
    <row r="1" spans="1:32" s="1" customFormat="1" x14ac:dyDescent="0.25">
      <c r="A1" s="1" t="s">
        <v>112</v>
      </c>
      <c r="B1" s="11" t="s">
        <v>113</v>
      </c>
      <c r="C1" s="1" t="s">
        <v>114</v>
      </c>
      <c r="D1" s="1" t="s">
        <v>115</v>
      </c>
      <c r="E1" s="1" t="s">
        <v>13</v>
      </c>
      <c r="F1" s="1" t="s">
        <v>31</v>
      </c>
      <c r="G1" s="1" t="s">
        <v>116</v>
      </c>
      <c r="H1" s="52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36</v>
      </c>
      <c r="R1" s="1" t="s">
        <v>126</v>
      </c>
      <c r="S1" s="1" t="s">
        <v>37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23</v>
      </c>
      <c r="Y1" s="1" t="s">
        <v>66</v>
      </c>
      <c r="Z1" s="1" t="s">
        <v>131</v>
      </c>
      <c r="AA1" s="1" t="s">
        <v>132</v>
      </c>
      <c r="AB1" s="1" t="s">
        <v>26</v>
      </c>
      <c r="AC1" s="1" t="s">
        <v>133</v>
      </c>
      <c r="AD1" s="1" t="s">
        <v>134</v>
      </c>
      <c r="AE1" s="1" t="s">
        <v>135</v>
      </c>
      <c r="AF1" s="1" t="s">
        <v>136</v>
      </c>
    </row>
    <row r="2" spans="1:32" x14ac:dyDescent="0.25">
      <c r="A2"/>
      <c r="B2"/>
      <c r="C2"/>
      <c r="D2"/>
      <c r="E2" s="74"/>
      <c r="F2" s="74"/>
      <c r="I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</row>
    <row r="3" spans="1:32" x14ac:dyDescent="0.25">
      <c r="A3"/>
      <c r="B3"/>
      <c r="C3"/>
      <c r="D3"/>
      <c r="E3" s="74"/>
      <c r="F3" s="74"/>
      <c r="I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</row>
    <row r="4" spans="1:32" x14ac:dyDescent="0.25">
      <c r="A4"/>
      <c r="B4"/>
      <c r="C4"/>
      <c r="D4"/>
      <c r="E4" s="74"/>
      <c r="F4" s="74"/>
      <c r="I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</row>
    <row r="5" spans="1:32" x14ac:dyDescent="0.25">
      <c r="A5"/>
      <c r="B5"/>
      <c r="C5"/>
      <c r="D5"/>
      <c r="E5" s="74"/>
      <c r="F5" s="74"/>
      <c r="H5"/>
      <c r="I5"/>
      <c r="N5"/>
      <c r="O5"/>
      <c r="P5"/>
      <c r="Q5"/>
      <c r="R5"/>
      <c r="S5"/>
      <c r="T5"/>
      <c r="U5"/>
      <c r="V5"/>
      <c r="W5"/>
      <c r="X5"/>
      <c r="Y5"/>
      <c r="Z5"/>
      <c r="AB5"/>
      <c r="AC5"/>
      <c r="AD5"/>
      <c r="AE5"/>
      <c r="AF5"/>
    </row>
    <row r="6" spans="1:32" x14ac:dyDescent="0.25">
      <c r="A6"/>
      <c r="B6"/>
      <c r="C6"/>
      <c r="D6"/>
      <c r="E6" s="74"/>
      <c r="F6" s="74"/>
      <c r="H6"/>
      <c r="I6"/>
      <c r="N6"/>
      <c r="O6"/>
      <c r="P6"/>
      <c r="Q6"/>
      <c r="R6"/>
      <c r="S6"/>
      <c r="T6"/>
      <c r="U6"/>
      <c r="V6"/>
      <c r="W6"/>
      <c r="X6"/>
      <c r="Y6"/>
      <c r="Z6"/>
      <c r="AB6"/>
      <c r="AC6"/>
      <c r="AD6"/>
      <c r="AE6"/>
      <c r="AF6"/>
    </row>
    <row r="7" spans="1:32" x14ac:dyDescent="0.25">
      <c r="A7"/>
      <c r="B7"/>
      <c r="C7"/>
      <c r="D7"/>
      <c r="E7" s="74"/>
      <c r="F7" s="74"/>
      <c r="H7"/>
      <c r="I7"/>
      <c r="N7"/>
      <c r="O7"/>
      <c r="P7"/>
      <c r="Q7"/>
      <c r="R7"/>
      <c r="S7"/>
      <c r="T7"/>
      <c r="U7"/>
      <c r="V7"/>
      <c r="W7"/>
      <c r="X7"/>
      <c r="Y7"/>
      <c r="Z7"/>
      <c r="AB7"/>
      <c r="AC7"/>
      <c r="AD7"/>
      <c r="AE7"/>
      <c r="AF7"/>
    </row>
    <row r="8" spans="1:32" x14ac:dyDescent="0.25">
      <c r="A8"/>
      <c r="B8"/>
      <c r="C8"/>
      <c r="D8"/>
      <c r="E8" s="74"/>
      <c r="F8" s="74"/>
      <c r="H8"/>
      <c r="I8"/>
      <c r="N8"/>
      <c r="O8"/>
      <c r="P8"/>
      <c r="Q8"/>
      <c r="R8"/>
      <c r="S8"/>
      <c r="T8"/>
      <c r="U8"/>
      <c r="V8"/>
      <c r="W8"/>
      <c r="X8"/>
      <c r="Y8"/>
      <c r="Z8"/>
      <c r="AB8"/>
      <c r="AC8"/>
      <c r="AD8"/>
      <c r="AE8"/>
      <c r="AF8"/>
    </row>
    <row r="9" spans="1:32" x14ac:dyDescent="0.25">
      <c r="A9"/>
      <c r="B9"/>
      <c r="C9"/>
      <c r="D9"/>
      <c r="E9" s="74"/>
      <c r="F9" s="74"/>
      <c r="H9"/>
      <c r="I9"/>
      <c r="N9"/>
      <c r="O9"/>
      <c r="P9"/>
      <c r="Q9"/>
      <c r="R9"/>
      <c r="S9"/>
      <c r="T9"/>
      <c r="U9"/>
      <c r="V9"/>
      <c r="W9"/>
      <c r="X9"/>
      <c r="Y9"/>
      <c r="Z9"/>
      <c r="AB9"/>
      <c r="AC9"/>
      <c r="AD9"/>
      <c r="AE9"/>
      <c r="AF9"/>
    </row>
    <row r="10" spans="1:32" x14ac:dyDescent="0.25">
      <c r="A10"/>
      <c r="B10"/>
      <c r="C10"/>
      <c r="D10"/>
      <c r="E10" s="74"/>
      <c r="F10" s="74"/>
      <c r="H10"/>
      <c r="I10"/>
      <c r="N10"/>
      <c r="O10"/>
      <c r="P10"/>
      <c r="Q10"/>
      <c r="R10"/>
      <c r="S10"/>
      <c r="T10"/>
      <c r="U10"/>
      <c r="V10"/>
      <c r="W10"/>
      <c r="X10"/>
      <c r="Y10"/>
      <c r="Z10"/>
      <c r="AB10"/>
      <c r="AC10"/>
      <c r="AD10"/>
      <c r="AE10"/>
      <c r="AF10"/>
    </row>
    <row r="11" spans="1:32" x14ac:dyDescent="0.25">
      <c r="A11"/>
      <c r="B11"/>
      <c r="C11"/>
      <c r="D11"/>
      <c r="E11" s="74"/>
      <c r="F11" s="74"/>
      <c r="H11"/>
      <c r="I11"/>
      <c r="N11"/>
      <c r="O11"/>
      <c r="P11"/>
      <c r="Q11"/>
      <c r="R11"/>
      <c r="S11"/>
      <c r="T11"/>
      <c r="U11"/>
      <c r="V11"/>
      <c r="W11"/>
      <c r="X11"/>
      <c r="Y11"/>
      <c r="Z11"/>
      <c r="AB11"/>
      <c r="AC11"/>
      <c r="AD11"/>
      <c r="AE11"/>
      <c r="AF11"/>
    </row>
    <row r="12" spans="1:32" x14ac:dyDescent="0.25">
      <c r="E12" s="74"/>
      <c r="F12" s="74"/>
    </row>
    <row r="13" spans="1:32" x14ac:dyDescent="0.25">
      <c r="E13" s="74"/>
      <c r="F13" s="74"/>
    </row>
    <row r="14" spans="1:32" x14ac:dyDescent="0.25">
      <c r="E14" s="74"/>
      <c r="F14" s="74"/>
    </row>
    <row r="15" spans="1:32" x14ac:dyDescent="0.25">
      <c r="E15" s="74"/>
      <c r="F15" s="74"/>
      <c r="H15" s="62"/>
    </row>
    <row r="16" spans="1:32" x14ac:dyDescent="0.25">
      <c r="E16" s="74"/>
      <c r="F16" s="74"/>
      <c r="H16" s="62"/>
    </row>
    <row r="17" spans="5:8" x14ac:dyDescent="0.25">
      <c r="E17" s="74"/>
      <c r="F17" s="74"/>
      <c r="H17" s="62"/>
    </row>
    <row r="18" spans="5:8" x14ac:dyDescent="0.25">
      <c r="E18" s="74"/>
      <c r="F18" s="74"/>
      <c r="H18" s="62"/>
    </row>
    <row r="19" spans="5:8" x14ac:dyDescent="0.25">
      <c r="E19" s="74"/>
      <c r="F19" s="74"/>
      <c r="H19" s="62"/>
    </row>
    <row r="20" spans="5:8" x14ac:dyDescent="0.25">
      <c r="E20" s="74"/>
      <c r="F20" s="74"/>
      <c r="H20" s="62"/>
    </row>
    <row r="21" spans="5:8" x14ac:dyDescent="0.25">
      <c r="E21" s="74"/>
      <c r="F21" s="74"/>
      <c r="H21" s="62"/>
    </row>
    <row r="22" spans="5:8" x14ac:dyDescent="0.25">
      <c r="E22" s="74"/>
      <c r="F22" s="74"/>
    </row>
    <row r="23" spans="5:8" x14ac:dyDescent="0.25">
      <c r="E23" s="74"/>
      <c r="F23" s="74"/>
    </row>
    <row r="24" spans="5:8" x14ac:dyDescent="0.25">
      <c r="E24" s="74"/>
      <c r="F24" s="74"/>
    </row>
    <row r="25" spans="5:8" x14ac:dyDescent="0.25">
      <c r="E25" s="74"/>
      <c r="F25" s="74"/>
      <c r="H25" s="62"/>
    </row>
    <row r="26" spans="5:8" x14ac:dyDescent="0.25">
      <c r="E26" s="74"/>
      <c r="F26" s="74"/>
      <c r="H26" s="62"/>
    </row>
    <row r="27" spans="5:8" x14ac:dyDescent="0.25">
      <c r="E27" s="74"/>
      <c r="F27" s="74"/>
      <c r="H27" s="62"/>
    </row>
    <row r="28" spans="5:8" x14ac:dyDescent="0.25">
      <c r="E28" s="74"/>
      <c r="F28" s="74"/>
      <c r="H28" s="62"/>
    </row>
    <row r="29" spans="5:8" x14ac:dyDescent="0.25">
      <c r="E29" s="74"/>
      <c r="F29" s="74"/>
      <c r="H29" s="62"/>
    </row>
    <row r="30" spans="5:8" x14ac:dyDescent="0.25">
      <c r="E30" s="74"/>
      <c r="F30" s="74"/>
      <c r="H30" s="62"/>
    </row>
    <row r="31" spans="5:8" x14ac:dyDescent="0.25">
      <c r="E31" s="74"/>
      <c r="F31" s="74"/>
      <c r="H31" s="62"/>
    </row>
    <row r="32" spans="5:8" x14ac:dyDescent="0.25">
      <c r="E32" s="74"/>
      <c r="F32" s="74"/>
    </row>
    <row r="33" spans="5:8" x14ac:dyDescent="0.25">
      <c r="E33" s="74"/>
      <c r="F33" s="74"/>
    </row>
    <row r="34" spans="5:8" x14ac:dyDescent="0.25">
      <c r="E34" s="74"/>
      <c r="F34" s="74"/>
    </row>
    <row r="35" spans="5:8" x14ac:dyDescent="0.25">
      <c r="E35" s="74"/>
      <c r="F35" s="74"/>
      <c r="H35" s="62"/>
    </row>
    <row r="36" spans="5:8" x14ac:dyDescent="0.25">
      <c r="E36" s="74"/>
      <c r="F36" s="74"/>
      <c r="H36" s="62"/>
    </row>
    <row r="37" spans="5:8" x14ac:dyDescent="0.25">
      <c r="E37" s="74"/>
      <c r="F37" s="74"/>
      <c r="H37" s="62"/>
    </row>
    <row r="38" spans="5:8" x14ac:dyDescent="0.25">
      <c r="E38" s="74"/>
      <c r="F38" s="74"/>
      <c r="H38" s="62"/>
    </row>
    <row r="39" spans="5:8" x14ac:dyDescent="0.25">
      <c r="E39" s="74"/>
      <c r="F39" s="74"/>
      <c r="H39" s="62"/>
    </row>
    <row r="40" spans="5:8" x14ac:dyDescent="0.25">
      <c r="E40" s="74"/>
      <c r="F40" s="74"/>
      <c r="H40" s="62"/>
    </row>
    <row r="41" spans="5:8" x14ac:dyDescent="0.25">
      <c r="E41" s="74"/>
      <c r="F41" s="74"/>
      <c r="H41" s="6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Debrief</vt:lpstr>
      <vt:lpstr>Combined</vt:lpstr>
      <vt:lpstr>acmi</vt:lpstr>
      <vt:lpstr>alt</vt:lpstr>
      <vt:lpstr>be</vt:lpstr>
      <vt:lpstr>BELat</vt:lpstr>
      <vt:lpstr>BELong</vt:lpstr>
      <vt:lpstr>BEname</vt:lpstr>
      <vt:lpstr>buffers</vt:lpstr>
      <vt:lpstr>bullrel</vt:lpstr>
      <vt:lpstr>cs</vt:lpstr>
      <vt:lpstr>delay</vt:lpstr>
      <vt:lpstr>dest</vt:lpstr>
      <vt:lpstr>dtcmission</vt:lpstr>
      <vt:lpstr>dtcsortie</vt:lpstr>
      <vt:lpstr>fci</vt:lpstr>
      <vt:lpstr>fom</vt:lpstr>
      <vt:lpstr>gs</vt:lpstr>
      <vt:lpstr>hdg</vt:lpstr>
      <vt:lpstr>ias</vt:lpstr>
      <vt:lpstr>lar</vt:lpstr>
      <vt:lpstr>ls</vt:lpstr>
      <vt:lpstr>mach</vt:lpstr>
      <vt:lpstr>msndate</vt:lpstr>
      <vt:lpstr>msnlead</vt:lpstr>
      <vt:lpstr>msnnum</vt:lpstr>
      <vt:lpstr>msnwso</vt:lpstr>
      <vt:lpstr>primenav</vt:lpstr>
      <vt:lpstr>primenavaiding</vt:lpstr>
      <vt:lpstr>Debrief!Print_Area</vt:lpstr>
      <vt:lpstr>tail</vt:lpstr>
      <vt:lpstr>tas</vt:lpstr>
      <vt:lpstr>tgp</vt:lpstr>
      <vt:lpstr>tgpserial</vt:lpstr>
      <vt:lpstr>tgtelev</vt:lpstr>
      <vt:lpstr>tgtlat</vt:lpstr>
      <vt:lpstr>tgtlon</vt:lpstr>
      <vt:lpstr>tgtname</vt:lpstr>
      <vt:lpstr>tor</vt:lpstr>
      <vt:lpstr>tot</vt:lpstr>
      <vt:lpstr>trk</vt:lpstr>
      <vt:lpstr>wpn</vt:lpstr>
      <vt:lpstr>wpntype</vt:lpstr>
      <vt:lpstr>xhair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Lobo</cp:lastModifiedBy>
  <cp:lastPrinted>2020-06-09T07:41:47Z</cp:lastPrinted>
  <dcterms:created xsi:type="dcterms:W3CDTF">2019-07-16T01:10:43Z</dcterms:created>
  <dcterms:modified xsi:type="dcterms:W3CDTF">2020-06-15T16:02:46Z</dcterms:modified>
</cp:coreProperties>
</file>