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180"/>
  </bookViews>
  <sheets>
    <sheet name="FORM FINEPRO" sheetId="5" r:id="rId1"/>
  </sheets>
  <externalReferences>
    <externalReference r:id="rId3"/>
    <externalReference r:id="rId4"/>
    <externalReference r:id="rId5"/>
    <externalReference r:id="rId6"/>
    <externalReference r:id="rId7"/>
  </externalReferences>
  <definedNames>
    <definedName name="_xlnm._FilterDatabase" localSheetId="0" hidden="1">'FORM FINEPRO'!$B$22:$V$282</definedName>
    <definedName name="_xlnm.Print_Area" localSheetId="0">'FORM FINEPRO'!$D$2:$S$282</definedName>
    <definedName name="_xlnm.Print_Titles" localSheetId="0">'FORM FINEPRO'!$21:$22</definedName>
    <definedName name="Build1">#REF!</definedName>
    <definedName name="Build2">#REF!</definedName>
    <definedName name="Build3">#REF!</definedName>
    <definedName name="Build4">#REF!</definedName>
    <definedName name="Build5">#REF!</definedName>
    <definedName name="Locations">#REF!</definedName>
    <definedName name="ModelYear">#REF!</definedName>
    <definedName name="PartName">#REF!</definedName>
    <definedName name="PartNumber">#REF!</definedName>
    <definedName name="Program">#REF!</definedName>
    <definedName name="ReviewDate">#REF!</definedName>
    <definedName name="RR">#REF!</definedName>
    <definedName name="SC">#REF!</definedName>
    <definedName name="SOP">#REF!</definedName>
    <definedName name="SPR">#REF!</definedName>
    <definedName name="Status">#REF!</definedName>
    <definedName name="SuppCode">#REF!</definedName>
    <definedName name="SuppLocation">#REF!</definedName>
    <definedName name="SuppName">#REF!</definedName>
    <definedName name="Type">#REF!</definedName>
    <definedName name="WERS">#REF!</definedName>
  </definedNames>
  <calcPr calcId="144525" concurrentCalc="0"/>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4" name="ID_1290B6D454D34A119D0E7D397A31ABDA"/>
        <xdr:cNvPicPr>
          <a:picLocks noChangeAspect="1"/>
        </xdr:cNvPicPr>
      </xdr:nvPicPr>
      <xdr:blipFill>
        <a:blip r:embed="rId1"/>
        <a:stretch>
          <a:fillRect/>
        </a:stretch>
      </xdr:blipFill>
      <xdr:spPr>
        <a:xfrm>
          <a:off x="3199130" y="12836525"/>
          <a:ext cx="1533525" cy="276225"/>
        </a:xfrm>
        <a:prstGeom prst="rect">
          <a:avLst/>
        </a:prstGeom>
        <a:noFill/>
        <a:ln w="9525">
          <a:noFill/>
        </a:ln>
      </xdr:spPr>
    </xdr:pic>
  </etc:cellImage>
  <etc:cellImage>
    <xdr:pic>
      <xdr:nvPicPr>
        <xdr:cNvPr id="15" name="ID_EDB2C961600649E4A7F6FD2737C18599"/>
        <xdr:cNvPicPr>
          <a:picLocks noChangeAspect="1"/>
        </xdr:cNvPicPr>
      </xdr:nvPicPr>
      <xdr:blipFill>
        <a:blip r:embed="rId1"/>
        <a:stretch>
          <a:fillRect/>
        </a:stretch>
      </xdr:blipFill>
      <xdr:spPr>
        <a:xfrm>
          <a:off x="3199130" y="13293725"/>
          <a:ext cx="1533525" cy="276225"/>
        </a:xfrm>
        <a:prstGeom prst="rect">
          <a:avLst/>
        </a:prstGeom>
        <a:noFill/>
        <a:ln w="9525">
          <a:noFill/>
        </a:ln>
      </xdr:spPr>
    </xdr:pic>
  </etc:cellImage>
  <etc:cellImage>
    <xdr:pic>
      <xdr:nvPicPr>
        <xdr:cNvPr id="17" name="ID_FEB18C493B3B444487832C2AD22B3187"/>
        <xdr:cNvPicPr>
          <a:picLocks noChangeAspect="1"/>
        </xdr:cNvPicPr>
      </xdr:nvPicPr>
      <xdr:blipFill>
        <a:blip r:embed="rId2"/>
        <a:stretch>
          <a:fillRect/>
        </a:stretch>
      </xdr:blipFill>
      <xdr:spPr>
        <a:xfrm>
          <a:off x="3268345" y="18728055"/>
          <a:ext cx="1349375" cy="372745"/>
        </a:xfrm>
        <a:prstGeom prst="rect">
          <a:avLst/>
        </a:prstGeom>
        <a:noFill/>
        <a:ln w="9525">
          <a:noFill/>
        </a:ln>
      </xdr:spPr>
    </xdr:pic>
  </etc:cellImage>
  <etc:cellImage>
    <xdr:pic>
      <xdr:nvPicPr>
        <xdr:cNvPr id="18" name="ID_E19030A909FD41D9BABAEC0295458CF6"/>
        <xdr:cNvPicPr>
          <a:picLocks noChangeAspect="1"/>
        </xdr:cNvPicPr>
      </xdr:nvPicPr>
      <xdr:blipFill>
        <a:blip r:embed="rId2"/>
        <a:stretch>
          <a:fillRect/>
        </a:stretch>
      </xdr:blipFill>
      <xdr:spPr>
        <a:xfrm>
          <a:off x="3268345" y="19185255"/>
          <a:ext cx="1349375" cy="372745"/>
        </a:xfrm>
        <a:prstGeom prst="rect">
          <a:avLst/>
        </a:prstGeom>
        <a:noFill/>
        <a:ln w="9525">
          <a:noFill/>
        </a:ln>
      </xdr:spPr>
    </xdr:pic>
  </etc:cellImage>
  <etc:cellImage>
    <xdr:pic>
      <xdr:nvPicPr>
        <xdr:cNvPr id="19" name="ID_B3ED78D38AE44E69A77C1D8271387779"/>
        <xdr:cNvPicPr>
          <a:picLocks noChangeAspect="1"/>
        </xdr:cNvPicPr>
      </xdr:nvPicPr>
      <xdr:blipFill>
        <a:blip r:embed="rId3"/>
        <a:stretch>
          <a:fillRect/>
        </a:stretch>
      </xdr:blipFill>
      <xdr:spPr>
        <a:xfrm>
          <a:off x="3427730" y="19681825"/>
          <a:ext cx="1057275" cy="285750"/>
        </a:xfrm>
        <a:prstGeom prst="rect">
          <a:avLst/>
        </a:prstGeom>
        <a:noFill/>
        <a:ln w="9525">
          <a:noFill/>
        </a:ln>
      </xdr:spPr>
    </xdr:pic>
  </etc:cellImage>
  <etc:cellImage>
    <xdr:pic>
      <xdr:nvPicPr>
        <xdr:cNvPr id="20" name="ID_405D1CA03A1944A7AD60EC8A73A4E976"/>
        <xdr:cNvPicPr>
          <a:picLocks noChangeAspect="1"/>
        </xdr:cNvPicPr>
      </xdr:nvPicPr>
      <xdr:blipFill>
        <a:blip r:embed="rId3"/>
        <a:stretch>
          <a:fillRect/>
        </a:stretch>
      </xdr:blipFill>
      <xdr:spPr>
        <a:xfrm>
          <a:off x="3427730" y="20139025"/>
          <a:ext cx="1057275" cy="285750"/>
        </a:xfrm>
        <a:prstGeom prst="rect">
          <a:avLst/>
        </a:prstGeom>
        <a:noFill/>
        <a:ln w="9525">
          <a:noFill/>
        </a:ln>
      </xdr:spPr>
    </xdr:pic>
  </etc:cellImage>
  <etc:cellImage>
    <xdr:pic>
      <xdr:nvPicPr>
        <xdr:cNvPr id="21" name="ID_A64F11A4B5A446AE9A57C35A8B5D1FF4"/>
        <xdr:cNvPicPr>
          <a:picLocks noChangeAspect="1"/>
        </xdr:cNvPicPr>
      </xdr:nvPicPr>
      <xdr:blipFill>
        <a:blip r:embed="rId4"/>
        <a:stretch>
          <a:fillRect/>
        </a:stretch>
      </xdr:blipFill>
      <xdr:spPr>
        <a:xfrm>
          <a:off x="3199130" y="24723725"/>
          <a:ext cx="1524000" cy="276225"/>
        </a:xfrm>
        <a:prstGeom prst="rect">
          <a:avLst/>
        </a:prstGeom>
        <a:noFill/>
        <a:ln w="9525">
          <a:noFill/>
        </a:ln>
      </xdr:spPr>
    </xdr:pic>
  </etc:cellImage>
  <etc:cellImage>
    <xdr:pic>
      <xdr:nvPicPr>
        <xdr:cNvPr id="22" name="ID_BA63267F46954CB9AE67A15442FDB428"/>
        <xdr:cNvPicPr>
          <a:picLocks noChangeAspect="1"/>
        </xdr:cNvPicPr>
      </xdr:nvPicPr>
      <xdr:blipFill>
        <a:blip r:embed="rId5"/>
        <a:stretch>
          <a:fillRect/>
        </a:stretch>
      </xdr:blipFill>
      <xdr:spPr>
        <a:xfrm>
          <a:off x="3389630" y="25168225"/>
          <a:ext cx="1133475" cy="276225"/>
        </a:xfrm>
        <a:prstGeom prst="rect">
          <a:avLst/>
        </a:prstGeom>
        <a:noFill/>
        <a:ln w="9525">
          <a:noFill/>
        </a:ln>
      </xdr:spPr>
    </xdr:pic>
  </etc:cellImage>
  <etc:cellImage>
    <xdr:pic>
      <xdr:nvPicPr>
        <xdr:cNvPr id="23" name="ID_2D7EE3A6AD084FA2BE74AE941D2F01A0"/>
        <xdr:cNvPicPr>
          <a:picLocks noChangeAspect="1"/>
        </xdr:cNvPicPr>
      </xdr:nvPicPr>
      <xdr:blipFill>
        <a:blip r:embed="rId6"/>
        <a:stretch>
          <a:fillRect/>
        </a:stretch>
      </xdr:blipFill>
      <xdr:spPr>
        <a:xfrm>
          <a:off x="3198495" y="25624790"/>
          <a:ext cx="1550670" cy="267335"/>
        </a:xfrm>
        <a:prstGeom prst="rect">
          <a:avLst/>
        </a:prstGeom>
        <a:noFill/>
        <a:ln w="9525">
          <a:noFill/>
        </a:ln>
      </xdr:spPr>
    </xdr:pic>
  </etc:cellImage>
  <etc:cellImage>
    <xdr:pic>
      <xdr:nvPicPr>
        <xdr:cNvPr id="24" name="ID_7D1E6961C7314498AC219F2BDFFFEF1E"/>
        <xdr:cNvPicPr>
          <a:picLocks noChangeAspect="1"/>
        </xdr:cNvPicPr>
      </xdr:nvPicPr>
      <xdr:blipFill>
        <a:blip r:embed="rId7"/>
        <a:stretch>
          <a:fillRect/>
        </a:stretch>
      </xdr:blipFill>
      <xdr:spPr>
        <a:xfrm>
          <a:off x="3197225" y="26552525"/>
          <a:ext cx="1533525" cy="274320"/>
        </a:xfrm>
        <a:prstGeom prst="rect">
          <a:avLst/>
        </a:prstGeom>
        <a:noFill/>
        <a:ln w="9525">
          <a:noFill/>
        </a:ln>
      </xdr:spPr>
    </xdr:pic>
  </etc:cellImage>
  <etc:cellImage>
    <xdr:pic>
      <xdr:nvPicPr>
        <xdr:cNvPr id="25" name="ID_116551A48CD943F3BA3E6B655CE5781A"/>
        <xdr:cNvPicPr>
          <a:picLocks noChangeAspect="1"/>
        </xdr:cNvPicPr>
      </xdr:nvPicPr>
      <xdr:blipFill>
        <a:blip r:embed="rId7"/>
        <a:stretch>
          <a:fillRect/>
        </a:stretch>
      </xdr:blipFill>
      <xdr:spPr>
        <a:xfrm>
          <a:off x="3197225" y="27009725"/>
          <a:ext cx="1533525" cy="274320"/>
        </a:xfrm>
        <a:prstGeom prst="rect">
          <a:avLst/>
        </a:prstGeom>
        <a:noFill/>
        <a:ln w="9525">
          <a:noFill/>
        </a:ln>
      </xdr:spPr>
    </xdr:pic>
  </etc:cellImage>
  <etc:cellImage>
    <xdr:pic>
      <xdr:nvPicPr>
        <xdr:cNvPr id="26" name="ID_37772AF0393B43188FA627571E550B4E"/>
        <xdr:cNvPicPr>
          <a:picLocks noChangeAspect="1"/>
        </xdr:cNvPicPr>
      </xdr:nvPicPr>
      <xdr:blipFill>
        <a:blip r:embed="rId7"/>
        <a:stretch>
          <a:fillRect/>
        </a:stretch>
      </xdr:blipFill>
      <xdr:spPr>
        <a:xfrm>
          <a:off x="3197225" y="27466925"/>
          <a:ext cx="1533525" cy="274320"/>
        </a:xfrm>
        <a:prstGeom prst="rect">
          <a:avLst/>
        </a:prstGeom>
        <a:noFill/>
        <a:ln w="9525">
          <a:noFill/>
        </a:ln>
      </xdr:spPr>
    </xdr:pic>
  </etc:cellImage>
  <etc:cellImage>
    <xdr:pic>
      <xdr:nvPicPr>
        <xdr:cNvPr id="27" name="ID_FEB7607940C545A0AD5D8F0BFDB87E19"/>
        <xdr:cNvPicPr>
          <a:picLocks noChangeAspect="1"/>
        </xdr:cNvPicPr>
      </xdr:nvPicPr>
      <xdr:blipFill>
        <a:blip r:embed="rId8"/>
        <a:stretch>
          <a:fillRect/>
        </a:stretch>
      </xdr:blipFill>
      <xdr:spPr>
        <a:xfrm>
          <a:off x="3262630" y="32051625"/>
          <a:ext cx="1428750" cy="276225"/>
        </a:xfrm>
        <a:prstGeom prst="rect">
          <a:avLst/>
        </a:prstGeom>
        <a:noFill/>
        <a:ln w="9525">
          <a:noFill/>
        </a:ln>
      </xdr:spPr>
    </xdr:pic>
  </etc:cellImage>
  <etc:cellImage>
    <xdr:pic>
      <xdr:nvPicPr>
        <xdr:cNvPr id="29" name="ID_F3952170DA4B4CE788B2CDC3495B84ED"/>
        <xdr:cNvPicPr>
          <a:picLocks noChangeAspect="1"/>
        </xdr:cNvPicPr>
      </xdr:nvPicPr>
      <xdr:blipFill>
        <a:blip r:embed="rId8"/>
        <a:stretch>
          <a:fillRect/>
        </a:stretch>
      </xdr:blipFill>
      <xdr:spPr>
        <a:xfrm>
          <a:off x="3262630" y="32508825"/>
          <a:ext cx="1428750" cy="276225"/>
        </a:xfrm>
        <a:prstGeom prst="rect">
          <a:avLst/>
        </a:prstGeom>
        <a:noFill/>
        <a:ln w="9525">
          <a:noFill/>
        </a:ln>
      </xdr:spPr>
    </xdr:pic>
  </etc:cellImage>
  <etc:cellImage>
    <xdr:pic>
      <xdr:nvPicPr>
        <xdr:cNvPr id="30" name="ID_4279E569E7A642E7A7C0025F46373B93"/>
        <xdr:cNvPicPr>
          <a:picLocks noChangeAspect="1"/>
        </xdr:cNvPicPr>
      </xdr:nvPicPr>
      <xdr:blipFill>
        <a:blip r:embed="rId8"/>
        <a:stretch>
          <a:fillRect/>
        </a:stretch>
      </xdr:blipFill>
      <xdr:spPr>
        <a:xfrm>
          <a:off x="3262630" y="32966025"/>
          <a:ext cx="1428750" cy="276225"/>
        </a:xfrm>
        <a:prstGeom prst="rect">
          <a:avLst/>
        </a:prstGeom>
        <a:noFill/>
        <a:ln w="9525">
          <a:noFill/>
        </a:ln>
      </xdr:spPr>
    </xdr:pic>
  </etc:cellImage>
  <etc:cellImage>
    <xdr:pic>
      <xdr:nvPicPr>
        <xdr:cNvPr id="45" name="ID_A58A1F048D69440199B24FBF0E606F66"/>
        <xdr:cNvPicPr>
          <a:picLocks noChangeAspect="1"/>
        </xdr:cNvPicPr>
      </xdr:nvPicPr>
      <xdr:blipFill>
        <a:blip r:embed="rId8"/>
        <a:stretch>
          <a:fillRect/>
        </a:stretch>
      </xdr:blipFill>
      <xdr:spPr>
        <a:xfrm>
          <a:off x="3262630" y="33423225"/>
          <a:ext cx="1428750" cy="276225"/>
        </a:xfrm>
        <a:prstGeom prst="rect">
          <a:avLst/>
        </a:prstGeom>
        <a:noFill/>
        <a:ln w="9525">
          <a:noFill/>
        </a:ln>
      </xdr:spPr>
    </xdr:pic>
  </etc:cellImage>
  <etc:cellImage>
    <xdr:pic>
      <xdr:nvPicPr>
        <xdr:cNvPr id="46" name="ID_9B2687603A3C4268B8FD8968A130F958"/>
        <xdr:cNvPicPr>
          <a:picLocks noChangeAspect="1"/>
        </xdr:cNvPicPr>
      </xdr:nvPicPr>
      <xdr:blipFill>
        <a:blip r:embed="rId8"/>
        <a:stretch>
          <a:fillRect/>
        </a:stretch>
      </xdr:blipFill>
      <xdr:spPr>
        <a:xfrm>
          <a:off x="3262630" y="33880425"/>
          <a:ext cx="1428750" cy="276225"/>
        </a:xfrm>
        <a:prstGeom prst="rect">
          <a:avLst/>
        </a:prstGeom>
        <a:noFill/>
        <a:ln w="9525">
          <a:noFill/>
        </a:ln>
      </xdr:spPr>
    </xdr:pic>
  </etc:cellImage>
  <etc:cellImage>
    <xdr:pic>
      <xdr:nvPicPr>
        <xdr:cNvPr id="48" name="ID_D679E056258A44B294F9099694E68ABD"/>
        <xdr:cNvPicPr>
          <a:picLocks noChangeAspect="1"/>
        </xdr:cNvPicPr>
      </xdr:nvPicPr>
      <xdr:blipFill>
        <a:blip r:embed="rId9"/>
        <a:stretch>
          <a:fillRect/>
        </a:stretch>
      </xdr:blipFill>
      <xdr:spPr>
        <a:xfrm>
          <a:off x="3197225" y="34297620"/>
          <a:ext cx="1553845" cy="287655"/>
        </a:xfrm>
        <a:prstGeom prst="rect">
          <a:avLst/>
        </a:prstGeom>
        <a:noFill/>
        <a:ln w="9525">
          <a:noFill/>
        </a:ln>
      </xdr:spPr>
    </xdr:pic>
  </etc:cellImage>
  <etc:cellImage>
    <xdr:pic>
      <xdr:nvPicPr>
        <xdr:cNvPr id="49" name="ID_25A39732CB51452782536311CF340414"/>
        <xdr:cNvPicPr>
          <a:picLocks noChangeAspect="1"/>
        </xdr:cNvPicPr>
      </xdr:nvPicPr>
      <xdr:blipFill>
        <a:blip r:embed="rId9"/>
        <a:stretch>
          <a:fillRect/>
        </a:stretch>
      </xdr:blipFill>
      <xdr:spPr>
        <a:xfrm>
          <a:off x="3197225" y="34754820"/>
          <a:ext cx="1553845" cy="287655"/>
        </a:xfrm>
        <a:prstGeom prst="rect">
          <a:avLst/>
        </a:prstGeom>
        <a:noFill/>
        <a:ln w="9525">
          <a:noFill/>
        </a:ln>
      </xdr:spPr>
    </xdr:pic>
  </etc:cellImage>
  <etc:cellImage>
    <xdr:pic>
      <xdr:nvPicPr>
        <xdr:cNvPr id="50" name="ID_06864FEAD3E74BC6877665DC12F4148E"/>
        <xdr:cNvPicPr>
          <a:picLocks noChangeAspect="1"/>
        </xdr:cNvPicPr>
      </xdr:nvPicPr>
      <xdr:blipFill>
        <a:blip r:embed="rId9"/>
        <a:stretch>
          <a:fillRect/>
        </a:stretch>
      </xdr:blipFill>
      <xdr:spPr>
        <a:xfrm>
          <a:off x="3197225" y="35212020"/>
          <a:ext cx="1553845" cy="287655"/>
        </a:xfrm>
        <a:prstGeom prst="rect">
          <a:avLst/>
        </a:prstGeom>
        <a:noFill/>
        <a:ln w="9525">
          <a:noFill/>
        </a:ln>
      </xdr:spPr>
    </xdr:pic>
  </etc:cellImage>
  <etc:cellImage>
    <xdr:pic>
      <xdr:nvPicPr>
        <xdr:cNvPr id="54" name="ID_71A4FAC1D7DA4ECCA8FD7075C45E4BF6"/>
        <xdr:cNvPicPr>
          <a:picLocks noChangeAspect="1"/>
        </xdr:cNvPicPr>
      </xdr:nvPicPr>
      <xdr:blipFill>
        <a:blip r:embed="rId9"/>
        <a:stretch>
          <a:fillRect/>
        </a:stretch>
      </xdr:blipFill>
      <xdr:spPr>
        <a:xfrm>
          <a:off x="3197225" y="35669220"/>
          <a:ext cx="1553845" cy="287655"/>
        </a:xfrm>
        <a:prstGeom prst="rect">
          <a:avLst/>
        </a:prstGeom>
        <a:noFill/>
        <a:ln w="9525">
          <a:noFill/>
        </a:ln>
      </xdr:spPr>
    </xdr:pic>
  </etc:cellImage>
  <etc:cellImage>
    <xdr:pic>
      <xdr:nvPicPr>
        <xdr:cNvPr id="55" name="ID_EE27C457FF814430A4C8DCDB331D5B1A"/>
        <xdr:cNvPicPr>
          <a:picLocks noChangeAspect="1"/>
        </xdr:cNvPicPr>
      </xdr:nvPicPr>
      <xdr:blipFill>
        <a:blip r:embed="rId9"/>
        <a:stretch>
          <a:fillRect/>
        </a:stretch>
      </xdr:blipFill>
      <xdr:spPr>
        <a:xfrm>
          <a:off x="3197225" y="36126420"/>
          <a:ext cx="1553845" cy="287655"/>
        </a:xfrm>
        <a:prstGeom prst="rect">
          <a:avLst/>
        </a:prstGeom>
        <a:noFill/>
        <a:ln w="9525">
          <a:noFill/>
        </a:ln>
      </xdr:spPr>
    </xdr:pic>
  </etc:cellImage>
  <etc:cellImage>
    <xdr:pic>
      <xdr:nvPicPr>
        <xdr:cNvPr id="35" name="ID_24709789A1954BE1A10BF733216898BD"/>
        <xdr:cNvPicPr>
          <a:picLocks noChangeAspect="1"/>
        </xdr:cNvPicPr>
      </xdr:nvPicPr>
      <xdr:blipFill>
        <a:blip r:embed="rId10"/>
        <a:stretch>
          <a:fillRect/>
        </a:stretch>
      </xdr:blipFill>
      <xdr:spPr>
        <a:xfrm>
          <a:off x="3482975" y="51205130"/>
          <a:ext cx="768985" cy="337820"/>
        </a:xfrm>
        <a:prstGeom prst="rect">
          <a:avLst/>
        </a:prstGeom>
        <a:noFill/>
        <a:ln w="9525">
          <a:noFill/>
        </a:ln>
      </xdr:spPr>
    </xdr:pic>
  </etc:cellImage>
  <etc:cellImage>
    <xdr:pic>
      <xdr:nvPicPr>
        <xdr:cNvPr id="36" name="ID_440D6BDEAD6847F5B235D4E2014AEC4F"/>
        <xdr:cNvPicPr>
          <a:picLocks noChangeAspect="1"/>
        </xdr:cNvPicPr>
      </xdr:nvPicPr>
      <xdr:blipFill>
        <a:blip r:embed="rId11"/>
        <a:stretch>
          <a:fillRect/>
        </a:stretch>
      </xdr:blipFill>
      <xdr:spPr>
        <a:xfrm>
          <a:off x="3459480" y="51642010"/>
          <a:ext cx="797560" cy="351790"/>
        </a:xfrm>
        <a:prstGeom prst="rect">
          <a:avLst/>
        </a:prstGeom>
        <a:noFill/>
        <a:ln w="9525">
          <a:noFill/>
        </a:ln>
      </xdr:spPr>
    </xdr:pic>
  </etc:cellImage>
  <etc:cellImage>
    <xdr:pic>
      <xdr:nvPicPr>
        <xdr:cNvPr id="33" name="ID_EEE95FBB165B4A23A0C2FB9512346B93"/>
        <xdr:cNvPicPr>
          <a:picLocks noChangeAspect="1"/>
        </xdr:cNvPicPr>
      </xdr:nvPicPr>
      <xdr:blipFill>
        <a:blip r:embed="rId10"/>
        <a:stretch>
          <a:fillRect/>
        </a:stretch>
      </xdr:blipFill>
      <xdr:spPr>
        <a:xfrm>
          <a:off x="3482975" y="52119530"/>
          <a:ext cx="768985" cy="337820"/>
        </a:xfrm>
        <a:prstGeom prst="rect">
          <a:avLst/>
        </a:prstGeom>
        <a:noFill/>
        <a:ln w="9525">
          <a:noFill/>
        </a:ln>
      </xdr:spPr>
    </xdr:pic>
  </etc:cellImage>
  <etc:cellImage>
    <xdr:pic>
      <xdr:nvPicPr>
        <xdr:cNvPr id="34" name="ID_CAC765B9147449698BABF63548CC79A6"/>
        <xdr:cNvPicPr>
          <a:picLocks noChangeAspect="1"/>
        </xdr:cNvPicPr>
      </xdr:nvPicPr>
      <xdr:blipFill>
        <a:blip r:embed="rId11"/>
        <a:stretch>
          <a:fillRect/>
        </a:stretch>
      </xdr:blipFill>
      <xdr:spPr>
        <a:xfrm>
          <a:off x="3459480" y="52556410"/>
          <a:ext cx="797560" cy="351790"/>
        </a:xfrm>
        <a:prstGeom prst="rect">
          <a:avLst/>
        </a:prstGeom>
        <a:noFill/>
        <a:ln w="9525">
          <a:noFill/>
        </a:ln>
      </xdr:spPr>
    </xdr:pic>
  </etc:cellImage>
  <etc:cellImage>
    <xdr:pic>
      <xdr:nvPicPr>
        <xdr:cNvPr id="31" name="ID_A34BBA84FE9048AC953210FD2AA45E51"/>
        <xdr:cNvPicPr>
          <a:picLocks noChangeAspect="1"/>
        </xdr:cNvPicPr>
      </xdr:nvPicPr>
      <xdr:blipFill>
        <a:blip r:embed="rId10"/>
        <a:stretch>
          <a:fillRect/>
        </a:stretch>
      </xdr:blipFill>
      <xdr:spPr>
        <a:xfrm>
          <a:off x="3482975" y="53033930"/>
          <a:ext cx="768985" cy="337820"/>
        </a:xfrm>
        <a:prstGeom prst="rect">
          <a:avLst/>
        </a:prstGeom>
        <a:noFill/>
        <a:ln w="9525">
          <a:noFill/>
        </a:ln>
      </xdr:spPr>
    </xdr:pic>
  </etc:cellImage>
  <etc:cellImage>
    <xdr:pic>
      <xdr:nvPicPr>
        <xdr:cNvPr id="32" name="ID_C87FC047C4D24E9DB24EFDE804BE40CD"/>
        <xdr:cNvPicPr>
          <a:picLocks noChangeAspect="1"/>
        </xdr:cNvPicPr>
      </xdr:nvPicPr>
      <xdr:blipFill>
        <a:blip r:embed="rId11"/>
        <a:stretch>
          <a:fillRect/>
        </a:stretch>
      </xdr:blipFill>
      <xdr:spPr>
        <a:xfrm>
          <a:off x="3459480" y="53470810"/>
          <a:ext cx="797560" cy="351790"/>
        </a:xfrm>
        <a:prstGeom prst="rect">
          <a:avLst/>
        </a:prstGeom>
        <a:noFill/>
        <a:ln w="9525">
          <a:noFill/>
        </a:ln>
      </xdr:spPr>
    </xdr:pic>
  </etc:cellImage>
  <etc:cellImage>
    <xdr:pic>
      <xdr:nvPicPr>
        <xdr:cNvPr id="41" name="ID_B5B5204736BF46FDAD65CAAE74879B0D"/>
        <xdr:cNvPicPr>
          <a:picLocks noChangeAspect="1"/>
        </xdr:cNvPicPr>
      </xdr:nvPicPr>
      <xdr:blipFill>
        <a:blip r:embed="rId10"/>
        <a:stretch>
          <a:fillRect/>
        </a:stretch>
      </xdr:blipFill>
      <xdr:spPr>
        <a:xfrm>
          <a:off x="3482975" y="54405530"/>
          <a:ext cx="768985" cy="337820"/>
        </a:xfrm>
        <a:prstGeom prst="rect">
          <a:avLst/>
        </a:prstGeom>
        <a:noFill/>
        <a:ln w="9525">
          <a:noFill/>
        </a:ln>
      </xdr:spPr>
    </xdr:pic>
  </etc:cellImage>
  <etc:cellImage>
    <xdr:pic>
      <xdr:nvPicPr>
        <xdr:cNvPr id="42" name="ID_11D2C95F3B9E46B58AE496578FA8E65B"/>
        <xdr:cNvPicPr>
          <a:picLocks noChangeAspect="1"/>
        </xdr:cNvPicPr>
      </xdr:nvPicPr>
      <xdr:blipFill>
        <a:blip r:embed="rId11"/>
        <a:stretch>
          <a:fillRect/>
        </a:stretch>
      </xdr:blipFill>
      <xdr:spPr>
        <a:xfrm>
          <a:off x="3459480" y="54842410"/>
          <a:ext cx="797560" cy="351790"/>
        </a:xfrm>
        <a:prstGeom prst="rect">
          <a:avLst/>
        </a:prstGeom>
        <a:noFill/>
        <a:ln w="9525">
          <a:noFill/>
        </a:ln>
      </xdr:spPr>
    </xdr:pic>
  </etc:cellImage>
  <etc:cellImage>
    <xdr:pic>
      <xdr:nvPicPr>
        <xdr:cNvPr id="39" name="ID_1A8C5FCDC3424000BF7ADCF0D49A403B"/>
        <xdr:cNvPicPr>
          <a:picLocks noChangeAspect="1"/>
        </xdr:cNvPicPr>
      </xdr:nvPicPr>
      <xdr:blipFill>
        <a:blip r:embed="rId10"/>
        <a:stretch>
          <a:fillRect/>
        </a:stretch>
      </xdr:blipFill>
      <xdr:spPr>
        <a:xfrm>
          <a:off x="3482975" y="55319930"/>
          <a:ext cx="768985" cy="337820"/>
        </a:xfrm>
        <a:prstGeom prst="rect">
          <a:avLst/>
        </a:prstGeom>
        <a:noFill/>
        <a:ln w="9525">
          <a:noFill/>
        </a:ln>
      </xdr:spPr>
    </xdr:pic>
  </etc:cellImage>
  <etc:cellImage>
    <xdr:pic>
      <xdr:nvPicPr>
        <xdr:cNvPr id="40" name="ID_8C446F2C8223409D9022475851CFE18F"/>
        <xdr:cNvPicPr>
          <a:picLocks noChangeAspect="1"/>
        </xdr:cNvPicPr>
      </xdr:nvPicPr>
      <xdr:blipFill>
        <a:blip r:embed="rId11"/>
        <a:stretch>
          <a:fillRect/>
        </a:stretch>
      </xdr:blipFill>
      <xdr:spPr>
        <a:xfrm>
          <a:off x="3459480" y="55756810"/>
          <a:ext cx="797560" cy="351790"/>
        </a:xfrm>
        <a:prstGeom prst="rect">
          <a:avLst/>
        </a:prstGeom>
        <a:noFill/>
        <a:ln w="9525">
          <a:noFill/>
        </a:ln>
      </xdr:spPr>
    </xdr:pic>
  </etc:cellImage>
  <etc:cellImage>
    <xdr:pic>
      <xdr:nvPicPr>
        <xdr:cNvPr id="37" name="ID_E6E7248FA16743A3812CDD10EBEA4113"/>
        <xdr:cNvPicPr>
          <a:picLocks noChangeAspect="1"/>
        </xdr:cNvPicPr>
      </xdr:nvPicPr>
      <xdr:blipFill>
        <a:blip r:embed="rId10"/>
        <a:stretch>
          <a:fillRect/>
        </a:stretch>
      </xdr:blipFill>
      <xdr:spPr>
        <a:xfrm>
          <a:off x="3482975" y="56234330"/>
          <a:ext cx="768985" cy="337820"/>
        </a:xfrm>
        <a:prstGeom prst="rect">
          <a:avLst/>
        </a:prstGeom>
        <a:noFill/>
        <a:ln w="9525">
          <a:noFill/>
        </a:ln>
      </xdr:spPr>
    </xdr:pic>
  </etc:cellImage>
  <etc:cellImage>
    <xdr:pic>
      <xdr:nvPicPr>
        <xdr:cNvPr id="38" name="ID_2A389B45FCBB485D918C2C87AA5131A2"/>
        <xdr:cNvPicPr>
          <a:picLocks noChangeAspect="1"/>
        </xdr:cNvPicPr>
      </xdr:nvPicPr>
      <xdr:blipFill>
        <a:blip r:embed="rId11"/>
        <a:stretch>
          <a:fillRect/>
        </a:stretch>
      </xdr:blipFill>
      <xdr:spPr>
        <a:xfrm>
          <a:off x="3459480" y="56671210"/>
          <a:ext cx="797560" cy="351790"/>
        </a:xfrm>
        <a:prstGeom prst="rect">
          <a:avLst/>
        </a:prstGeom>
        <a:noFill/>
        <a:ln w="9525">
          <a:noFill/>
        </a:ln>
      </xdr:spPr>
    </xdr:pic>
  </etc:cellImage>
  <etc:cellImage>
    <xdr:pic>
      <xdr:nvPicPr>
        <xdr:cNvPr id="56" name="ID_776CA2D36641410F8988E3E0664AD3AF"/>
        <xdr:cNvPicPr>
          <a:picLocks noChangeAspect="1"/>
        </xdr:cNvPicPr>
      </xdr:nvPicPr>
      <xdr:blipFill>
        <a:blip r:embed="rId12"/>
        <a:stretch>
          <a:fillRect/>
        </a:stretch>
      </xdr:blipFill>
      <xdr:spPr>
        <a:xfrm>
          <a:off x="3211195" y="58517790"/>
          <a:ext cx="1515110" cy="343535"/>
        </a:xfrm>
        <a:prstGeom prst="rect">
          <a:avLst/>
        </a:prstGeom>
        <a:noFill/>
        <a:ln w="9525">
          <a:noFill/>
        </a:ln>
      </xdr:spPr>
    </xdr:pic>
  </etc:cellImage>
  <etc:cellImage>
    <xdr:pic>
      <xdr:nvPicPr>
        <xdr:cNvPr id="43" name="ID_D6749D61F33A47098144160EA5B84342"/>
        <xdr:cNvPicPr>
          <a:picLocks noChangeAspect="1"/>
        </xdr:cNvPicPr>
      </xdr:nvPicPr>
      <xdr:blipFill>
        <a:blip r:embed="rId13"/>
        <a:stretch>
          <a:fillRect/>
        </a:stretch>
      </xdr:blipFill>
      <xdr:spPr>
        <a:xfrm>
          <a:off x="3429000" y="58953400"/>
          <a:ext cx="885825" cy="336550"/>
        </a:xfrm>
        <a:prstGeom prst="rect">
          <a:avLst/>
        </a:prstGeom>
        <a:noFill/>
        <a:ln w="9525">
          <a:noFill/>
        </a:ln>
      </xdr:spPr>
    </xdr:pic>
  </etc:cellImage>
  <etc:cellImage>
    <xdr:pic>
      <xdr:nvPicPr>
        <xdr:cNvPr id="44" name="ID_83C307F73A9E4B1A8FF4AD35256B36A3"/>
        <xdr:cNvPicPr>
          <a:picLocks noChangeAspect="1"/>
        </xdr:cNvPicPr>
      </xdr:nvPicPr>
      <xdr:blipFill>
        <a:blip r:embed="rId14"/>
        <a:stretch>
          <a:fillRect/>
        </a:stretch>
      </xdr:blipFill>
      <xdr:spPr>
        <a:xfrm>
          <a:off x="3400425" y="59412505"/>
          <a:ext cx="1229360" cy="359410"/>
        </a:xfrm>
        <a:prstGeom prst="rect">
          <a:avLst/>
        </a:prstGeom>
        <a:noFill/>
        <a:ln w="9525">
          <a:noFill/>
        </a:ln>
      </xdr:spPr>
    </xdr:pic>
  </etc:cellImage>
  <etc:cellImage>
    <xdr:pic>
      <xdr:nvPicPr>
        <xdr:cNvPr id="60" name="ID_9954CB70B5304CFBB74C776BE64CAFAF"/>
        <xdr:cNvPicPr>
          <a:picLocks noChangeAspect="1"/>
        </xdr:cNvPicPr>
      </xdr:nvPicPr>
      <xdr:blipFill>
        <a:blip r:embed="rId15"/>
        <a:stretch>
          <a:fillRect/>
        </a:stretch>
      </xdr:blipFill>
      <xdr:spPr>
        <a:xfrm>
          <a:off x="3183890" y="59901455"/>
          <a:ext cx="1562100" cy="313055"/>
        </a:xfrm>
        <a:prstGeom prst="rect">
          <a:avLst/>
        </a:prstGeom>
        <a:noFill/>
        <a:ln w="9525">
          <a:noFill/>
        </a:ln>
      </xdr:spPr>
    </xdr:pic>
  </etc:cellImage>
  <etc:cellImage>
    <xdr:pic>
      <xdr:nvPicPr>
        <xdr:cNvPr id="47" name="ID_FB2C9FBE441A406BA1A1640A22DE8F08"/>
        <xdr:cNvPicPr>
          <a:picLocks noChangeAspect="1"/>
        </xdr:cNvPicPr>
      </xdr:nvPicPr>
      <xdr:blipFill>
        <a:blip r:embed="rId16"/>
        <a:stretch>
          <a:fillRect/>
        </a:stretch>
      </xdr:blipFill>
      <xdr:spPr>
        <a:xfrm>
          <a:off x="3579495" y="60351035"/>
          <a:ext cx="733425" cy="276225"/>
        </a:xfrm>
        <a:prstGeom prst="rect">
          <a:avLst/>
        </a:prstGeom>
        <a:noFill/>
        <a:ln w="9525">
          <a:noFill/>
        </a:ln>
      </xdr:spPr>
    </xdr:pic>
  </etc:cellImage>
  <etc:cellImage>
    <xdr:pic>
      <xdr:nvPicPr>
        <xdr:cNvPr id="95" name="ID_13BA90246C884E27BD5560E259C23C3F"/>
        <xdr:cNvPicPr>
          <a:picLocks noChangeAspect="1"/>
        </xdr:cNvPicPr>
      </xdr:nvPicPr>
      <xdr:blipFill>
        <a:blip r:embed="rId17"/>
        <a:stretch>
          <a:fillRect/>
        </a:stretch>
      </xdr:blipFill>
      <xdr:spPr>
        <a:xfrm>
          <a:off x="3262630" y="63129160"/>
          <a:ext cx="1344930" cy="242570"/>
        </a:xfrm>
        <a:prstGeom prst="rect">
          <a:avLst/>
        </a:prstGeom>
        <a:noFill/>
        <a:ln w="9525">
          <a:noFill/>
        </a:ln>
      </xdr:spPr>
    </xdr:pic>
  </etc:cellImage>
  <etc:cellImage>
    <xdr:pic>
      <xdr:nvPicPr>
        <xdr:cNvPr id="122" name="ID_5EE4E91132A94059BB81C6A20F8031F3"/>
        <xdr:cNvPicPr>
          <a:picLocks noChangeAspect="1"/>
        </xdr:cNvPicPr>
      </xdr:nvPicPr>
      <xdr:blipFill>
        <a:blip r:embed="rId18"/>
        <a:stretch>
          <a:fillRect/>
        </a:stretch>
      </xdr:blipFill>
      <xdr:spPr>
        <a:xfrm>
          <a:off x="3368040" y="63520320"/>
          <a:ext cx="1136650" cy="299720"/>
        </a:xfrm>
        <a:prstGeom prst="rect">
          <a:avLst/>
        </a:prstGeom>
        <a:noFill/>
        <a:ln w="9525">
          <a:noFill/>
        </a:ln>
      </xdr:spPr>
    </xdr:pic>
  </etc:cellImage>
  <etc:cellImage>
    <xdr:pic>
      <xdr:nvPicPr>
        <xdr:cNvPr id="64" name="ID_35D6A629C2D94FCA971D3AB7AC19A6C9"/>
        <xdr:cNvPicPr>
          <a:picLocks noChangeAspect="1"/>
        </xdr:cNvPicPr>
      </xdr:nvPicPr>
      <xdr:blipFill>
        <a:blip r:embed="rId1"/>
        <a:stretch>
          <a:fillRect/>
        </a:stretch>
      </xdr:blipFill>
      <xdr:spPr>
        <a:xfrm>
          <a:off x="3199130" y="64042925"/>
          <a:ext cx="1533525" cy="276225"/>
        </a:xfrm>
        <a:prstGeom prst="rect">
          <a:avLst/>
        </a:prstGeom>
        <a:noFill/>
        <a:ln w="9525">
          <a:noFill/>
        </a:ln>
      </xdr:spPr>
    </xdr:pic>
  </etc:cellImage>
  <etc:cellImage>
    <xdr:pic>
      <xdr:nvPicPr>
        <xdr:cNvPr id="65" name="ID_5DE4C21088E74228838B6119740D1849"/>
        <xdr:cNvPicPr>
          <a:picLocks noChangeAspect="1"/>
        </xdr:cNvPicPr>
      </xdr:nvPicPr>
      <xdr:blipFill>
        <a:blip r:embed="rId19"/>
        <a:stretch>
          <a:fillRect/>
        </a:stretch>
      </xdr:blipFill>
      <xdr:spPr>
        <a:xfrm>
          <a:off x="3478530" y="64944625"/>
          <a:ext cx="942975" cy="295275"/>
        </a:xfrm>
        <a:prstGeom prst="rect">
          <a:avLst/>
        </a:prstGeom>
        <a:noFill/>
        <a:ln w="9525">
          <a:noFill/>
        </a:ln>
      </xdr:spPr>
    </xdr:pic>
  </etc:cellImage>
  <etc:cellImage>
    <xdr:pic>
      <xdr:nvPicPr>
        <xdr:cNvPr id="125" name="ID_8C427CBE45BC4A2D940D578EEB8F78D1"/>
        <xdr:cNvPicPr>
          <a:picLocks noChangeAspect="1"/>
        </xdr:cNvPicPr>
      </xdr:nvPicPr>
      <xdr:blipFill>
        <a:blip r:embed="rId20"/>
        <a:stretch>
          <a:fillRect/>
        </a:stretch>
      </xdr:blipFill>
      <xdr:spPr>
        <a:xfrm>
          <a:off x="3222625" y="66771520"/>
          <a:ext cx="1470025" cy="287655"/>
        </a:xfrm>
        <a:prstGeom prst="rect">
          <a:avLst/>
        </a:prstGeom>
        <a:noFill/>
        <a:ln w="9525">
          <a:noFill/>
        </a:ln>
      </xdr:spPr>
    </xdr:pic>
  </etc:cellImage>
  <etc:cellImage>
    <xdr:pic>
      <xdr:nvPicPr>
        <xdr:cNvPr id="126" name="ID_64443D62329C4D7899E8F7782CFB267E"/>
        <xdr:cNvPicPr>
          <a:picLocks noChangeAspect="1"/>
        </xdr:cNvPicPr>
      </xdr:nvPicPr>
      <xdr:blipFill>
        <a:blip r:embed="rId20"/>
        <a:stretch>
          <a:fillRect/>
        </a:stretch>
      </xdr:blipFill>
      <xdr:spPr>
        <a:xfrm>
          <a:off x="3222625" y="67228720"/>
          <a:ext cx="1470025" cy="287655"/>
        </a:xfrm>
        <a:prstGeom prst="rect">
          <a:avLst/>
        </a:prstGeom>
        <a:noFill/>
        <a:ln w="9525">
          <a:noFill/>
        </a:ln>
      </xdr:spPr>
    </xdr:pic>
  </etc:cellImage>
  <etc:cellImage>
    <xdr:pic>
      <xdr:nvPicPr>
        <xdr:cNvPr id="127" name="ID_9EB431CBCC424FC8AD265C217B35D14F"/>
        <xdr:cNvPicPr>
          <a:picLocks noChangeAspect="1"/>
        </xdr:cNvPicPr>
      </xdr:nvPicPr>
      <xdr:blipFill>
        <a:blip r:embed="rId20"/>
        <a:stretch>
          <a:fillRect/>
        </a:stretch>
      </xdr:blipFill>
      <xdr:spPr>
        <a:xfrm>
          <a:off x="3222625" y="67685920"/>
          <a:ext cx="1470025" cy="287655"/>
        </a:xfrm>
        <a:prstGeom prst="rect">
          <a:avLst/>
        </a:prstGeom>
        <a:noFill/>
        <a:ln w="9525">
          <a:noFill/>
        </a:ln>
      </xdr:spPr>
    </xdr:pic>
  </etc:cellImage>
  <etc:cellImage>
    <xdr:pic>
      <xdr:nvPicPr>
        <xdr:cNvPr id="66" name="ID_3D9E61246CD6482EA936E68072376629"/>
        <xdr:cNvPicPr>
          <a:picLocks noChangeAspect="1"/>
        </xdr:cNvPicPr>
      </xdr:nvPicPr>
      <xdr:blipFill>
        <a:blip r:embed="rId21"/>
        <a:stretch>
          <a:fillRect/>
        </a:stretch>
      </xdr:blipFill>
      <xdr:spPr>
        <a:xfrm>
          <a:off x="3198495" y="68157725"/>
          <a:ext cx="1551940" cy="266065"/>
        </a:xfrm>
        <a:prstGeom prst="rect">
          <a:avLst/>
        </a:prstGeom>
        <a:noFill/>
        <a:ln w="9525">
          <a:noFill/>
        </a:ln>
      </xdr:spPr>
    </xdr:pic>
  </etc:cellImage>
  <etc:cellImage>
    <xdr:pic>
      <xdr:nvPicPr>
        <xdr:cNvPr id="72" name="ID_96ADE34BB7964EE3B485BB644F65A714"/>
        <xdr:cNvPicPr>
          <a:picLocks noChangeAspect="1"/>
        </xdr:cNvPicPr>
      </xdr:nvPicPr>
      <xdr:blipFill>
        <a:blip r:embed="rId21"/>
        <a:stretch>
          <a:fillRect/>
        </a:stretch>
      </xdr:blipFill>
      <xdr:spPr>
        <a:xfrm>
          <a:off x="3198495" y="68614925"/>
          <a:ext cx="1551940" cy="266065"/>
        </a:xfrm>
        <a:prstGeom prst="rect">
          <a:avLst/>
        </a:prstGeom>
        <a:noFill/>
        <a:ln w="9525">
          <a:noFill/>
        </a:ln>
      </xdr:spPr>
    </xdr:pic>
  </etc:cellImage>
  <etc:cellImage>
    <xdr:pic>
      <xdr:nvPicPr>
        <xdr:cNvPr id="84" name="ID_D46C4949BB5447B2B3120D3DC8E754F3"/>
        <xdr:cNvPicPr>
          <a:picLocks noChangeAspect="1"/>
        </xdr:cNvPicPr>
      </xdr:nvPicPr>
      <xdr:blipFill>
        <a:blip r:embed="rId21"/>
        <a:stretch>
          <a:fillRect/>
        </a:stretch>
      </xdr:blipFill>
      <xdr:spPr>
        <a:xfrm>
          <a:off x="3198495" y="69072125"/>
          <a:ext cx="1551940" cy="266065"/>
        </a:xfrm>
        <a:prstGeom prst="rect">
          <a:avLst/>
        </a:prstGeom>
        <a:noFill/>
        <a:ln w="9525">
          <a:noFill/>
        </a:ln>
      </xdr:spPr>
    </xdr:pic>
  </etc:cellImage>
  <etc:cellImage>
    <xdr:pic>
      <xdr:nvPicPr>
        <xdr:cNvPr id="131" name="ID_DE03D50B89904F49B513C176FD49DA24"/>
        <xdr:cNvPicPr>
          <a:picLocks noChangeAspect="1"/>
        </xdr:cNvPicPr>
      </xdr:nvPicPr>
      <xdr:blipFill>
        <a:blip r:embed="rId22"/>
        <a:stretch>
          <a:fillRect/>
        </a:stretch>
      </xdr:blipFill>
      <xdr:spPr>
        <a:xfrm>
          <a:off x="3210560" y="69973825"/>
          <a:ext cx="1492250" cy="284480"/>
        </a:xfrm>
        <a:prstGeom prst="rect">
          <a:avLst/>
        </a:prstGeom>
        <a:noFill/>
        <a:ln w="9525">
          <a:noFill/>
        </a:ln>
      </xdr:spPr>
    </xdr:pic>
  </etc:cellImage>
  <etc:cellImage>
    <xdr:pic>
      <xdr:nvPicPr>
        <xdr:cNvPr id="132" name="ID_0720E3793B164BEA85B36AA04C0E4429"/>
        <xdr:cNvPicPr>
          <a:picLocks noChangeAspect="1"/>
        </xdr:cNvPicPr>
      </xdr:nvPicPr>
      <xdr:blipFill>
        <a:blip r:embed="rId22"/>
        <a:stretch>
          <a:fillRect/>
        </a:stretch>
      </xdr:blipFill>
      <xdr:spPr>
        <a:xfrm>
          <a:off x="3210560" y="70431025"/>
          <a:ext cx="1492250" cy="284480"/>
        </a:xfrm>
        <a:prstGeom prst="rect">
          <a:avLst/>
        </a:prstGeom>
        <a:noFill/>
        <a:ln w="9525">
          <a:noFill/>
        </a:ln>
      </xdr:spPr>
    </xdr:pic>
  </etc:cellImage>
  <etc:cellImage>
    <xdr:pic>
      <xdr:nvPicPr>
        <xdr:cNvPr id="133" name="ID_CB10BD90D9D54BD79C8E2AEEE4DE9A9C"/>
        <xdr:cNvPicPr>
          <a:picLocks noChangeAspect="1"/>
        </xdr:cNvPicPr>
      </xdr:nvPicPr>
      <xdr:blipFill>
        <a:blip r:embed="rId22"/>
        <a:stretch>
          <a:fillRect/>
        </a:stretch>
      </xdr:blipFill>
      <xdr:spPr>
        <a:xfrm>
          <a:off x="3210560" y="70888225"/>
          <a:ext cx="1492250" cy="284480"/>
        </a:xfrm>
        <a:prstGeom prst="rect">
          <a:avLst/>
        </a:prstGeom>
        <a:noFill/>
        <a:ln w="9525">
          <a:noFill/>
        </a:ln>
      </xdr:spPr>
    </xdr:pic>
  </etc:cellImage>
  <etc:cellImage>
    <xdr:pic>
      <xdr:nvPicPr>
        <xdr:cNvPr id="86" name="ID_5A6A339233644A31BEE95D3306410C64"/>
        <xdr:cNvPicPr>
          <a:picLocks noChangeAspect="1"/>
        </xdr:cNvPicPr>
      </xdr:nvPicPr>
      <xdr:blipFill>
        <a:blip r:embed="rId23"/>
        <a:stretch>
          <a:fillRect/>
        </a:stretch>
      </xdr:blipFill>
      <xdr:spPr>
        <a:xfrm>
          <a:off x="3262630" y="85074125"/>
          <a:ext cx="1419225" cy="266700"/>
        </a:xfrm>
        <a:prstGeom prst="rect">
          <a:avLst/>
        </a:prstGeom>
        <a:noFill/>
        <a:ln w="9525">
          <a:noFill/>
        </a:ln>
      </xdr:spPr>
    </xdr:pic>
  </etc:cellImage>
  <etc:cellImage>
    <xdr:pic>
      <xdr:nvPicPr>
        <xdr:cNvPr id="88" name="ID_C99C7DFEDE3E4037A600F2FEAC3A2314"/>
        <xdr:cNvPicPr>
          <a:picLocks noChangeAspect="1"/>
        </xdr:cNvPicPr>
      </xdr:nvPicPr>
      <xdr:blipFill>
        <a:blip r:embed="rId23"/>
        <a:stretch>
          <a:fillRect/>
        </a:stretch>
      </xdr:blipFill>
      <xdr:spPr>
        <a:xfrm>
          <a:off x="3262630" y="85531325"/>
          <a:ext cx="1419225" cy="266700"/>
        </a:xfrm>
        <a:prstGeom prst="rect">
          <a:avLst/>
        </a:prstGeom>
        <a:noFill/>
        <a:ln w="9525">
          <a:noFill/>
        </a:ln>
      </xdr:spPr>
    </xdr:pic>
  </etc:cellImage>
  <etc:cellImage>
    <xdr:pic>
      <xdr:nvPicPr>
        <xdr:cNvPr id="94" name="ID_9CEB220613AC4C708DEA6015433AE11B"/>
        <xdr:cNvPicPr>
          <a:picLocks noChangeAspect="1"/>
        </xdr:cNvPicPr>
      </xdr:nvPicPr>
      <xdr:blipFill>
        <a:blip r:embed="rId23"/>
        <a:stretch>
          <a:fillRect/>
        </a:stretch>
      </xdr:blipFill>
      <xdr:spPr>
        <a:xfrm>
          <a:off x="3262630" y="85988525"/>
          <a:ext cx="1419225" cy="266700"/>
        </a:xfrm>
        <a:prstGeom prst="rect">
          <a:avLst/>
        </a:prstGeom>
        <a:noFill/>
        <a:ln w="9525">
          <a:noFill/>
        </a:ln>
      </xdr:spPr>
    </xdr:pic>
  </etc:cellImage>
  <etc:cellImage>
    <xdr:pic>
      <xdr:nvPicPr>
        <xdr:cNvPr id="80" name="ID_2846D01A368947FB9B363DE0A89C162E"/>
        <xdr:cNvPicPr>
          <a:picLocks noChangeAspect="1"/>
        </xdr:cNvPicPr>
      </xdr:nvPicPr>
      <xdr:blipFill>
        <a:blip r:embed="rId24"/>
        <a:stretch>
          <a:fillRect/>
        </a:stretch>
      </xdr:blipFill>
      <xdr:spPr>
        <a:xfrm>
          <a:off x="3463290" y="86398735"/>
          <a:ext cx="923925" cy="345440"/>
        </a:xfrm>
        <a:prstGeom prst="rect">
          <a:avLst/>
        </a:prstGeom>
        <a:noFill/>
        <a:ln w="9525">
          <a:noFill/>
        </a:ln>
      </xdr:spPr>
    </xdr:pic>
  </etc:cellImage>
  <etc:cellImage>
    <xdr:pic>
      <xdr:nvPicPr>
        <xdr:cNvPr id="82" name="ID_89BEBF8F245544C4AA2691789CEB64AC"/>
        <xdr:cNvPicPr>
          <a:picLocks noChangeAspect="1"/>
        </xdr:cNvPicPr>
      </xdr:nvPicPr>
      <xdr:blipFill>
        <a:blip r:embed="rId25"/>
        <a:stretch>
          <a:fillRect/>
        </a:stretch>
      </xdr:blipFill>
      <xdr:spPr>
        <a:xfrm>
          <a:off x="3489325" y="86876255"/>
          <a:ext cx="676275" cy="302260"/>
        </a:xfrm>
        <a:prstGeom prst="rect">
          <a:avLst/>
        </a:prstGeom>
        <a:noFill/>
        <a:ln w="9525">
          <a:noFill/>
        </a:ln>
      </xdr:spPr>
    </xdr:pic>
  </etc:cellImage>
  <etc:cellImage>
    <xdr:pic>
      <xdr:nvPicPr>
        <xdr:cNvPr id="81" name="ID_1AD73B372D694F2382D95276C6DF87A7"/>
        <xdr:cNvPicPr>
          <a:picLocks noChangeAspect="1"/>
        </xdr:cNvPicPr>
      </xdr:nvPicPr>
      <xdr:blipFill>
        <a:blip r:embed="rId25"/>
        <a:stretch>
          <a:fillRect/>
        </a:stretch>
      </xdr:blipFill>
      <xdr:spPr>
        <a:xfrm>
          <a:off x="3489325" y="87333455"/>
          <a:ext cx="676275" cy="302260"/>
        </a:xfrm>
        <a:prstGeom prst="rect">
          <a:avLst/>
        </a:prstGeom>
        <a:noFill/>
        <a:ln w="9525">
          <a:noFill/>
        </a:ln>
      </xdr:spPr>
    </xdr:pic>
  </etc:cellImage>
  <etc:cellImage>
    <xdr:pic>
      <xdr:nvPicPr>
        <xdr:cNvPr id="61" name="ID_BBE9FF3200C9409487BE97F5834FAA3B"/>
        <xdr:cNvPicPr>
          <a:picLocks noChangeAspect="1"/>
        </xdr:cNvPicPr>
      </xdr:nvPicPr>
      <xdr:blipFill>
        <a:blip r:embed="rId25"/>
        <a:stretch>
          <a:fillRect/>
        </a:stretch>
      </xdr:blipFill>
      <xdr:spPr>
        <a:xfrm>
          <a:off x="3489325" y="87790655"/>
          <a:ext cx="676275" cy="302260"/>
        </a:xfrm>
        <a:prstGeom prst="rect">
          <a:avLst/>
        </a:prstGeom>
        <a:noFill/>
        <a:ln w="9525">
          <a:noFill/>
        </a:ln>
      </xdr:spPr>
    </xdr:pic>
  </etc:cellImage>
  <etc:cellImage>
    <xdr:pic>
      <xdr:nvPicPr>
        <xdr:cNvPr id="62" name="ID_4A6EFEE91B07414893CD597F9D82CD1A"/>
        <xdr:cNvPicPr>
          <a:picLocks noChangeAspect="1"/>
        </xdr:cNvPicPr>
      </xdr:nvPicPr>
      <xdr:blipFill>
        <a:blip r:embed="rId10"/>
        <a:stretch>
          <a:fillRect/>
        </a:stretch>
      </xdr:blipFill>
      <xdr:spPr>
        <a:xfrm>
          <a:off x="3482975" y="95553530"/>
          <a:ext cx="768985" cy="337820"/>
        </a:xfrm>
        <a:prstGeom prst="rect">
          <a:avLst/>
        </a:prstGeom>
        <a:noFill/>
        <a:ln w="9525">
          <a:noFill/>
        </a:ln>
      </xdr:spPr>
    </xdr:pic>
  </etc:cellImage>
  <etc:cellImage>
    <xdr:pic>
      <xdr:nvPicPr>
        <xdr:cNvPr id="63" name="ID_C80FA3441C34477D8C814DE02948CA73"/>
        <xdr:cNvPicPr>
          <a:picLocks noChangeAspect="1"/>
        </xdr:cNvPicPr>
      </xdr:nvPicPr>
      <xdr:blipFill>
        <a:blip r:embed="rId11"/>
        <a:stretch>
          <a:fillRect/>
        </a:stretch>
      </xdr:blipFill>
      <xdr:spPr>
        <a:xfrm>
          <a:off x="3459480" y="95990410"/>
          <a:ext cx="797560" cy="351790"/>
        </a:xfrm>
        <a:prstGeom prst="rect">
          <a:avLst/>
        </a:prstGeom>
        <a:noFill/>
        <a:ln w="9525">
          <a:noFill/>
        </a:ln>
      </xdr:spPr>
    </xdr:pic>
  </etc:cellImage>
  <etc:cellImage>
    <xdr:pic>
      <xdr:nvPicPr>
        <xdr:cNvPr id="96" name="ID_F509D833B8974551894B4C568EA09E71"/>
        <xdr:cNvPicPr>
          <a:picLocks noChangeAspect="1"/>
        </xdr:cNvPicPr>
      </xdr:nvPicPr>
      <xdr:blipFill>
        <a:blip r:embed="rId26"/>
        <a:stretch>
          <a:fillRect/>
        </a:stretch>
      </xdr:blipFill>
      <xdr:spPr>
        <a:xfrm>
          <a:off x="3197225" y="104733725"/>
          <a:ext cx="1550670" cy="283845"/>
        </a:xfrm>
        <a:prstGeom prst="rect">
          <a:avLst/>
        </a:prstGeom>
        <a:noFill/>
        <a:ln w="9525">
          <a:noFill/>
        </a:ln>
      </xdr:spPr>
    </xdr:pic>
  </etc:cellImage>
  <etc:cellImage>
    <xdr:pic>
      <xdr:nvPicPr>
        <xdr:cNvPr id="97" name="ID_B5CBAE5CEA0B45209E8B07FEDFE4D839"/>
        <xdr:cNvPicPr>
          <a:picLocks noChangeAspect="1"/>
        </xdr:cNvPicPr>
      </xdr:nvPicPr>
      <xdr:blipFill>
        <a:blip r:embed="rId26"/>
        <a:stretch>
          <a:fillRect/>
        </a:stretch>
      </xdr:blipFill>
      <xdr:spPr>
        <a:xfrm>
          <a:off x="3197225" y="110677325"/>
          <a:ext cx="1550670" cy="283845"/>
        </a:xfrm>
        <a:prstGeom prst="rect">
          <a:avLst/>
        </a:prstGeom>
        <a:noFill/>
        <a:ln w="9525">
          <a:noFill/>
        </a:ln>
      </xdr:spPr>
    </xdr:pic>
  </etc:cellImage>
  <etc:cellImage>
    <xdr:pic>
      <xdr:nvPicPr>
        <xdr:cNvPr id="98" name="ID_63FBC0F3346C458DB4629741CE19E205"/>
        <xdr:cNvPicPr>
          <a:picLocks noChangeAspect="1"/>
        </xdr:cNvPicPr>
      </xdr:nvPicPr>
      <xdr:blipFill>
        <a:blip r:embed="rId26"/>
        <a:stretch>
          <a:fillRect/>
        </a:stretch>
      </xdr:blipFill>
      <xdr:spPr>
        <a:xfrm>
          <a:off x="3197225" y="113877725"/>
          <a:ext cx="1550670" cy="283845"/>
        </a:xfrm>
        <a:prstGeom prst="rect">
          <a:avLst/>
        </a:prstGeom>
        <a:noFill/>
        <a:ln w="9525">
          <a:noFill/>
        </a:ln>
      </xdr:spPr>
    </xdr:pic>
  </etc:cellImage>
  <etc:cellImage>
    <xdr:pic>
      <xdr:nvPicPr>
        <xdr:cNvPr id="67" name="ID_96E376E1AA5940F1B07044C360253848"/>
        <xdr:cNvPicPr>
          <a:picLocks noChangeAspect="1"/>
        </xdr:cNvPicPr>
      </xdr:nvPicPr>
      <xdr:blipFill>
        <a:blip r:embed="rId27"/>
        <a:stretch>
          <a:fillRect/>
        </a:stretch>
      </xdr:blipFill>
      <xdr:spPr>
        <a:xfrm>
          <a:off x="3609975" y="121578370"/>
          <a:ext cx="743585" cy="380365"/>
        </a:xfrm>
        <a:prstGeom prst="rect">
          <a:avLst/>
        </a:prstGeom>
        <a:noFill/>
        <a:ln w="9525">
          <a:noFill/>
        </a:ln>
      </xdr:spPr>
    </xdr:pic>
  </etc:cellImage>
  <etc:cellImage>
    <xdr:pic>
      <xdr:nvPicPr>
        <xdr:cNvPr id="68" name="ID_C85A0D0D1ED54883A8F5111D513889CC"/>
        <xdr:cNvPicPr>
          <a:picLocks noChangeAspect="1"/>
        </xdr:cNvPicPr>
      </xdr:nvPicPr>
      <xdr:blipFill>
        <a:blip r:embed="rId28"/>
        <a:stretch>
          <a:fillRect/>
        </a:stretch>
      </xdr:blipFill>
      <xdr:spPr>
        <a:xfrm>
          <a:off x="3616325" y="122020965"/>
          <a:ext cx="759460" cy="397510"/>
        </a:xfrm>
        <a:prstGeom prst="rect">
          <a:avLst/>
        </a:prstGeom>
        <a:noFill/>
        <a:ln w="9525">
          <a:noFill/>
        </a:ln>
      </xdr:spPr>
    </xdr:pic>
  </etc:cellImage>
  <etc:cellImage>
    <xdr:pic>
      <xdr:nvPicPr>
        <xdr:cNvPr id="69" name="ID_11AC7C9C538D48C9913E882B7B08E121"/>
        <xdr:cNvPicPr>
          <a:picLocks noChangeAspect="1"/>
        </xdr:cNvPicPr>
      </xdr:nvPicPr>
      <xdr:blipFill>
        <a:blip r:embed="rId29"/>
        <a:stretch>
          <a:fillRect/>
        </a:stretch>
      </xdr:blipFill>
      <xdr:spPr>
        <a:xfrm>
          <a:off x="3761105" y="122505470"/>
          <a:ext cx="474345" cy="354965"/>
        </a:xfrm>
        <a:prstGeom prst="rect">
          <a:avLst/>
        </a:prstGeom>
        <a:noFill/>
        <a:ln w="9525">
          <a:noFill/>
        </a:ln>
      </xdr:spPr>
    </xdr:pic>
  </etc:cellImage>
  <etc:cellImage>
    <xdr:pic>
      <xdr:nvPicPr>
        <xdr:cNvPr id="70" name="ID_D149261A6DF94BF69826CCA63A98A488"/>
        <xdr:cNvPicPr>
          <a:picLocks noChangeAspect="1"/>
        </xdr:cNvPicPr>
      </xdr:nvPicPr>
      <xdr:blipFill>
        <a:blip r:embed="rId30"/>
        <a:stretch>
          <a:fillRect/>
        </a:stretch>
      </xdr:blipFill>
      <xdr:spPr>
        <a:xfrm>
          <a:off x="3740150" y="122949970"/>
          <a:ext cx="486410" cy="393700"/>
        </a:xfrm>
        <a:prstGeom prst="rect">
          <a:avLst/>
        </a:prstGeom>
        <a:noFill/>
        <a:ln w="9525">
          <a:noFill/>
        </a:ln>
      </xdr:spPr>
    </xdr:pic>
  </etc:cellImage>
  <etc:cellImage>
    <xdr:pic>
      <xdr:nvPicPr>
        <xdr:cNvPr id="71" name="ID_96926DA910AA4E3588D2D3AA010B0C74"/>
        <xdr:cNvPicPr>
          <a:picLocks noChangeAspect="1"/>
        </xdr:cNvPicPr>
      </xdr:nvPicPr>
      <xdr:blipFill>
        <a:blip r:embed="rId31"/>
        <a:stretch>
          <a:fillRect/>
        </a:stretch>
      </xdr:blipFill>
      <xdr:spPr>
        <a:xfrm>
          <a:off x="4781550" y="123489720"/>
          <a:ext cx="600075" cy="222250"/>
        </a:xfrm>
        <a:prstGeom prst="rect">
          <a:avLst/>
        </a:prstGeom>
        <a:noFill/>
        <a:ln w="9525">
          <a:noFill/>
        </a:ln>
      </xdr:spPr>
    </xdr:pic>
  </etc:cellImage>
  <etc:cellImage>
    <xdr:pic>
      <xdr:nvPicPr>
        <xdr:cNvPr id="74" name="ID_68FD33F4CB4B4CDB86136B993F48ABBD"/>
        <xdr:cNvPicPr>
          <a:picLocks noChangeAspect="1"/>
        </xdr:cNvPicPr>
      </xdr:nvPicPr>
      <xdr:blipFill>
        <a:blip r:embed="rId32"/>
        <a:stretch>
          <a:fillRect/>
        </a:stretch>
      </xdr:blipFill>
      <xdr:spPr>
        <a:xfrm>
          <a:off x="3349625" y="125260735"/>
          <a:ext cx="1169035" cy="311150"/>
        </a:xfrm>
        <a:prstGeom prst="rect">
          <a:avLst/>
        </a:prstGeom>
        <a:noFill/>
        <a:ln w="9525">
          <a:noFill/>
        </a:ln>
      </xdr:spPr>
    </xdr:pic>
  </etc:cellImage>
  <etc:cellImage>
    <xdr:pic>
      <xdr:nvPicPr>
        <xdr:cNvPr id="102" name="ID_065D7DDABC074AAEA31FE67956A3F8E0"/>
        <xdr:cNvPicPr>
          <a:picLocks noChangeAspect="1"/>
        </xdr:cNvPicPr>
      </xdr:nvPicPr>
      <xdr:blipFill>
        <a:blip r:embed="rId33"/>
        <a:stretch>
          <a:fillRect/>
        </a:stretch>
      </xdr:blipFill>
      <xdr:spPr>
        <a:xfrm>
          <a:off x="3221355" y="125676025"/>
          <a:ext cx="1498600" cy="669925"/>
        </a:xfrm>
        <a:prstGeom prst="rect">
          <a:avLst/>
        </a:prstGeom>
        <a:noFill/>
        <a:ln w="9525">
          <a:noFill/>
        </a:ln>
      </xdr:spPr>
    </xdr:pic>
  </etc:cellImage>
</etc:cellImages>
</file>

<file path=xl/comments1.xml><?xml version="1.0" encoding="utf-8"?>
<comments xmlns="http://schemas.openxmlformats.org/spreadsheetml/2006/main">
  <authors>
    <author>phuccan sale</author>
    <author>qc04</author>
    <author>036</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D137" authorId="2">
      <text>
        <r>
          <rPr>
            <b/>
            <sz val="9"/>
            <rFont val="Times New Roman"/>
            <charset val="0"/>
          </rPr>
          <t>kpvulcan08:</t>
        </r>
        <r>
          <rPr>
            <sz val="9"/>
            <rFont val="Times New Roman"/>
            <charset val="0"/>
          </rPr>
          <t xml:space="preserve">
không có kích thước 40
</t>
        </r>
      </text>
    </comment>
  </commentList>
</comments>
</file>

<file path=xl/sharedStrings.xml><?xml version="1.0" encoding="utf-8"?>
<sst xmlns="http://schemas.openxmlformats.org/spreadsheetml/2006/main" count="1277" uniqueCount="362">
  <si>
    <t>All Dimension Inspection Report 
檢查基準書兼成績書</t>
  </si>
  <si>
    <t>Date of issue 
製作日</t>
  </si>
  <si>
    <t xml:space="preserve">Information </t>
  </si>
  <si>
    <t>Customer</t>
  </si>
  <si>
    <t>Supplier</t>
  </si>
  <si>
    <t>Customer
客戶</t>
  </si>
  <si>
    <t>Judged
判定</t>
  </si>
  <si>
    <t>Approved
承認</t>
  </si>
  <si>
    <t>Prepared by
製作</t>
  </si>
  <si>
    <t>Name</t>
  </si>
  <si>
    <t>BW</t>
  </si>
  <si>
    <t>Vulcan</t>
  </si>
  <si>
    <t>Part Name 品名</t>
  </si>
  <si>
    <t>Exhaust manifold</t>
  </si>
  <si>
    <t>Part No 品番</t>
  </si>
  <si>
    <t>-</t>
  </si>
  <si>
    <t>A2103054</t>
  </si>
  <si>
    <t>Drawing number</t>
  </si>
  <si>
    <t>ET60S430010</t>
  </si>
  <si>
    <t>Drawing version</t>
  </si>
  <si>
    <t>(230802)</t>
  </si>
  <si>
    <t>Machining_Drw.ver.(230802)_Circle num.ver.09</t>
  </si>
  <si>
    <t>Drawing
圖面
~
Image
照片</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</si>
  <si>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</si>
  <si>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</si>
  <si>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</si>
  <si>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</si>
  <si>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</si>
  <si>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</si>
  <si>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</si>
  <si>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</si>
  <si>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</si>
  <si>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</si>
  <si>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</si>
  <si>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</si>
  <si>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Ο</t>
  </si>
  <si>
    <t>OTC: Đặc tính dung sai khác/ Other Toleranced Characteristics</t>
  </si>
  <si>
    <t>Special characteristic wich have to be considered
in FMEA and process planning</t>
  </si>
  <si>
    <t>Special characteristic for capabilitystudies</t>
  </si>
  <si>
    <t>Circle number</t>
  </si>
  <si>
    <t>Content check
檢查項目</t>
  </si>
  <si>
    <t>Specification</t>
  </si>
  <si>
    <t>Unit</t>
  </si>
  <si>
    <t>Measured surface</t>
  </si>
  <si>
    <t>Classified Char.</t>
  </si>
  <si>
    <t>Tool check
測定工具</t>
  </si>
  <si>
    <t>Inspection result</t>
  </si>
  <si>
    <t>Characteristic</t>
  </si>
  <si>
    <t>Symbol on drawing</t>
  </si>
  <si>
    <t>Nominal</t>
  </si>
  <si>
    <t>Lower tol</t>
  </si>
  <si>
    <t>Upper tol</t>
  </si>
  <si>
    <t>No.1</t>
  </si>
  <si>
    <t>No.2</t>
  </si>
  <si>
    <t>No.3</t>
  </si>
  <si>
    <t>1</t>
  </si>
  <si>
    <t>Angle
Góc</t>
  </si>
  <si>
    <t>Basic dimesion
Kích thước cơ bản</t>
  </si>
  <si>
    <t>Degree</t>
  </si>
  <si>
    <t>CMM
Máy đo 3D</t>
  </si>
  <si>
    <t>2</t>
  </si>
  <si>
    <t>Length
Chiều dài</t>
  </si>
  <si>
    <t>mm</t>
  </si>
  <si>
    <t>3</t>
  </si>
  <si>
    <t>4</t>
  </si>
  <si>
    <t>5</t>
  </si>
  <si>
    <t>6</t>
  </si>
  <si>
    <t>7</t>
  </si>
  <si>
    <t>8</t>
  </si>
  <si>
    <t>9-1</t>
  </si>
  <si>
    <t>2.5 min</t>
  </si>
  <si>
    <t>Caliper
Thước kẹp</t>
  </si>
  <si>
    <t>9-2</t>
  </si>
  <si>
    <t>9-3</t>
  </si>
  <si>
    <t>10-1</t>
  </si>
  <si>
    <t>Postion
Vị trí</t>
  </si>
  <si>
    <t>10-2</t>
  </si>
  <si>
    <t>11-1</t>
  </si>
  <si>
    <t>Diamater
Đường kính</t>
  </si>
  <si>
    <t>Specified tolerance
Dung sai cụ thể</t>
  </si>
  <si>
    <t>11-2</t>
  </si>
  <si>
    <t>12-1</t>
  </si>
  <si>
    <t>12-2</t>
  </si>
  <si>
    <t>12-3</t>
  </si>
  <si>
    <t>12-4</t>
  </si>
  <si>
    <t>12-5</t>
  </si>
  <si>
    <t>12-6</t>
  </si>
  <si>
    <t>13</t>
  </si>
  <si>
    <t>14</t>
  </si>
  <si>
    <t>14-1</t>
  </si>
  <si>
    <t>15</t>
  </si>
  <si>
    <t>16</t>
  </si>
  <si>
    <t>17-1</t>
  </si>
  <si>
    <t>Perpendicularity
Độ vuông góc</t>
  </si>
  <si>
    <t>17-2</t>
  </si>
  <si>
    <t>18-1</t>
  </si>
  <si>
    <t>18-2</t>
  </si>
  <si>
    <t>18-3</t>
  </si>
  <si>
    <t>19</t>
  </si>
  <si>
    <t>20</t>
  </si>
  <si>
    <t>21-1</t>
  </si>
  <si>
    <t>21-2</t>
  </si>
  <si>
    <t>21-3</t>
  </si>
  <si>
    <t>22</t>
  </si>
  <si>
    <t>23</t>
  </si>
  <si>
    <t>24</t>
  </si>
  <si>
    <t>25</t>
  </si>
  <si>
    <t>26</t>
  </si>
  <si>
    <t>26-1-1</t>
  </si>
  <si>
    <t>Profile of a line
Biên dạng đường</t>
  </si>
  <si>
    <t>26-1-2</t>
  </si>
  <si>
    <t>26-1-3</t>
  </si>
  <si>
    <t>27-1</t>
  </si>
  <si>
    <t>27-2</t>
  </si>
  <si>
    <t>27-3</t>
  </si>
  <si>
    <t>27-4</t>
  </si>
  <si>
    <t>28-1</t>
  </si>
  <si>
    <t>28-2</t>
  </si>
  <si>
    <t>28-3</t>
  </si>
  <si>
    <t>28-4</t>
  </si>
  <si>
    <t>28-5</t>
  </si>
  <si>
    <t>29-1</t>
  </si>
  <si>
    <t>29-2</t>
  </si>
  <si>
    <t>29-3</t>
  </si>
  <si>
    <t>29-4</t>
  </si>
  <si>
    <t>29-5</t>
  </si>
  <si>
    <t>30-1</t>
  </si>
  <si>
    <t>30-2</t>
  </si>
  <si>
    <t>30-3</t>
  </si>
  <si>
    <t>30-4</t>
  </si>
  <si>
    <t>30-5</t>
  </si>
  <si>
    <t>31-1</t>
  </si>
  <si>
    <t>31-2</t>
  </si>
  <si>
    <t>31-3</t>
  </si>
  <si>
    <t>31-4</t>
  </si>
  <si>
    <t>31-5</t>
  </si>
  <si>
    <t>32-1-1</t>
  </si>
  <si>
    <t>Chamferring angle
Góc vát</t>
  </si>
  <si>
    <t>Contour
Máy đo biên dạng</t>
  </si>
  <si>
    <t>32-1-2</t>
  </si>
  <si>
    <t>General tolerance
Dung sai chung</t>
  </si>
  <si>
    <t>32-2-1</t>
  </si>
  <si>
    <t>32-2-2</t>
  </si>
  <si>
    <t>32-3-1</t>
  </si>
  <si>
    <t>32-3-2</t>
  </si>
  <si>
    <t>32-4-1</t>
  </si>
  <si>
    <t>32-4-2</t>
  </si>
  <si>
    <t>32-5-1</t>
  </si>
  <si>
    <t>32-5-2</t>
  </si>
  <si>
    <t>32-6-1</t>
  </si>
  <si>
    <t>32-6-2</t>
  </si>
  <si>
    <t>33-1-1</t>
  </si>
  <si>
    <t>33-1-2</t>
  </si>
  <si>
    <t>33-2-1</t>
  </si>
  <si>
    <t>33-2-2</t>
  </si>
  <si>
    <t>33-3-1</t>
  </si>
  <si>
    <t>33-3-2</t>
  </si>
  <si>
    <t>33-4-1</t>
  </si>
  <si>
    <t>33-4-2</t>
  </si>
  <si>
    <t>33-5-1</t>
  </si>
  <si>
    <t>33-5-2</t>
  </si>
  <si>
    <t>33-6-1</t>
  </si>
  <si>
    <t>33-6-2</t>
  </si>
  <si>
    <t>34-1</t>
  </si>
  <si>
    <t>34-2</t>
  </si>
  <si>
    <t>34-3</t>
  </si>
  <si>
    <t>35-1-1</t>
  </si>
  <si>
    <t>Roughness (Rz)
Độ nhám (Rz)</t>
  </si>
  <si>
    <r>
      <rPr>
        <sz val="11"/>
        <rFont val="Symbol"/>
        <charset val="134"/>
      </rPr>
      <t>m</t>
    </r>
    <r>
      <rPr>
        <sz val="11"/>
        <rFont val="Arial"/>
        <charset val="134"/>
      </rPr>
      <t>m</t>
    </r>
  </si>
  <si>
    <t>Roughness tester
Máy đo độ nhám</t>
  </si>
  <si>
    <t>35-1-2</t>
  </si>
  <si>
    <t>Roughness (Wt)
Độ nhám (Wt)</t>
  </si>
  <si>
    <t>35-2-1</t>
  </si>
  <si>
    <t>35-2-2</t>
  </si>
  <si>
    <t>35-3-1</t>
  </si>
  <si>
    <t>35-3-2</t>
  </si>
  <si>
    <t>36</t>
  </si>
  <si>
    <t>Radius
Bán kính</t>
  </si>
  <si>
    <t>37-1-1</t>
  </si>
  <si>
    <t>37-1-2</t>
  </si>
  <si>
    <t>37-2-1</t>
  </si>
  <si>
    <t>37-2-2</t>
  </si>
  <si>
    <t>37-3-1</t>
  </si>
  <si>
    <t>37-3-2</t>
  </si>
  <si>
    <t>38-1</t>
  </si>
  <si>
    <t>38-2</t>
  </si>
  <si>
    <t>38-3</t>
  </si>
  <si>
    <t>39</t>
  </si>
  <si>
    <t>40-1</t>
  </si>
  <si>
    <t>40-2</t>
  </si>
  <si>
    <t>Roughness (Rt)
Độ nhám (Rt)</t>
  </si>
  <si>
    <t>41-1</t>
  </si>
  <si>
    <t>Angularity
Độ nghiêng</t>
  </si>
  <si>
    <t>42</t>
  </si>
  <si>
    <t>Flatness
Độ phẳng</t>
  </si>
  <si>
    <t>43</t>
  </si>
  <si>
    <t>44</t>
  </si>
  <si>
    <t>44-1</t>
  </si>
  <si>
    <t>Reference dimension
Kích thước tham khảo</t>
  </si>
  <si>
    <t>2.5D device
Máy đo 2.5D</t>
  </si>
  <si>
    <t>45-1</t>
  </si>
  <si>
    <t>45-2</t>
  </si>
  <si>
    <t>46</t>
  </si>
  <si>
    <t>46-1</t>
  </si>
  <si>
    <t>47</t>
  </si>
  <si>
    <t>48</t>
  </si>
  <si>
    <t>49</t>
  </si>
  <si>
    <t>Concentricity
Độ đồng tâm</t>
  </si>
  <si>
    <t>50-1</t>
  </si>
  <si>
    <t>50</t>
  </si>
  <si>
    <t>51</t>
  </si>
  <si>
    <t>52-1</t>
  </si>
  <si>
    <t>52-2</t>
  </si>
  <si>
    <t>52-3</t>
  </si>
  <si>
    <t>53-1</t>
  </si>
  <si>
    <t>53-2</t>
  </si>
  <si>
    <t>53-3</t>
  </si>
  <si>
    <t>54</t>
  </si>
  <si>
    <t>3.5 MIN</t>
  </si>
  <si>
    <t>55-1</t>
  </si>
  <si>
    <t>55-2</t>
  </si>
  <si>
    <t>55-3</t>
  </si>
  <si>
    <t>56-1</t>
  </si>
  <si>
    <t>56-2</t>
  </si>
  <si>
    <t>56-3</t>
  </si>
  <si>
    <t>56-4</t>
  </si>
  <si>
    <t>56-5</t>
  </si>
  <si>
    <t>56-6</t>
  </si>
  <si>
    <t>56-7</t>
  </si>
  <si>
    <t>56-8</t>
  </si>
  <si>
    <t>56-9</t>
  </si>
  <si>
    <t>57-1</t>
  </si>
  <si>
    <t>57-2</t>
  </si>
  <si>
    <t>57-3</t>
  </si>
  <si>
    <t>57-4</t>
  </si>
  <si>
    <t>57-5</t>
  </si>
  <si>
    <t>57-6</t>
  </si>
  <si>
    <t>57-7</t>
  </si>
  <si>
    <t>57-8</t>
  </si>
  <si>
    <t>57-9</t>
  </si>
  <si>
    <t>58-1</t>
  </si>
  <si>
    <t>58-2</t>
  </si>
  <si>
    <t>58-3</t>
  </si>
  <si>
    <t>58-4</t>
  </si>
  <si>
    <t>58-5</t>
  </si>
  <si>
    <t>58-6</t>
  </si>
  <si>
    <t>58-7</t>
  </si>
  <si>
    <t>58-8</t>
  </si>
  <si>
    <t>58-9</t>
  </si>
  <si>
    <t>59</t>
  </si>
  <si>
    <t>60</t>
  </si>
  <si>
    <t>61</t>
  </si>
  <si>
    <t>62-1</t>
  </si>
  <si>
    <t>Profile of a surface
Biên dạng mặt</t>
  </si>
  <si>
    <t>62-2</t>
  </si>
  <si>
    <t>62-3</t>
  </si>
  <si>
    <t>63</t>
  </si>
  <si>
    <t>64-1</t>
  </si>
  <si>
    <t>64-2</t>
  </si>
  <si>
    <t>64-3</t>
  </si>
  <si>
    <t>65</t>
  </si>
  <si>
    <t>66</t>
  </si>
  <si>
    <t>67</t>
  </si>
  <si>
    <t>68-1</t>
  </si>
  <si>
    <t>68-2</t>
  </si>
  <si>
    <t>68-3</t>
  </si>
  <si>
    <t>68-4</t>
  </si>
  <si>
    <t>68-5</t>
  </si>
  <si>
    <t>68-6</t>
  </si>
  <si>
    <t>68-7</t>
  </si>
  <si>
    <t>68-8</t>
  </si>
  <si>
    <t>68-9</t>
  </si>
  <si>
    <t>69</t>
  </si>
  <si>
    <t>70</t>
  </si>
  <si>
    <t>71</t>
  </si>
  <si>
    <t>72</t>
  </si>
  <si>
    <t>73-1</t>
  </si>
  <si>
    <t>73-2</t>
  </si>
  <si>
    <t>74-1</t>
  </si>
  <si>
    <t>74-2</t>
  </si>
  <si>
    <t>74-3</t>
  </si>
  <si>
    <t>74-4</t>
  </si>
  <si>
    <t>74-5</t>
  </si>
  <si>
    <t>74-6</t>
  </si>
  <si>
    <t>75-1</t>
  </si>
  <si>
    <t>75-2</t>
  </si>
  <si>
    <t>75-3</t>
  </si>
  <si>
    <t>76-1</t>
  </si>
  <si>
    <t>76-2</t>
  </si>
  <si>
    <t>76-3</t>
  </si>
  <si>
    <t>76-4</t>
  </si>
  <si>
    <t>76-5</t>
  </si>
  <si>
    <t>76-6</t>
  </si>
  <si>
    <t>77-1</t>
  </si>
  <si>
    <t>77-2</t>
  </si>
  <si>
    <t>77-3</t>
  </si>
  <si>
    <t>78</t>
  </si>
  <si>
    <t>79-1</t>
  </si>
  <si>
    <t>79-2</t>
  </si>
  <si>
    <t>79-3</t>
  </si>
  <si>
    <t>79-4</t>
  </si>
  <si>
    <t>79-5</t>
  </si>
  <si>
    <t>79-6</t>
  </si>
  <si>
    <t>80-1</t>
  </si>
  <si>
    <t>80-2</t>
  </si>
  <si>
    <t>81-1</t>
  </si>
  <si>
    <t>81-2</t>
  </si>
  <si>
    <t>82-1</t>
  </si>
  <si>
    <t>82-2</t>
  </si>
  <si>
    <t>83</t>
  </si>
  <si>
    <t>84-1</t>
  </si>
  <si>
    <t>84-2</t>
  </si>
  <si>
    <t>84-3</t>
  </si>
  <si>
    <t>84-4</t>
  </si>
  <si>
    <t>84-5</t>
  </si>
  <si>
    <t>84-6</t>
  </si>
  <si>
    <t>85</t>
  </si>
  <si>
    <t>86-1</t>
  </si>
  <si>
    <t>86-2</t>
  </si>
  <si>
    <t>86-3</t>
  </si>
  <si>
    <t>86-4</t>
  </si>
  <si>
    <t>86-5</t>
  </si>
  <si>
    <t>86-6</t>
  </si>
  <si>
    <t>86-7</t>
  </si>
  <si>
    <t>86-8</t>
  </si>
  <si>
    <t>86-9</t>
  </si>
  <si>
    <t>87</t>
  </si>
  <si>
    <t>88</t>
  </si>
  <si>
    <t>89</t>
  </si>
  <si>
    <t>90</t>
  </si>
  <si>
    <t>91</t>
  </si>
  <si>
    <t>92</t>
  </si>
  <si>
    <t>93</t>
  </si>
  <si>
    <t>Mass
Khối lượng</t>
  </si>
  <si>
    <t>kg</t>
  </si>
  <si>
    <t>Weighing machine
Cân</t>
  </si>
  <si>
    <t>94</t>
  </si>
  <si>
    <t>95</t>
  </si>
  <si>
    <t>96</t>
  </si>
  <si>
    <t>Corner
Cạnh</t>
  </si>
  <si>
    <t>Visual
Ngoại quan</t>
  </si>
  <si>
    <t>97</t>
  </si>
  <si>
    <t>Chamferring width
Góc vát</t>
  </si>
  <si>
    <t>98</t>
  </si>
  <si>
    <t>Sealing faces
Bề mặt đánh dấu</t>
  </si>
  <si>
    <t>BWS 63008</t>
  </si>
  <si>
    <t>99</t>
  </si>
  <si>
    <t>Leak tighness
Kín khí</t>
  </si>
  <si>
    <t>According to BWS 42007</t>
  </si>
  <si>
    <t>Leak tighness machine
Máy kín khí</t>
  </si>
  <si>
    <t>100</t>
  </si>
  <si>
    <t>Cleanliness
Độ sạch</t>
  </si>
  <si>
    <t>According to BWS 42001</t>
  </si>
  <si>
    <t>Cleanliness machine
Máy độ sạch</t>
  </si>
  <si>
    <t>101</t>
  </si>
  <si>
    <t>Deviant to BWS 42001,
VW 01134 applies</t>
  </si>
  <si>
    <t>102</t>
  </si>
  <si>
    <t>Threaded holes countersunk</t>
  </si>
  <si>
    <t>103</t>
  </si>
  <si>
    <t>Material
Vật liệu</t>
  </si>
  <si>
    <t>Spectrometer
Máy quang phổ</t>
  </si>
  <si>
    <t>Eyes
Mắt</t>
  </si>
</sst>
</file>

<file path=xl/styles.xml><?xml version="1.0" encoding="utf-8"?>
<styleSheet xmlns="http://schemas.openxmlformats.org/spreadsheetml/2006/main">
  <numFmts count="7">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s>
  <fonts count="50">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sz val="14"/>
      <color rgb="FF000000"/>
      <name val="Arial"/>
      <charset val="134"/>
    </font>
    <font>
      <u/>
      <sz val="11"/>
      <color theme="10"/>
      <name val="Calibri"/>
      <charset val="134"/>
    </font>
    <font>
      <sz val="10"/>
      <name val="Arial"/>
      <charset val="134"/>
    </font>
    <font>
      <sz val="11"/>
      <name val="Arial"/>
      <charset val="134"/>
    </font>
    <font>
      <sz val="11"/>
      <color theme="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20"/>
      <color rgb="FF000000"/>
      <name val="Arial"/>
      <charset val="134"/>
    </font>
    <font>
      <sz val="24"/>
      <name val="Arial"/>
      <charset val="134"/>
    </font>
    <font>
      <sz val="22"/>
      <name val="Arial"/>
      <charset val="134"/>
    </font>
    <font>
      <sz val="11"/>
      <color theme="1"/>
      <name val="Arial"/>
      <charset val="134"/>
    </font>
    <font>
      <sz val="22"/>
      <color indexed="8"/>
      <name val="Arial"/>
      <charset val="134"/>
    </font>
    <font>
      <sz val="11"/>
      <name val="Symbol"/>
      <charset val="134"/>
    </font>
    <font>
      <b/>
      <sz val="11"/>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b/>
      <sz val="9"/>
      <name val="Tahoma"/>
      <charset val="134"/>
    </font>
    <font>
      <b/>
      <sz val="14"/>
      <name val="Tahoma"/>
      <charset val="134"/>
    </font>
    <font>
      <sz val="9"/>
      <name val="Times New Roman"/>
      <charset val="0"/>
    </font>
    <font>
      <sz val="14"/>
      <name val="Tahoma"/>
      <charset val="134"/>
    </font>
    <font>
      <b/>
      <sz val="9"/>
      <name val="Times New Roman"/>
      <charset val="0"/>
    </font>
  </fonts>
  <fills count="35">
    <fill>
      <patternFill patternType="none"/>
    </fill>
    <fill>
      <patternFill patternType="gray125"/>
    </fill>
    <fill>
      <patternFill patternType="solid">
        <fgColor theme="9" tint="0.6"/>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xf numFmtId="43" fontId="0" fillId="0" borderId="0" applyFont="0" applyFill="0" applyBorder="0" applyAlignment="0" applyProtection="0"/>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176" fontId="23" fillId="0" borderId="0" applyFont="0" applyFill="0" applyBorder="0" applyAlignment="0" applyProtection="0">
      <alignment vertical="center"/>
    </xf>
    <xf numFmtId="42" fontId="23" fillId="0" borderId="0" applyFont="0" applyFill="0" applyBorder="0" applyAlignment="0" applyProtection="0">
      <alignment vertical="center"/>
    </xf>
    <xf numFmtId="0" fontId="7" fillId="0" borderId="0" applyNumberFormat="0" applyFill="0" applyBorder="0" applyAlignment="0" applyProtection="0"/>
    <xf numFmtId="0" fontId="24" fillId="0" borderId="0" applyNumberFormat="0" applyFill="0" applyBorder="0" applyAlignment="0" applyProtection="0">
      <alignment vertical="center"/>
    </xf>
    <xf numFmtId="0" fontId="23" fillId="4" borderId="26"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27" applyNumberFormat="0" applyFill="0" applyAlignment="0" applyProtection="0">
      <alignment vertical="center"/>
    </xf>
    <xf numFmtId="0" fontId="29" fillId="0" borderId="27" applyNumberFormat="0" applyFill="0" applyAlignment="0" applyProtection="0">
      <alignment vertical="center"/>
    </xf>
    <xf numFmtId="0" fontId="30" fillId="0" borderId="28" applyNumberFormat="0" applyFill="0" applyAlignment="0" applyProtection="0">
      <alignment vertical="center"/>
    </xf>
    <xf numFmtId="0" fontId="30" fillId="0" borderId="0" applyNumberFormat="0" applyFill="0" applyBorder="0" applyAlignment="0" applyProtection="0">
      <alignment vertical="center"/>
    </xf>
    <xf numFmtId="0" fontId="31" fillId="5" borderId="29" applyNumberFormat="0" applyAlignment="0" applyProtection="0">
      <alignment vertical="center"/>
    </xf>
    <xf numFmtId="0" fontId="32" fillId="6" borderId="30" applyNumberFormat="0" applyAlignment="0" applyProtection="0">
      <alignment vertical="center"/>
    </xf>
    <xf numFmtId="0" fontId="33" fillId="6" borderId="29" applyNumberFormat="0" applyAlignment="0" applyProtection="0">
      <alignment vertical="center"/>
    </xf>
    <xf numFmtId="0" fontId="34" fillId="7" borderId="31" applyNumberFormat="0" applyAlignment="0" applyProtection="0">
      <alignment vertical="center"/>
    </xf>
    <xf numFmtId="0" fontId="35" fillId="0" borderId="32" applyNumberFormat="0" applyFill="0" applyAlignment="0" applyProtection="0">
      <alignment vertical="center"/>
    </xf>
    <xf numFmtId="0" fontId="36" fillId="0" borderId="33" applyNumberFormat="0" applyFill="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1" fillId="12" borderId="0" applyNumberFormat="0" applyBorder="0" applyAlignment="0" applyProtection="0">
      <alignment vertical="center"/>
    </xf>
    <xf numFmtId="0" fontId="41"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41"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23" fillId="0" borderId="0"/>
    <xf numFmtId="0" fontId="42" fillId="0" borderId="0">
      <alignment vertical="center"/>
    </xf>
    <xf numFmtId="0" fontId="43" fillId="0" borderId="0">
      <alignment vertical="center"/>
    </xf>
    <xf numFmtId="0" fontId="0" fillId="0" borderId="0"/>
    <xf numFmtId="177" fontId="44" fillId="0" borderId="0" applyFont="0" applyFill="0" applyBorder="0" applyAlignment="0" applyProtection="0">
      <alignment vertical="center"/>
    </xf>
    <xf numFmtId="0" fontId="8" fillId="0" borderId="0"/>
    <xf numFmtId="0" fontId="43" fillId="0" borderId="0">
      <alignment vertical="center"/>
    </xf>
    <xf numFmtId="0" fontId="42" fillId="0" borderId="0">
      <alignment vertical="center"/>
    </xf>
    <xf numFmtId="0" fontId="42" fillId="0" borderId="0">
      <alignment vertical="center"/>
    </xf>
    <xf numFmtId="0" fontId="23" fillId="0" borderId="0"/>
  </cellStyleXfs>
  <cellXfs count="126">
    <xf numFmtId="0" fontId="0" fillId="0" borderId="0" xfId="0"/>
    <xf numFmtId="0" fontId="1" fillId="0" borderId="0" xfId="0" applyFont="1" applyFill="1" applyProtection="1"/>
    <xf numFmtId="0" fontId="1" fillId="0" borderId="0" xfId="0" applyFont="1" applyAlignment="1" applyProtection="1">
      <alignment vertical="center"/>
    </xf>
    <xf numFmtId="0" fontId="1" fillId="0" borderId="0" xfId="0" applyFont="1" applyProtection="1"/>
    <xf numFmtId="0" fontId="2" fillId="0" borderId="0" xfId="0" applyFont="1" applyFill="1" applyProtection="1"/>
    <xf numFmtId="0" fontId="1" fillId="0" borderId="0" xfId="0" applyFont="1" applyAlignment="1" applyProtection="1">
      <alignment horizontal="center"/>
    </xf>
    <xf numFmtId="0" fontId="1" fillId="0" borderId="1" xfId="0" applyFont="1" applyBorder="1" applyProtection="1"/>
    <xf numFmtId="0" fontId="1" fillId="0" borderId="2" xfId="51" applyFont="1" applyFill="1" applyBorder="1" applyProtection="1">
      <alignment vertical="center"/>
    </xf>
    <xf numFmtId="0" fontId="2" fillId="0" borderId="2" xfId="51" applyFont="1" applyFill="1" applyBorder="1" applyProtection="1">
      <alignment vertical="center"/>
    </xf>
    <xf numFmtId="0" fontId="1" fillId="0" borderId="0" xfId="51" applyFont="1" applyFill="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Fill="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horizontal="center" vertical="center" wrapText="1"/>
    </xf>
    <xf numFmtId="0" fontId="1" fillId="0" borderId="6" xfId="0" applyFont="1" applyFill="1" applyBorder="1" applyProtection="1">
      <protection locked="0"/>
    </xf>
    <xf numFmtId="0" fontId="2" fillId="0" borderId="7" xfId="0" applyFont="1" applyFill="1" applyBorder="1" applyProtection="1">
      <protection locked="0"/>
    </xf>
    <xf numFmtId="0" fontId="1" fillId="0" borderId="7" xfId="0" applyFont="1" applyFill="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Fill="1" applyBorder="1" applyAlignment="1" applyProtection="1">
      <alignment horizontal="center" vertical="center"/>
    </xf>
    <xf numFmtId="0" fontId="5" fillId="0" borderId="5" xfId="51" applyFont="1" applyFill="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Fill="1" applyBorder="1" applyAlignment="1" applyProtection="1">
      <alignment horizontal="center" vertical="center"/>
    </xf>
    <xf numFmtId="0" fontId="6" fillId="0" borderId="9" xfId="51" applyFont="1" applyFill="1" applyBorder="1" applyAlignment="1" applyProtection="1">
      <alignment horizontal="center" vertical="center" wrapText="1"/>
    </xf>
    <xf numFmtId="0" fontId="6" fillId="0" borderId="9" xfId="0"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1" fillId="2" borderId="9" xfId="51" applyFont="1" applyFill="1" applyBorder="1" applyAlignment="1" applyProtection="1">
      <alignment horizontal="center" vertical="center" wrapText="1"/>
    </xf>
    <xf numFmtId="0" fontId="1" fillId="2" borderId="10" xfId="51"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7" fillId="0" borderId="5" xfId="6" applyNumberForma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0" fontId="2" fillId="0" borderId="5" xfId="51" applyNumberFormat="1" applyFont="1" applyFill="1" applyBorder="1" applyAlignment="1" applyProtection="1">
      <alignment horizontal="center" vertical="center" wrapText="1"/>
    </xf>
    <xf numFmtId="0" fontId="1" fillId="0" borderId="5" xfId="51" applyNumberFormat="1" applyFont="1" applyFill="1" applyBorder="1" applyAlignment="1" applyProtection="1">
      <alignment horizontal="center" vertical="center" wrapText="1"/>
    </xf>
    <xf numFmtId="0" fontId="2" fillId="0" borderId="5" xfId="51" applyNumberFormat="1" applyFont="1" applyFill="1" applyBorder="1" applyAlignment="1" applyProtection="1">
      <alignment vertical="center" wrapText="1"/>
    </xf>
    <xf numFmtId="49" fontId="1" fillId="0" borderId="15" xfId="51" applyNumberFormat="1" applyFont="1" applyFill="1" applyBorder="1" applyAlignment="1" applyProtection="1">
      <alignment horizontal="center" vertical="center" wrapText="1"/>
      <protection locked="0"/>
    </xf>
    <xf numFmtId="49" fontId="8" fillId="0" borderId="16" xfId="51" applyNumberFormat="1" applyFont="1" applyFill="1" applyBorder="1" applyAlignment="1" applyProtection="1">
      <alignment vertical="center" wrapText="1"/>
      <protection locked="0"/>
    </xf>
    <xf numFmtId="49" fontId="9" fillId="0" borderId="16" xfId="51" applyNumberFormat="1" applyFont="1" applyFill="1" applyBorder="1" applyAlignment="1" applyProtection="1">
      <alignment vertical="center" wrapText="1"/>
      <protection locked="0"/>
    </xf>
    <xf numFmtId="178" fontId="9" fillId="0" borderId="16" xfId="51" applyNumberFormat="1" applyFont="1" applyFill="1" applyBorder="1" applyAlignment="1" applyProtection="1">
      <alignment horizontal="right" vertical="center" wrapText="1"/>
      <protection locked="0"/>
    </xf>
    <xf numFmtId="178" fontId="10" fillId="0" borderId="16" xfId="51" applyNumberFormat="1" applyFont="1" applyFill="1" applyBorder="1" applyAlignment="1" applyProtection="1">
      <alignment vertical="center" wrapText="1"/>
      <protection locked="0"/>
    </xf>
    <xf numFmtId="49" fontId="1" fillId="0" borderId="17" xfId="51" applyNumberFormat="1" applyFont="1" applyFill="1" applyBorder="1" applyAlignment="1" applyProtection="1">
      <alignment horizontal="center" vertical="center" wrapText="1"/>
      <protection locked="0"/>
    </xf>
    <xf numFmtId="49" fontId="8" fillId="0" borderId="18" xfId="51" applyNumberFormat="1" applyFont="1" applyFill="1" applyBorder="1" applyAlignment="1" applyProtection="1">
      <alignment vertical="center" wrapText="1"/>
      <protection locked="0"/>
    </xf>
    <xf numFmtId="49" fontId="9" fillId="0" borderId="18" xfId="51" applyNumberFormat="1" applyFont="1" applyFill="1" applyBorder="1" applyAlignment="1" applyProtection="1">
      <alignment vertical="center" wrapText="1"/>
      <protection locked="0"/>
    </xf>
    <xf numFmtId="178" fontId="9" fillId="0" borderId="18" xfId="51" applyNumberFormat="1" applyFont="1" applyFill="1" applyBorder="1" applyAlignment="1" applyProtection="1">
      <alignment vertical="center" wrapText="1"/>
      <protection locked="0"/>
    </xf>
    <xf numFmtId="178" fontId="10" fillId="0" borderId="18" xfId="51" applyNumberFormat="1" applyFont="1" applyFill="1" applyBorder="1" applyAlignment="1" applyProtection="1">
      <alignment vertical="center" wrapText="1"/>
      <protection locked="0"/>
    </xf>
    <xf numFmtId="49" fontId="9" fillId="0" borderId="18" xfId="51" applyNumberFormat="1" applyFont="1" applyFill="1" applyBorder="1" applyAlignment="1" applyProtection="1">
      <alignment horizontal="center" vertical="center" wrapText="1"/>
      <protection locked="0"/>
    </xf>
    <xf numFmtId="0" fontId="9" fillId="0" borderId="18" xfId="51" applyNumberFormat="1" applyFont="1" applyFill="1" applyBorder="1" applyAlignment="1" applyProtection="1">
      <alignment vertical="center" wrapText="1"/>
      <protection locked="0"/>
    </xf>
    <xf numFmtId="49" fontId="1" fillId="2" borderId="17" xfId="51" applyNumberFormat="1" applyFont="1" applyFill="1" applyBorder="1" applyAlignment="1" applyProtection="1">
      <alignment horizontal="center" vertical="center" wrapText="1"/>
      <protection locked="0"/>
    </xf>
    <xf numFmtId="49" fontId="8" fillId="2" borderId="18" xfId="51" applyNumberFormat="1" applyFont="1" applyFill="1" applyBorder="1" applyAlignment="1" applyProtection="1">
      <alignment vertical="center" wrapText="1"/>
      <protection locked="0"/>
    </xf>
    <xf numFmtId="49" fontId="9" fillId="2" borderId="18" xfId="51" applyNumberFormat="1" applyFont="1" applyFill="1" applyBorder="1" applyAlignment="1" applyProtection="1">
      <alignment vertical="center" wrapText="1"/>
      <protection locked="0"/>
    </xf>
    <xf numFmtId="178" fontId="9" fillId="2" borderId="18" xfId="51" applyNumberFormat="1" applyFont="1" applyFill="1" applyBorder="1" applyAlignment="1" applyProtection="1">
      <alignment vertical="center" wrapText="1"/>
      <protection locked="0"/>
    </xf>
    <xf numFmtId="178" fontId="9" fillId="0" borderId="18" xfId="51" applyNumberFormat="1" applyFont="1" applyFill="1" applyBorder="1" applyAlignment="1" applyProtection="1">
      <alignment vertical="center"/>
      <protection locked="0"/>
    </xf>
    <xf numFmtId="0" fontId="1" fillId="0" borderId="0" xfId="51" applyFont="1" applyAlignment="1" applyProtection="1">
      <alignment horizontal="center" vertical="center"/>
    </xf>
    <xf numFmtId="0" fontId="5" fillId="0" borderId="5" xfId="51" applyFont="1" applyFill="1" applyBorder="1" applyAlignment="1" applyProtection="1">
      <alignment horizontal="center" vertical="center" wrapText="1"/>
    </xf>
    <xf numFmtId="0" fontId="1" fillId="0" borderId="5" xfId="51" applyFont="1" applyFill="1" applyBorder="1" applyAlignment="1" applyProtection="1">
      <alignment horizontal="center" vertical="center" wrapText="1"/>
    </xf>
    <xf numFmtId="0" fontId="1" fillId="0" borderId="19"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9"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2" fillId="2" borderId="19"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1" fillId="0" borderId="12" xfId="51" applyFont="1" applyFill="1" applyBorder="1" applyAlignment="1" applyProtection="1">
      <alignment horizontal="center" vertical="center" wrapText="1"/>
    </xf>
    <xf numFmtId="49" fontId="7" fillId="0" borderId="5" xfId="6" applyNumberFormat="1" applyFill="1" applyBorder="1" applyAlignment="1" applyProtection="1">
      <alignment horizontal="center" vertical="center" wrapText="1"/>
      <protection locked="0"/>
    </xf>
    <xf numFmtId="0" fontId="1" fillId="0" borderId="0" xfId="0" applyFont="1" applyFill="1" applyBorder="1" applyProtection="1">
      <protection locked="0"/>
    </xf>
    <xf numFmtId="0" fontId="11" fillId="0" borderId="16" xfId="51" applyFont="1" applyFill="1" applyBorder="1" applyAlignment="1" applyProtection="1">
      <alignment horizontal="center" vertical="center"/>
    </xf>
    <xf numFmtId="0" fontId="1" fillId="0" borderId="18" xfId="51" applyFont="1" applyFill="1" applyBorder="1" applyAlignment="1" applyProtection="1">
      <alignment horizontal="left" vertical="center" wrapText="1"/>
    </xf>
    <xf numFmtId="0" fontId="1" fillId="0" borderId="18" xfId="51" applyFont="1" applyFill="1" applyBorder="1" applyAlignment="1" applyProtection="1">
      <alignment horizontal="center" vertical="center" wrapText="1"/>
    </xf>
    <xf numFmtId="0" fontId="12" fillId="0" borderId="18" xfId="51" applyFont="1" applyFill="1" applyBorder="1" applyAlignment="1" applyProtection="1">
      <alignment horizontal="center" vertical="center"/>
    </xf>
    <xf numFmtId="0" fontId="13" fillId="0" borderId="20" xfId="51" applyFont="1" applyFill="1" applyBorder="1" applyAlignment="1" applyProtection="1">
      <alignment horizontal="left" vertical="center" wrapText="1"/>
    </xf>
    <xf numFmtId="0" fontId="13" fillId="0" borderId="21" xfId="51" applyFont="1" applyFill="1" applyBorder="1" applyAlignment="1" applyProtection="1">
      <alignment horizontal="left" vertical="center" wrapText="1"/>
    </xf>
    <xf numFmtId="0" fontId="13" fillId="0" borderId="21" xfId="51" applyFont="1" applyFill="1" applyBorder="1" applyAlignment="1" applyProtection="1">
      <alignment horizontal="center" vertical="center" wrapText="1"/>
    </xf>
    <xf numFmtId="49" fontId="14" fillId="0" borderId="16" xfId="55" applyNumberFormat="1" applyFont="1" applyFill="1" applyBorder="1" applyAlignment="1" applyProtection="1">
      <alignment horizontal="center" vertical="center" wrapText="1"/>
    </xf>
    <xf numFmtId="49" fontId="14" fillId="0" borderId="18" xfId="55" applyNumberFormat="1" applyFont="1" applyFill="1" applyBorder="1" applyAlignment="1" applyProtection="1">
      <alignment horizontal="center" vertical="center" wrapText="1"/>
    </xf>
    <xf numFmtId="49" fontId="15" fillId="0" borderId="18" xfId="55" applyNumberFormat="1" applyFont="1" applyFill="1" applyBorder="1" applyAlignment="1" applyProtection="1">
      <alignment horizontal="center" vertical="center" wrapText="1"/>
    </xf>
    <xf numFmtId="0" fontId="16" fillId="0" borderId="18" xfId="55" applyNumberFormat="1" applyFont="1" applyFill="1" applyBorder="1" applyAlignment="1" applyProtection="1">
      <alignment horizontal="center" vertical="center"/>
    </xf>
    <xf numFmtId="0" fontId="1" fillId="0" borderId="1" xfId="51" applyNumberFormat="1" applyFont="1" applyFill="1" applyBorder="1" applyAlignment="1" applyProtection="1">
      <alignment horizontal="center" vertical="center" wrapText="1"/>
    </xf>
    <xf numFmtId="0" fontId="1" fillId="0" borderId="2" xfId="51" applyNumberFormat="1" applyFont="1" applyFill="1" applyBorder="1" applyAlignment="1" applyProtection="1">
      <alignment horizontal="center" vertical="center" wrapText="1"/>
    </xf>
    <xf numFmtId="0" fontId="1" fillId="0" borderId="4" xfId="51" applyNumberFormat="1" applyFont="1" applyFill="1" applyBorder="1" applyAlignment="1" applyProtection="1">
      <alignment horizontal="center" vertical="center" wrapText="1"/>
    </xf>
    <xf numFmtId="0" fontId="1" fillId="3" borderId="5" xfId="0" applyFont="1" applyFill="1" applyBorder="1" applyAlignment="1" applyProtection="1">
      <alignment vertical="center"/>
    </xf>
    <xf numFmtId="0" fontId="1" fillId="0" borderId="6" xfId="51" applyNumberFormat="1" applyFont="1" applyFill="1" applyBorder="1" applyAlignment="1" applyProtection="1">
      <alignment horizontal="center" vertical="center" wrapText="1"/>
    </xf>
    <xf numFmtId="0" fontId="1" fillId="0" borderId="7" xfId="51" applyNumberFormat="1" applyFont="1" applyFill="1" applyBorder="1" applyAlignment="1" applyProtection="1">
      <alignment horizontal="center" vertical="center" wrapText="1"/>
    </xf>
    <xf numFmtId="0" fontId="1" fillId="0" borderId="8" xfId="51" applyNumberFormat="1" applyFont="1" applyFill="1" applyBorder="1" applyAlignment="1" applyProtection="1">
      <alignment horizontal="center" vertical="center" wrapText="1"/>
    </xf>
    <xf numFmtId="0" fontId="1" fillId="3" borderId="12" xfId="51" applyNumberFormat="1" applyFont="1" applyFill="1" applyBorder="1" applyAlignment="1" applyProtection="1">
      <alignment horizontal="center" vertical="center" wrapText="1"/>
    </xf>
    <xf numFmtId="49" fontId="9" fillId="0" borderId="16" xfId="51" applyNumberFormat="1" applyFont="1" applyFill="1" applyBorder="1" applyAlignment="1" applyProtection="1">
      <alignment horizontal="center" vertical="center" wrapText="1"/>
      <protection locked="0"/>
    </xf>
    <xf numFmtId="49" fontId="17" fillId="0" borderId="16" xfId="55" applyNumberFormat="1" applyFont="1" applyFill="1" applyBorder="1" applyAlignment="1" applyProtection="1">
      <alignment horizontal="center" vertical="center" wrapText="1"/>
      <protection locked="0"/>
    </xf>
    <xf numFmtId="49" fontId="18" fillId="0" borderId="16" xfId="51" applyNumberFormat="1" applyFont="1" applyFill="1" applyBorder="1" applyAlignment="1" applyProtection="1">
      <alignment horizontal="center" vertical="center" wrapText="1"/>
      <protection locked="0"/>
    </xf>
    <xf numFmtId="0" fontId="19" fillId="0" borderId="16" xfId="0" applyNumberFormat="1" applyFont="1" applyFill="1" applyBorder="1" applyAlignment="1" applyProtection="1">
      <alignment horizontal="left" vertical="center" wrapText="1"/>
      <protection locked="0"/>
    </xf>
    <xf numFmtId="178" fontId="9" fillId="0" borderId="16" xfId="51" applyNumberFormat="1" applyFont="1" applyBorder="1" applyAlignment="1" applyProtection="1">
      <alignment horizontal="center" vertical="center"/>
      <protection locked="0"/>
    </xf>
    <xf numFmtId="49" fontId="17" fillId="0" borderId="18" xfId="55" applyNumberFormat="1" applyFont="1" applyFill="1" applyBorder="1" applyAlignment="1" applyProtection="1">
      <alignment horizontal="center" vertical="center" wrapText="1"/>
      <protection locked="0"/>
    </xf>
    <xf numFmtId="49" fontId="20" fillId="0" borderId="18" xfId="51" applyNumberFormat="1" applyFont="1" applyFill="1" applyBorder="1" applyAlignment="1" applyProtection="1">
      <alignment horizontal="center" vertical="center" wrapText="1"/>
      <protection locked="0"/>
    </xf>
    <xf numFmtId="0" fontId="19" fillId="0" borderId="18" xfId="0" applyNumberFormat="1" applyFont="1" applyFill="1" applyBorder="1" applyAlignment="1" applyProtection="1">
      <alignment horizontal="left" vertical="center" wrapText="1"/>
      <protection locked="0"/>
    </xf>
    <xf numFmtId="178" fontId="9" fillId="0" borderId="18" xfId="51" applyNumberFormat="1" applyFont="1" applyBorder="1" applyAlignment="1" applyProtection="1">
      <alignment horizontal="center" vertical="center"/>
      <protection locked="0"/>
    </xf>
    <xf numFmtId="0" fontId="1" fillId="0" borderId="0" xfId="51" applyFont="1" applyProtection="1">
      <alignment vertical="center"/>
    </xf>
    <xf numFmtId="179" fontId="5" fillId="0" borderId="5" xfId="51" applyNumberFormat="1" applyFont="1" applyFill="1" applyBorder="1" applyAlignment="1" applyProtection="1">
      <alignment horizontal="center" vertical="center" wrapText="1"/>
      <protection locked="0"/>
    </xf>
    <xf numFmtId="0" fontId="1" fillId="0" borderId="1" xfId="51" applyFont="1" applyFill="1" applyBorder="1" applyAlignment="1" applyProtection="1">
      <alignment horizontal="center" vertical="center" wrapText="1"/>
    </xf>
    <xf numFmtId="0" fontId="1" fillId="0" borderId="4" xfId="51" applyFont="1" applyFill="1" applyBorder="1" applyAlignment="1" applyProtection="1">
      <alignment horizontal="center" vertical="center" wrapText="1"/>
    </xf>
    <xf numFmtId="0" fontId="1" fillId="0" borderId="3" xfId="51" applyFont="1" applyFill="1" applyBorder="1" applyAlignment="1" applyProtection="1">
      <alignment horizontal="center" vertical="center" wrapText="1"/>
    </xf>
    <xf numFmtId="0" fontId="1" fillId="0" borderId="22" xfId="51" applyFont="1" applyFill="1" applyBorder="1" applyAlignment="1" applyProtection="1">
      <alignment horizontal="center" vertical="center" wrapText="1"/>
    </xf>
    <xf numFmtId="0" fontId="1" fillId="0" borderId="23" xfId="51" applyFont="1" applyFill="1" applyBorder="1" applyAlignment="1" applyProtection="1">
      <alignment horizontal="left" vertical="center" wrapText="1"/>
    </xf>
    <xf numFmtId="0" fontId="13" fillId="0" borderId="24" xfId="51" applyFont="1" applyFill="1" applyBorder="1" applyAlignment="1" applyProtection="1">
      <alignment horizontal="left" vertical="center" wrapText="1"/>
    </xf>
    <xf numFmtId="0" fontId="1" fillId="3" borderId="14" xfId="51" applyNumberFormat="1" applyFont="1" applyFill="1" applyBorder="1" applyAlignment="1" applyProtection="1">
      <alignment horizontal="center" vertical="center" wrapText="1"/>
    </xf>
    <xf numFmtId="178" fontId="9" fillId="0" borderId="16" xfId="51" applyNumberFormat="1" applyFont="1" applyBorder="1" applyAlignment="1" applyProtection="1">
      <alignment vertical="center"/>
      <protection locked="0"/>
    </xf>
    <xf numFmtId="0" fontId="1" fillId="0" borderId="25" xfId="51" applyFont="1" applyFill="1" applyBorder="1" applyAlignment="1" applyProtection="1">
      <alignment horizontal="center" vertical="center"/>
      <protection locked="0"/>
    </xf>
    <xf numFmtId="178" fontId="9" fillId="0" borderId="18" xfId="51" applyNumberFormat="1" applyFont="1" applyBorder="1" applyAlignment="1" applyProtection="1">
      <alignment vertical="center"/>
      <protection locked="0"/>
    </xf>
    <xf numFmtId="0" fontId="1" fillId="0" borderId="23" xfId="51" applyFont="1" applyFill="1" applyBorder="1" applyAlignment="1" applyProtection="1">
      <alignment horizontal="center" vertical="center"/>
      <protection locked="0"/>
    </xf>
    <xf numFmtId="49" fontId="21" fillId="0" borderId="18" xfId="51" applyNumberFormat="1" applyFont="1" applyFill="1" applyBorder="1" applyAlignment="1" applyProtection="1">
      <alignment horizontal="center" vertical="center" wrapText="1"/>
      <protection locked="0"/>
    </xf>
    <xf numFmtId="178" fontId="1" fillId="0" borderId="0" xfId="0" applyNumberFormat="1" applyFont="1" applyAlignment="1" applyProtection="1">
      <alignment vertical="center"/>
    </xf>
    <xf numFmtId="0" fontId="22" fillId="0" borderId="18" xfId="51" applyNumberFormat="1" applyFont="1" applyFill="1" applyBorder="1" applyAlignment="1" applyProtection="1">
      <alignment vertical="center" wrapText="1"/>
      <protection locked="0"/>
    </xf>
    <xf numFmtId="0" fontId="1" fillId="0" borderId="0" xfId="0" applyFont="1" applyFill="1" applyProtection="1">
      <protection locked="0"/>
    </xf>
    <xf numFmtId="0" fontId="2" fillId="0" borderId="0" xfId="0" applyFont="1" applyFill="1" applyProtection="1">
      <protection locked="0"/>
    </xf>
    <xf numFmtId="0" fontId="1" fillId="0" borderId="0" xfId="0" applyFont="1" applyAlignment="1" applyProtection="1">
      <alignment horizontal="center"/>
      <protection locked="0"/>
    </xf>
    <xf numFmtId="0" fontId="1" fillId="0" borderId="0" xfId="0" applyFont="1" applyProtection="1">
      <protection locked="0"/>
    </xf>
    <xf numFmtId="0" fontId="1" fillId="2" borderId="9" xfId="51" applyFont="1" applyFill="1" applyBorder="1" applyAlignment="1" applyProtection="1" quotePrefix="1">
      <alignment horizontal="center" vertical="center" wrapText="1"/>
    </xf>
  </cellXfs>
  <cellStyles count="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Standard 10 2 2" xfId="54"/>
    <cellStyle name="Normal 2 2" xfId="55"/>
    <cellStyle name="Normal 2 3" xfId="56"/>
    <cellStyle name="Normal 3 2" xfId="57"/>
    <cellStyle name="Standard 8" xfId="58"/>
  </cellStyles>
  <dxfs count="1">
    <dxf>
      <fill>
        <patternFill patternType="solid">
          <bgColor theme="7" tint="0.599963377788629"/>
        </patternFill>
      </fill>
    </dxf>
  </dxfs>
  <tableStyles count="0" defaultTableStyle="TableStyleMedium2"/>
  <colors>
    <mruColors>
      <color rgb="000070C0"/>
      <color rgb="00E26B0A"/>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12.png"/><Relationship Id="rId8" Type="http://schemas.openxmlformats.org/officeDocument/2006/relationships/image" Target="media/image4.png"/><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3" Type="http://schemas.openxmlformats.org/officeDocument/2006/relationships/image" Target="media/image36.png"/><Relationship Id="rId32" Type="http://schemas.openxmlformats.org/officeDocument/2006/relationships/image" Target="media/image35.png"/><Relationship Id="rId31" Type="http://schemas.openxmlformats.org/officeDocument/2006/relationships/image" Target="media/image34.png"/><Relationship Id="rId30" Type="http://schemas.openxmlformats.org/officeDocument/2006/relationships/image" Target="media/image33.png"/><Relationship Id="rId3" Type="http://schemas.openxmlformats.org/officeDocument/2006/relationships/image" Target="media/image7.png"/><Relationship Id="rId29" Type="http://schemas.openxmlformats.org/officeDocument/2006/relationships/image" Target="media/image32.png"/><Relationship Id="rId28" Type="http://schemas.openxmlformats.org/officeDocument/2006/relationships/image" Target="media/image31.png"/><Relationship Id="rId27" Type="http://schemas.openxmlformats.org/officeDocument/2006/relationships/image" Target="media/image30.png"/><Relationship Id="rId26" Type="http://schemas.openxmlformats.org/officeDocument/2006/relationships/image" Target="media/image29.png"/><Relationship Id="rId25" Type="http://schemas.openxmlformats.org/officeDocument/2006/relationships/image" Target="media/image28.png"/><Relationship Id="rId24" Type="http://schemas.openxmlformats.org/officeDocument/2006/relationships/image" Target="media/image27.png"/><Relationship Id="rId23" Type="http://schemas.openxmlformats.org/officeDocument/2006/relationships/image" Target="media/image26.png"/><Relationship Id="rId22" Type="http://schemas.openxmlformats.org/officeDocument/2006/relationships/image" Target="media/image25.png"/><Relationship Id="rId21" Type="http://schemas.openxmlformats.org/officeDocument/2006/relationships/image" Target="media/image24.png"/><Relationship Id="rId20" Type="http://schemas.openxmlformats.org/officeDocument/2006/relationships/image" Target="media/image23.png"/><Relationship Id="rId2" Type="http://schemas.openxmlformats.org/officeDocument/2006/relationships/image" Target="media/image6.png"/><Relationship Id="rId19" Type="http://schemas.openxmlformats.org/officeDocument/2006/relationships/image" Target="media/image22.png"/><Relationship Id="rId18" Type="http://schemas.openxmlformats.org/officeDocument/2006/relationships/image" Target="media/image21.png"/><Relationship Id="rId17" Type="http://schemas.openxmlformats.org/officeDocument/2006/relationships/image" Target="media/image20.png"/><Relationship Id="rId16" Type="http://schemas.openxmlformats.org/officeDocument/2006/relationships/image" Target="media/image19.png"/><Relationship Id="rId15" Type="http://schemas.openxmlformats.org/officeDocument/2006/relationships/image" Target="media/image18.png"/><Relationship Id="rId14" Type="http://schemas.openxmlformats.org/officeDocument/2006/relationships/image" Target="media/image17.png"/><Relationship Id="rId13" Type="http://schemas.openxmlformats.org/officeDocument/2006/relationships/image" Target="media/image16.png"/><Relationship Id="rId12" Type="http://schemas.openxmlformats.org/officeDocument/2006/relationships/image" Target="media/image15.png"/><Relationship Id="rId11" Type="http://schemas.openxmlformats.org/officeDocument/2006/relationships/image" Target="media/image14.png"/><Relationship Id="rId10" Type="http://schemas.openxmlformats.org/officeDocument/2006/relationships/image" Target="media/image13.png"/><Relationship Id="rId1" Type="http://schemas.openxmlformats.org/officeDocument/2006/relationships/image" Target="media/image5.png"/></Relationships>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customXml" Target="../customXml/item1.xml"/><Relationship Id="rId11" Type="http://www.wps.cn/officeDocument/2020/cellImage" Target="cellimages.xml"/><Relationship Id="rId10" Type="http://schemas.openxmlformats.org/officeDocument/2006/relationships/sharedStrings" Target="sharedStrings.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977900" y="76200"/>
          <a:ext cx="1419225" cy="533400"/>
          <a:chOff x="200026" y="68792"/>
          <a:chExt cx="1028699" cy="531284"/>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2"/>
                <a:ext cx="1028699" cy="531284"/>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216150" y="95250"/>
          <a:ext cx="276161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977900" y="504825"/>
          <a:ext cx="141922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977900" y="952500"/>
          <a:ext cx="1419225" cy="352425"/>
          <a:chOff x="200026" y="68791"/>
          <a:chExt cx="1028699" cy="531282"/>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13</xdr:col>
      <xdr:colOff>47625</xdr:colOff>
      <xdr:row>18</xdr:row>
      <xdr:rowOff>68580</xdr:rowOff>
    </xdr:from>
    <xdr:to>
      <xdr:col>13</xdr:col>
      <xdr:colOff>488315</xdr:colOff>
      <xdr:row>18</xdr:row>
      <xdr:rowOff>277495</xdr:rowOff>
    </xdr:to>
    <xdr:pic>
      <xdr:nvPicPr>
        <xdr:cNvPr id="75" name="Picture 74"/>
        <xdr:cNvPicPr>
          <a:picLocks noChangeAspect="1"/>
        </xdr:cNvPicPr>
      </xdr:nvPicPr>
      <xdr:blipFill>
        <a:blip r:embed="rId1"/>
        <a:stretch>
          <a:fillRect/>
        </a:stretch>
      </xdr:blipFill>
      <xdr:spPr>
        <a:xfrm>
          <a:off x="8947785" y="6497955"/>
          <a:ext cx="440690" cy="208915"/>
        </a:xfrm>
        <a:prstGeom prst="rect">
          <a:avLst/>
        </a:prstGeom>
        <a:noFill/>
        <a:ln w="9525">
          <a:noFill/>
        </a:ln>
      </xdr:spPr>
    </xdr:pic>
    <xdr:clientData/>
  </xdr:twoCellAnchor>
  <xdr:twoCellAnchor>
    <xdr:from>
      <xdr:col>13</xdr:col>
      <xdr:colOff>58420</xdr:colOff>
      <xdr:row>19</xdr:row>
      <xdr:rowOff>68580</xdr:rowOff>
    </xdr:from>
    <xdr:to>
      <xdr:col>13</xdr:col>
      <xdr:colOff>473075</xdr:colOff>
      <xdr:row>19</xdr:row>
      <xdr:rowOff>306705</xdr:rowOff>
    </xdr:to>
    <xdr:pic>
      <xdr:nvPicPr>
        <xdr:cNvPr id="76" name="Picture 75"/>
        <xdr:cNvPicPr>
          <a:picLocks noChangeAspect="1"/>
        </xdr:cNvPicPr>
      </xdr:nvPicPr>
      <xdr:blipFill>
        <a:blip r:embed="rId2"/>
        <a:stretch>
          <a:fillRect/>
        </a:stretch>
      </xdr:blipFill>
      <xdr:spPr>
        <a:xfrm>
          <a:off x="8958580" y="6878955"/>
          <a:ext cx="414655" cy="238125"/>
        </a:xfrm>
        <a:prstGeom prst="rect">
          <a:avLst/>
        </a:prstGeom>
        <a:noFill/>
        <a:ln w="9525">
          <a:noFill/>
        </a:ln>
      </xdr:spPr>
    </xdr:pic>
    <xdr:clientData/>
  </xdr:twoCellAnchor>
  <xdr:twoCellAnchor>
    <xdr:from>
      <xdr:col>11</xdr:col>
      <xdr:colOff>99060</xdr:colOff>
      <xdr:row>133</xdr:row>
      <xdr:rowOff>119380</xdr:rowOff>
    </xdr:from>
    <xdr:to>
      <xdr:col>11</xdr:col>
      <xdr:colOff>539750</xdr:colOff>
      <xdr:row>133</xdr:row>
      <xdr:rowOff>328295</xdr:rowOff>
    </xdr:to>
    <xdr:pic>
      <xdr:nvPicPr>
        <xdr:cNvPr id="77" name="Picture 76"/>
        <xdr:cNvPicPr>
          <a:picLocks noChangeAspect="1"/>
        </xdr:cNvPicPr>
      </xdr:nvPicPr>
      <xdr:blipFill>
        <a:blip r:embed="rId1"/>
        <a:stretch>
          <a:fillRect/>
        </a:stretch>
      </xdr:blipFill>
      <xdr:spPr>
        <a:xfrm>
          <a:off x="7753350" y="58574305"/>
          <a:ext cx="440690" cy="208915"/>
        </a:xfrm>
        <a:prstGeom prst="rect">
          <a:avLst/>
        </a:prstGeom>
        <a:noFill/>
        <a:ln w="9525">
          <a:noFill/>
        </a:ln>
      </xdr:spPr>
    </xdr:pic>
    <xdr:clientData/>
  </xdr:twoCellAnchor>
  <xdr:twoCellAnchor>
    <xdr:from>
      <xdr:col>11</xdr:col>
      <xdr:colOff>99060</xdr:colOff>
      <xdr:row>149</xdr:row>
      <xdr:rowOff>119380</xdr:rowOff>
    </xdr:from>
    <xdr:to>
      <xdr:col>11</xdr:col>
      <xdr:colOff>539750</xdr:colOff>
      <xdr:row>149</xdr:row>
      <xdr:rowOff>328295</xdr:rowOff>
    </xdr:to>
    <xdr:pic>
      <xdr:nvPicPr>
        <xdr:cNvPr id="78" name="Picture 77"/>
        <xdr:cNvPicPr>
          <a:picLocks noChangeAspect="1"/>
        </xdr:cNvPicPr>
      </xdr:nvPicPr>
      <xdr:blipFill>
        <a:blip r:embed="rId1"/>
        <a:stretch>
          <a:fillRect/>
        </a:stretch>
      </xdr:blipFill>
      <xdr:spPr>
        <a:xfrm>
          <a:off x="7753350" y="65889505"/>
          <a:ext cx="440690" cy="208915"/>
        </a:xfrm>
        <a:prstGeom prst="rect">
          <a:avLst/>
        </a:prstGeom>
        <a:noFill/>
        <a:ln w="9525">
          <a:noFill/>
        </a:ln>
      </xdr:spPr>
    </xdr:pic>
    <xdr:clientData/>
  </xdr:twoCellAnchor>
  <xdr:twoCellAnchor>
    <xdr:from>
      <xdr:col>11</xdr:col>
      <xdr:colOff>99060</xdr:colOff>
      <xdr:row>146</xdr:row>
      <xdr:rowOff>119380</xdr:rowOff>
    </xdr:from>
    <xdr:to>
      <xdr:col>11</xdr:col>
      <xdr:colOff>539750</xdr:colOff>
      <xdr:row>146</xdr:row>
      <xdr:rowOff>328295</xdr:rowOff>
    </xdr:to>
    <xdr:pic>
      <xdr:nvPicPr>
        <xdr:cNvPr id="79" name="Picture 78"/>
        <xdr:cNvPicPr>
          <a:picLocks noChangeAspect="1"/>
        </xdr:cNvPicPr>
      </xdr:nvPicPr>
      <xdr:blipFill>
        <a:blip r:embed="rId1"/>
        <a:stretch>
          <a:fillRect/>
        </a:stretch>
      </xdr:blipFill>
      <xdr:spPr>
        <a:xfrm>
          <a:off x="7753350" y="64517905"/>
          <a:ext cx="440690" cy="208915"/>
        </a:xfrm>
        <a:prstGeom prst="rect">
          <a:avLst/>
        </a:prstGeom>
        <a:noFill/>
        <a:ln w="9525">
          <a:noFill/>
        </a:ln>
      </xdr:spPr>
    </xdr:pic>
    <xdr:clientData/>
  </xdr:twoCellAnchor>
  <xdr:twoCellAnchor>
    <xdr:from>
      <xdr:col>11</xdr:col>
      <xdr:colOff>99060</xdr:colOff>
      <xdr:row>144</xdr:row>
      <xdr:rowOff>119380</xdr:rowOff>
    </xdr:from>
    <xdr:to>
      <xdr:col>11</xdr:col>
      <xdr:colOff>539750</xdr:colOff>
      <xdr:row>144</xdr:row>
      <xdr:rowOff>328295</xdr:rowOff>
    </xdr:to>
    <xdr:pic>
      <xdr:nvPicPr>
        <xdr:cNvPr id="83" name="Picture 82"/>
        <xdr:cNvPicPr>
          <a:picLocks noChangeAspect="1"/>
        </xdr:cNvPicPr>
      </xdr:nvPicPr>
      <xdr:blipFill>
        <a:blip r:embed="rId1"/>
        <a:stretch>
          <a:fillRect/>
        </a:stretch>
      </xdr:blipFill>
      <xdr:spPr>
        <a:xfrm>
          <a:off x="7753350" y="63603505"/>
          <a:ext cx="440690" cy="208915"/>
        </a:xfrm>
        <a:prstGeom prst="rect">
          <a:avLst/>
        </a:prstGeom>
        <a:noFill/>
        <a:ln w="9525">
          <a:noFill/>
        </a:ln>
      </xdr:spPr>
    </xdr:pic>
    <xdr:clientData/>
  </xdr:twoCellAnchor>
  <xdr:twoCellAnchor>
    <xdr:from>
      <xdr:col>11</xdr:col>
      <xdr:colOff>99060</xdr:colOff>
      <xdr:row>143</xdr:row>
      <xdr:rowOff>119380</xdr:rowOff>
    </xdr:from>
    <xdr:to>
      <xdr:col>11</xdr:col>
      <xdr:colOff>539750</xdr:colOff>
      <xdr:row>143</xdr:row>
      <xdr:rowOff>328295</xdr:rowOff>
    </xdr:to>
    <xdr:pic>
      <xdr:nvPicPr>
        <xdr:cNvPr id="85" name="Picture 84"/>
        <xdr:cNvPicPr>
          <a:picLocks noChangeAspect="1"/>
        </xdr:cNvPicPr>
      </xdr:nvPicPr>
      <xdr:blipFill>
        <a:blip r:embed="rId1"/>
        <a:stretch>
          <a:fillRect/>
        </a:stretch>
      </xdr:blipFill>
      <xdr:spPr>
        <a:xfrm>
          <a:off x="7753350" y="63146305"/>
          <a:ext cx="440690" cy="208915"/>
        </a:xfrm>
        <a:prstGeom prst="rect">
          <a:avLst/>
        </a:prstGeom>
        <a:noFill/>
        <a:ln w="9525">
          <a:noFill/>
        </a:ln>
      </xdr:spPr>
    </xdr:pic>
    <xdr:clientData/>
  </xdr:twoCellAnchor>
  <xdr:twoCellAnchor>
    <xdr:from>
      <xdr:col>11</xdr:col>
      <xdr:colOff>99060</xdr:colOff>
      <xdr:row>145</xdr:row>
      <xdr:rowOff>119380</xdr:rowOff>
    </xdr:from>
    <xdr:to>
      <xdr:col>11</xdr:col>
      <xdr:colOff>539750</xdr:colOff>
      <xdr:row>145</xdr:row>
      <xdr:rowOff>328295</xdr:rowOff>
    </xdr:to>
    <xdr:pic>
      <xdr:nvPicPr>
        <xdr:cNvPr id="87" name="Picture 86"/>
        <xdr:cNvPicPr>
          <a:picLocks noChangeAspect="1"/>
        </xdr:cNvPicPr>
      </xdr:nvPicPr>
      <xdr:blipFill>
        <a:blip r:embed="rId1"/>
        <a:stretch>
          <a:fillRect/>
        </a:stretch>
      </xdr:blipFill>
      <xdr:spPr>
        <a:xfrm>
          <a:off x="7753350" y="64060705"/>
          <a:ext cx="440690" cy="208915"/>
        </a:xfrm>
        <a:prstGeom prst="rect">
          <a:avLst/>
        </a:prstGeom>
        <a:noFill/>
        <a:ln w="9525">
          <a:noFill/>
        </a:ln>
      </xdr:spPr>
    </xdr:pic>
    <xdr:clientData/>
  </xdr:twoCellAnchor>
  <xdr:twoCellAnchor>
    <xdr:from>
      <xdr:col>11</xdr:col>
      <xdr:colOff>109220</xdr:colOff>
      <xdr:row>136</xdr:row>
      <xdr:rowOff>93980</xdr:rowOff>
    </xdr:from>
    <xdr:to>
      <xdr:col>11</xdr:col>
      <xdr:colOff>523875</xdr:colOff>
      <xdr:row>136</xdr:row>
      <xdr:rowOff>332105</xdr:rowOff>
    </xdr:to>
    <xdr:pic>
      <xdr:nvPicPr>
        <xdr:cNvPr id="73" name="Picture 72"/>
        <xdr:cNvPicPr>
          <a:picLocks noChangeAspect="1"/>
        </xdr:cNvPicPr>
      </xdr:nvPicPr>
      <xdr:blipFill>
        <a:blip r:embed="rId2"/>
        <a:stretch>
          <a:fillRect/>
        </a:stretch>
      </xdr:blipFill>
      <xdr:spPr>
        <a:xfrm>
          <a:off x="7763510" y="59920505"/>
          <a:ext cx="414655" cy="238125"/>
        </a:xfrm>
        <a:prstGeom prst="rect">
          <a:avLst/>
        </a:prstGeom>
        <a:noFill/>
        <a:ln w="9525">
          <a:noFill/>
        </a:ln>
      </xdr:spPr>
    </xdr:pic>
    <xdr:clientData/>
  </xdr:twoCellAnchor>
  <xdr:twoCellAnchor>
    <xdr:from>
      <xdr:col>11</xdr:col>
      <xdr:colOff>99060</xdr:colOff>
      <xdr:row>133</xdr:row>
      <xdr:rowOff>119380</xdr:rowOff>
    </xdr:from>
    <xdr:to>
      <xdr:col>11</xdr:col>
      <xdr:colOff>539750</xdr:colOff>
      <xdr:row>133</xdr:row>
      <xdr:rowOff>328295</xdr:rowOff>
    </xdr:to>
    <xdr:pic>
      <xdr:nvPicPr>
        <xdr:cNvPr id="90" name="Picture 89"/>
        <xdr:cNvPicPr>
          <a:picLocks noChangeAspect="1"/>
        </xdr:cNvPicPr>
      </xdr:nvPicPr>
      <xdr:blipFill>
        <a:blip r:embed="rId1"/>
        <a:stretch>
          <a:fillRect/>
        </a:stretch>
      </xdr:blipFill>
      <xdr:spPr>
        <a:xfrm>
          <a:off x="7753350" y="58574305"/>
          <a:ext cx="440690" cy="208915"/>
        </a:xfrm>
        <a:prstGeom prst="rect">
          <a:avLst/>
        </a:prstGeom>
        <a:noFill/>
        <a:ln w="9525">
          <a:noFill/>
        </a:ln>
      </xdr:spPr>
    </xdr:pic>
    <xdr:clientData/>
  </xdr:twoCellAnchor>
  <xdr:twoCellAnchor>
    <xdr:from>
      <xdr:col>11</xdr:col>
      <xdr:colOff>99060</xdr:colOff>
      <xdr:row>145</xdr:row>
      <xdr:rowOff>119380</xdr:rowOff>
    </xdr:from>
    <xdr:to>
      <xdr:col>11</xdr:col>
      <xdr:colOff>539750</xdr:colOff>
      <xdr:row>145</xdr:row>
      <xdr:rowOff>328295</xdr:rowOff>
    </xdr:to>
    <xdr:pic>
      <xdr:nvPicPr>
        <xdr:cNvPr id="91" name="Picture 90"/>
        <xdr:cNvPicPr>
          <a:picLocks noChangeAspect="1"/>
        </xdr:cNvPicPr>
      </xdr:nvPicPr>
      <xdr:blipFill>
        <a:blip r:embed="rId1"/>
        <a:stretch>
          <a:fillRect/>
        </a:stretch>
      </xdr:blipFill>
      <xdr:spPr>
        <a:xfrm>
          <a:off x="7753350" y="64060705"/>
          <a:ext cx="440690" cy="208915"/>
        </a:xfrm>
        <a:prstGeom prst="rect">
          <a:avLst/>
        </a:prstGeom>
        <a:noFill/>
        <a:ln w="9525">
          <a:noFill/>
        </a:ln>
      </xdr:spPr>
    </xdr:pic>
    <xdr:clientData/>
  </xdr:twoCellAnchor>
  <xdr:twoCellAnchor>
    <xdr:from>
      <xdr:col>11</xdr:col>
      <xdr:colOff>99060</xdr:colOff>
      <xdr:row>144</xdr:row>
      <xdr:rowOff>119380</xdr:rowOff>
    </xdr:from>
    <xdr:to>
      <xdr:col>11</xdr:col>
      <xdr:colOff>539750</xdr:colOff>
      <xdr:row>144</xdr:row>
      <xdr:rowOff>328295</xdr:rowOff>
    </xdr:to>
    <xdr:pic>
      <xdr:nvPicPr>
        <xdr:cNvPr id="92" name="Picture 91"/>
        <xdr:cNvPicPr>
          <a:picLocks noChangeAspect="1"/>
        </xdr:cNvPicPr>
      </xdr:nvPicPr>
      <xdr:blipFill>
        <a:blip r:embed="rId1"/>
        <a:stretch>
          <a:fillRect/>
        </a:stretch>
      </xdr:blipFill>
      <xdr:spPr>
        <a:xfrm>
          <a:off x="7753350" y="63603505"/>
          <a:ext cx="440690" cy="208915"/>
        </a:xfrm>
        <a:prstGeom prst="rect">
          <a:avLst/>
        </a:prstGeom>
        <a:noFill/>
        <a:ln w="9525">
          <a:noFill/>
        </a:ln>
      </xdr:spPr>
    </xdr:pic>
    <xdr:clientData/>
  </xdr:twoCellAnchor>
  <xdr:twoCellAnchor>
    <xdr:from>
      <xdr:col>11</xdr:col>
      <xdr:colOff>99060</xdr:colOff>
      <xdr:row>143</xdr:row>
      <xdr:rowOff>119380</xdr:rowOff>
    </xdr:from>
    <xdr:to>
      <xdr:col>11</xdr:col>
      <xdr:colOff>539750</xdr:colOff>
      <xdr:row>143</xdr:row>
      <xdr:rowOff>328295</xdr:rowOff>
    </xdr:to>
    <xdr:pic>
      <xdr:nvPicPr>
        <xdr:cNvPr id="93" name="Picture 92"/>
        <xdr:cNvPicPr>
          <a:picLocks noChangeAspect="1"/>
        </xdr:cNvPicPr>
      </xdr:nvPicPr>
      <xdr:blipFill>
        <a:blip r:embed="rId1"/>
        <a:stretch>
          <a:fillRect/>
        </a:stretch>
      </xdr:blipFill>
      <xdr:spPr>
        <a:xfrm>
          <a:off x="7753350" y="63146305"/>
          <a:ext cx="440690" cy="208915"/>
        </a:xfrm>
        <a:prstGeom prst="rect">
          <a:avLst/>
        </a:prstGeom>
        <a:noFill/>
        <a:ln w="9525">
          <a:noFill/>
        </a:ln>
      </xdr:spPr>
    </xdr:pic>
    <xdr:clientData/>
  </xdr:twoCellAnchor>
  <xdr:twoCellAnchor editAs="oneCell">
    <xdr:from>
      <xdr:col>4</xdr:col>
      <xdr:colOff>62230</xdr:colOff>
      <xdr:row>10</xdr:row>
      <xdr:rowOff>189865</xdr:rowOff>
    </xdr:from>
    <xdr:to>
      <xdr:col>12</xdr:col>
      <xdr:colOff>509270</xdr:colOff>
      <xdr:row>19</xdr:row>
      <xdr:rowOff>180340</xdr:rowOff>
    </xdr:to>
    <xdr:pic>
      <xdr:nvPicPr>
        <xdr:cNvPr id="9" name="Picture 8"/>
        <xdr:cNvPicPr>
          <a:picLocks noChangeAspect="1"/>
        </xdr:cNvPicPr>
      </xdr:nvPicPr>
      <xdr:blipFill>
        <a:blip r:embed="rId3"/>
        <a:stretch>
          <a:fillRect/>
        </a:stretch>
      </xdr:blipFill>
      <xdr:spPr>
        <a:xfrm>
          <a:off x="1544955" y="3876040"/>
          <a:ext cx="7256780" cy="3114675"/>
        </a:xfrm>
        <a:prstGeom prst="rect">
          <a:avLst/>
        </a:prstGeom>
        <a:noFill/>
        <a:ln w="9525">
          <a:noFill/>
        </a:ln>
      </xdr:spPr>
    </xdr:pic>
    <xdr:clientData/>
  </xdr:twoCellAnchor>
  <xdr:twoCellAnchor editAs="oneCell">
    <xdr:from>
      <xdr:col>5</xdr:col>
      <xdr:colOff>101600</xdr:colOff>
      <xdr:row>76</xdr:row>
      <xdr:rowOff>114300</xdr:rowOff>
    </xdr:from>
    <xdr:to>
      <xdr:col>5</xdr:col>
      <xdr:colOff>1530350</xdr:colOff>
      <xdr:row>76</xdr:row>
      <xdr:rowOff>390525</xdr:rowOff>
    </xdr:to>
    <xdr:pic>
      <xdr:nvPicPr>
        <xdr:cNvPr id="28" name="Picture 27"/>
        <xdr:cNvPicPr>
          <a:picLocks noChangeAspect="1"/>
        </xdr:cNvPicPr>
      </xdr:nvPicPr>
      <xdr:blipFill>
        <a:blip r:embed="rId4"/>
        <a:stretch>
          <a:fillRect/>
        </a:stretch>
      </xdr:blipFill>
      <xdr:spPr>
        <a:xfrm>
          <a:off x="3262630" y="32508825"/>
          <a:ext cx="1428750" cy="27622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1.TAI%20LIEU%20THONG%20KE%20HANG%20NGAY&#27599;&#22825;&#32113;&#35336;&#36039;&#26009;\TAI%20LIEU%20HANG%20NGAY\T&#7892;NG%20H&#7906;P%20T&#192;I%20LI&#7878;U%20(N&#258;M%202020-21)\BW\A2010038\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c024\Documents\Zalo%20Received%20Files\A2109022_Machining_Drw.ver.NA_Circle.num.ver.3_1703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A2109022_Machining_Drw.ver.NA_Circle.num.ver.3_1703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qc024\Documents\Zalo%20Received%20Files\A2103054_Machining_Drw.ver.(221014)_Circle.num.ver.8-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qc024\Documents\Zalo%20Received%20Files\A2109022_Machining_Drw.ver.(230802)_Circle.num.ver.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er.3"/>
      <sheetName val="Dimensional Test Ver.3"/>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heetName val="Sheet1"/>
      <sheetName val="Sheet2"/>
      <sheetName val="Form Ver.3"/>
      <sheetName val="Dimensional Test Ver.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CAST"/>
      <sheetName val="Form KHCC ver.8 1-10"/>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Ver.6-230802"/>
      <sheetName val="Ver.6-230802 (embed into cell)"/>
      <sheetName val="Dimensional Test Ver.6-230802"/>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B1:V514"/>
  <sheetViews>
    <sheetView showGridLines="0" tabSelected="1" view="pageBreakPreview" zoomScale="75" zoomScaleNormal="80" workbookViewId="0">
      <selection activeCell="Q63" sqref="Q63"/>
    </sheetView>
  </sheetViews>
  <sheetFormatPr defaultColWidth="8.85714285714286" defaultRowHeight="14.25"/>
  <cols>
    <col min="1" max="1" width="3.23809523809524" style="3" customWidth="1"/>
    <col min="2" max="2" width="1.71428571428571" style="3" customWidth="1"/>
    <col min="3" max="3" width="8.85714285714286" style="3"/>
    <col min="4" max="4" width="8.42857142857143" style="1" customWidth="1"/>
    <col min="5" max="5" width="25.1714285714286" style="4" customWidth="1"/>
    <col min="6" max="6" width="24" style="1" customWidth="1"/>
    <col min="7" max="7" width="9.28571428571429" style="1" customWidth="1"/>
    <col min="8" max="9" width="7.85714285714286" style="1" customWidth="1"/>
    <col min="10" max="10" width="8.39047619047619" style="1" customWidth="1"/>
    <col min="11" max="11" width="10" style="1" customWidth="1"/>
    <col min="12" max="12" width="9.57142857142857" style="1" customWidth="1"/>
    <col min="13" max="15" width="9.11428571428571" style="1" customWidth="1"/>
    <col min="16" max="16" width="13.7142857142857" style="5" customWidth="1"/>
    <col min="17" max="18" width="13.7142857142857" style="3" customWidth="1"/>
    <col min="19" max="19" width="8.42857142857143" style="3" customWidth="1"/>
    <col min="20" max="16384" width="8.85714285714286" style="3"/>
  </cols>
  <sheetData>
    <row r="1" ht="6.75" customHeight="1" spans="2:19">
      <c r="B1" s="6"/>
      <c r="D1" s="7"/>
      <c r="E1" s="8"/>
      <c r="F1" s="7"/>
      <c r="G1" s="7"/>
      <c r="H1" s="9"/>
      <c r="I1" s="9"/>
      <c r="J1" s="9"/>
      <c r="K1" s="9"/>
      <c r="L1" s="9"/>
      <c r="M1" s="9"/>
      <c r="N1" s="9"/>
      <c r="O1" s="9"/>
      <c r="P1" s="66"/>
      <c r="Q1" s="106"/>
      <c r="R1" s="106"/>
      <c r="S1" s="106"/>
    </row>
    <row r="2" ht="45" customHeight="1" spans="2:19">
      <c r="B2" s="10"/>
      <c r="D2" s="11"/>
      <c r="E2" s="12"/>
      <c r="F2" s="13"/>
      <c r="G2" s="14"/>
      <c r="H2" s="15" t="s">
        <v>0</v>
      </c>
      <c r="I2" s="15"/>
      <c r="J2" s="15"/>
      <c r="K2" s="15"/>
      <c r="L2" s="15"/>
      <c r="M2" s="15"/>
      <c r="N2" s="15"/>
      <c r="O2" s="15"/>
      <c r="P2" s="15"/>
      <c r="Q2" s="15"/>
      <c r="R2" s="68" t="s">
        <v>1</v>
      </c>
      <c r="S2" s="68"/>
    </row>
    <row r="3" ht="51" customHeight="1" spans="2:19">
      <c r="B3" s="10"/>
      <c r="D3" s="16"/>
      <c r="E3" s="17"/>
      <c r="F3" s="18"/>
      <c r="G3" s="19"/>
      <c r="H3" s="15"/>
      <c r="I3" s="15"/>
      <c r="J3" s="15"/>
      <c r="K3" s="15"/>
      <c r="L3" s="15"/>
      <c r="M3" s="15"/>
      <c r="N3" s="15"/>
      <c r="O3" s="15"/>
      <c r="P3" s="15"/>
      <c r="Q3" s="15"/>
      <c r="R3" s="107"/>
      <c r="S3" s="107"/>
    </row>
    <row r="4" ht="39" customHeight="1" spans="4:19">
      <c r="D4" s="20" t="s">
        <v>2</v>
      </c>
      <c r="E4" s="20"/>
      <c r="F4" s="21" t="s">
        <v>3</v>
      </c>
      <c r="G4" s="21"/>
      <c r="H4" s="20" t="s">
        <v>4</v>
      </c>
      <c r="I4" s="20"/>
      <c r="J4" s="20"/>
      <c r="K4" s="20"/>
      <c r="L4" s="67" t="s">
        <v>5</v>
      </c>
      <c r="M4" s="67"/>
      <c r="N4" s="68" t="s">
        <v>6</v>
      </c>
      <c r="O4" s="68"/>
      <c r="P4" s="68" t="s">
        <v>7</v>
      </c>
      <c r="Q4" s="68"/>
      <c r="R4" s="24" t="s">
        <v>8</v>
      </c>
      <c r="S4" s="25"/>
    </row>
    <row r="5" ht="21" customHeight="1" spans="4:19">
      <c r="D5" s="22" t="s">
        <v>9</v>
      </c>
      <c r="E5" s="23"/>
      <c r="F5" s="24" t="s">
        <v>10</v>
      </c>
      <c r="G5" s="25"/>
      <c r="H5" s="26" t="s">
        <v>11</v>
      </c>
      <c r="I5" s="69"/>
      <c r="J5" s="69"/>
      <c r="K5" s="70"/>
      <c r="L5" s="68"/>
      <c r="M5" s="68"/>
      <c r="N5" s="68"/>
      <c r="O5" s="68"/>
      <c r="P5" s="68"/>
      <c r="Q5" s="68"/>
      <c r="R5" s="108"/>
      <c r="S5" s="109"/>
    </row>
    <row r="6" ht="33" customHeight="1" spans="4:19">
      <c r="D6" s="22" t="s">
        <v>12</v>
      </c>
      <c r="E6" s="23"/>
      <c r="F6" s="27" t="s">
        <v>13</v>
      </c>
      <c r="G6" s="25"/>
      <c r="H6" s="28" t="s">
        <v>13</v>
      </c>
      <c r="I6" s="69"/>
      <c r="J6" s="69"/>
      <c r="K6" s="70"/>
      <c r="L6" s="68"/>
      <c r="M6" s="68"/>
      <c r="N6" s="68"/>
      <c r="O6" s="68"/>
      <c r="P6" s="68"/>
      <c r="Q6" s="68"/>
      <c r="R6" s="110"/>
      <c r="S6" s="111"/>
    </row>
    <row r="7" ht="21" customHeight="1" spans="4:19">
      <c r="D7" s="22" t="s">
        <v>14</v>
      </c>
      <c r="E7" s="23"/>
      <c r="F7" s="24" t="s">
        <v>15</v>
      </c>
      <c r="G7" s="25"/>
      <c r="H7" s="29" t="s">
        <v>16</v>
      </c>
      <c r="I7" s="71"/>
      <c r="J7" s="71"/>
      <c r="K7" s="72"/>
      <c r="L7" s="68"/>
      <c r="M7" s="68"/>
      <c r="N7" s="68"/>
      <c r="O7" s="68"/>
      <c r="P7" s="68"/>
      <c r="Q7" s="68"/>
      <c r="R7" s="110"/>
      <c r="S7" s="111"/>
    </row>
    <row r="8" ht="21" customHeight="1" spans="4:19">
      <c r="D8" s="22" t="s">
        <v>17</v>
      </c>
      <c r="E8" s="23"/>
      <c r="F8" s="24" t="s">
        <v>18</v>
      </c>
      <c r="G8" s="25"/>
      <c r="H8" s="26" t="str">
        <f>F8</f>
        <v>ET60S430010</v>
      </c>
      <c r="I8" s="69"/>
      <c r="J8" s="69"/>
      <c r="K8" s="70"/>
      <c r="L8" s="68"/>
      <c r="M8" s="68"/>
      <c r="N8" s="68"/>
      <c r="O8" s="68"/>
      <c r="P8" s="68"/>
      <c r="Q8" s="68"/>
      <c r="R8" s="110"/>
      <c r="S8" s="111"/>
    </row>
    <row r="9" ht="30.75" customHeight="1" spans="4:19">
      <c r="D9" s="30" t="s">
        <v>19</v>
      </c>
      <c r="E9" s="31"/>
      <c r="F9" s="126" t="s">
        <v>20</v>
      </c>
      <c r="G9" s="33"/>
      <c r="H9" s="34" t="s">
        <v>21</v>
      </c>
      <c r="I9" s="73"/>
      <c r="J9" s="73"/>
      <c r="K9" s="74"/>
      <c r="L9" s="75"/>
      <c r="M9" s="75"/>
      <c r="N9" s="75"/>
      <c r="O9" s="75"/>
      <c r="P9" s="75"/>
      <c r="Q9" s="75"/>
      <c r="R9" s="110"/>
      <c r="S9" s="111"/>
    </row>
    <row r="10" s="1" customFormat="1" ht="21.75" customHeight="1" spans="2:19">
      <c r="B10" s="35"/>
      <c r="D10" s="36"/>
      <c r="E10" s="36"/>
      <c r="F10" s="36"/>
      <c r="G10" s="36"/>
      <c r="H10" s="36"/>
      <c r="I10" s="36"/>
      <c r="J10" s="36"/>
      <c r="K10" s="36"/>
      <c r="L10" s="36"/>
      <c r="M10" s="36"/>
      <c r="N10" s="36"/>
      <c r="O10" s="36"/>
      <c r="P10" s="76"/>
      <c r="Q10" s="36"/>
      <c r="R10" s="36"/>
      <c r="S10" s="36"/>
    </row>
    <row r="11" ht="27" customHeight="1" spans="4:19">
      <c r="D11" s="37" t="s">
        <v>22</v>
      </c>
      <c r="E11" s="38"/>
      <c r="F11" s="39"/>
      <c r="G11" s="39"/>
      <c r="H11" s="39"/>
      <c r="I11" s="39"/>
      <c r="J11" s="39"/>
      <c r="K11" s="39"/>
      <c r="L11" s="39"/>
      <c r="M11" s="77"/>
      <c r="N11" s="78" t="s">
        <v>23</v>
      </c>
      <c r="O11" s="79" t="s">
        <v>24</v>
      </c>
      <c r="P11" s="80"/>
      <c r="Q11" s="79"/>
      <c r="R11" s="79"/>
      <c r="S11" s="112"/>
    </row>
    <row r="12" ht="27" customHeight="1" spans="4:19">
      <c r="D12" s="40"/>
      <c r="E12" s="41"/>
      <c r="F12" s="42"/>
      <c r="G12" s="42"/>
      <c r="H12" s="42"/>
      <c r="I12" s="42"/>
      <c r="J12" s="42"/>
      <c r="K12" s="42"/>
      <c r="L12" s="42"/>
      <c r="M12" s="77"/>
      <c r="N12" s="81" t="s">
        <v>25</v>
      </c>
      <c r="O12" s="79" t="s">
        <v>26</v>
      </c>
      <c r="P12" s="80"/>
      <c r="Q12" s="79"/>
      <c r="R12" s="79"/>
      <c r="S12" s="112"/>
    </row>
    <row r="13" ht="27" customHeight="1" spans="4:19">
      <c r="D13" s="40"/>
      <c r="E13" s="41"/>
      <c r="F13" s="42"/>
      <c r="G13" s="42"/>
      <c r="H13" s="42"/>
      <c r="I13" s="42"/>
      <c r="J13" s="42"/>
      <c r="K13" s="42"/>
      <c r="L13" s="42"/>
      <c r="M13" s="77"/>
      <c r="N13" s="82" t="s">
        <v>27</v>
      </c>
      <c r="O13" s="83"/>
      <c r="P13" s="84"/>
      <c r="Q13" s="83"/>
      <c r="R13" s="83"/>
      <c r="S13" s="113"/>
    </row>
    <row r="14" ht="27" customHeight="1" spans="4:19">
      <c r="D14" s="40"/>
      <c r="E14" s="41"/>
      <c r="F14" s="42"/>
      <c r="G14" s="42"/>
      <c r="H14" s="42"/>
      <c r="I14" s="42"/>
      <c r="J14" s="42"/>
      <c r="K14" s="42"/>
      <c r="L14" s="42"/>
      <c r="M14" s="77"/>
      <c r="N14" s="85" t="s">
        <v>28</v>
      </c>
      <c r="O14" s="79" t="s">
        <v>29</v>
      </c>
      <c r="P14" s="80"/>
      <c r="Q14" s="79"/>
      <c r="R14" s="79"/>
      <c r="S14" s="112"/>
    </row>
    <row r="15" ht="27" customHeight="1" spans="4:19">
      <c r="D15" s="40"/>
      <c r="E15" s="41"/>
      <c r="F15" s="42"/>
      <c r="G15" s="42"/>
      <c r="H15" s="42"/>
      <c r="I15" s="42"/>
      <c r="J15" s="42"/>
      <c r="K15" s="42"/>
      <c r="L15" s="42"/>
      <c r="M15" s="77"/>
      <c r="N15" s="86" t="s">
        <v>30</v>
      </c>
      <c r="O15" s="79" t="s">
        <v>31</v>
      </c>
      <c r="P15" s="80"/>
      <c r="Q15" s="79"/>
      <c r="R15" s="79"/>
      <c r="S15" s="112"/>
    </row>
    <row r="16" ht="27" customHeight="1" spans="4:19">
      <c r="D16" s="40"/>
      <c r="E16" s="41"/>
      <c r="F16" s="42"/>
      <c r="G16" s="42"/>
      <c r="H16" s="42"/>
      <c r="I16" s="42"/>
      <c r="J16" s="42"/>
      <c r="K16" s="42"/>
      <c r="L16" s="42"/>
      <c r="M16" s="77"/>
      <c r="N16" s="87" t="s">
        <v>32</v>
      </c>
      <c r="O16" s="79" t="s">
        <v>33</v>
      </c>
      <c r="P16" s="80"/>
      <c r="Q16" s="79"/>
      <c r="R16" s="79"/>
      <c r="S16" s="112"/>
    </row>
    <row r="17" ht="27" customHeight="1" spans="4:19">
      <c r="D17" s="40"/>
      <c r="E17" s="41"/>
      <c r="F17" s="42"/>
      <c r="G17" s="42"/>
      <c r="H17" s="42"/>
      <c r="I17" s="42"/>
      <c r="J17" s="42"/>
      <c r="K17" s="77"/>
      <c r="L17" s="77"/>
      <c r="M17" s="77"/>
      <c r="N17" s="82" t="s">
        <v>34</v>
      </c>
      <c r="O17" s="83"/>
      <c r="P17" s="84"/>
      <c r="Q17" s="83"/>
      <c r="R17" s="83"/>
      <c r="S17" s="113"/>
    </row>
    <row r="18" ht="27" customHeight="1" spans="4:19">
      <c r="D18" s="40"/>
      <c r="E18" s="41"/>
      <c r="F18" s="42"/>
      <c r="G18" s="42"/>
      <c r="H18" s="42"/>
      <c r="I18" s="42"/>
      <c r="J18" s="42"/>
      <c r="K18" s="77"/>
      <c r="L18" s="77"/>
      <c r="M18" s="77"/>
      <c r="N18" s="88" t="s">
        <v>35</v>
      </c>
      <c r="O18" s="79" t="s">
        <v>36</v>
      </c>
      <c r="P18" s="80"/>
      <c r="Q18" s="79"/>
      <c r="R18" s="79"/>
      <c r="S18" s="112"/>
    </row>
    <row r="19" ht="30" customHeight="1" spans="4:19">
      <c r="D19" s="40"/>
      <c r="E19" s="41"/>
      <c r="F19" s="42"/>
      <c r="G19" s="42"/>
      <c r="H19" s="42"/>
      <c r="I19" s="42"/>
      <c r="J19" s="42"/>
      <c r="K19" s="77"/>
      <c r="L19" s="77"/>
      <c r="M19" s="77"/>
      <c r="N19" s="56"/>
      <c r="O19" s="79" t="s">
        <v>37</v>
      </c>
      <c r="P19" s="79"/>
      <c r="Q19" s="79"/>
      <c r="R19" s="79"/>
      <c r="S19" s="112"/>
    </row>
    <row r="20" ht="30" customHeight="1" spans="4:19">
      <c r="D20" s="43"/>
      <c r="E20" s="44"/>
      <c r="F20" s="45"/>
      <c r="G20" s="45"/>
      <c r="H20" s="45"/>
      <c r="I20" s="45"/>
      <c r="J20" s="45"/>
      <c r="K20" s="45"/>
      <c r="L20" s="45"/>
      <c r="M20" s="45"/>
      <c r="N20" s="56"/>
      <c r="O20" s="79" t="s">
        <v>38</v>
      </c>
      <c r="P20" s="79"/>
      <c r="Q20" s="79"/>
      <c r="R20" s="79"/>
      <c r="S20" s="112"/>
    </row>
    <row r="21" ht="15" customHeight="1" spans="4:19">
      <c r="D21" s="46" t="s">
        <v>39</v>
      </c>
      <c r="E21" s="47" t="s">
        <v>40</v>
      </c>
      <c r="F21" s="47"/>
      <c r="G21" s="47" t="s">
        <v>41</v>
      </c>
      <c r="H21" s="47"/>
      <c r="I21" s="47"/>
      <c r="J21" s="47" t="s">
        <v>42</v>
      </c>
      <c r="K21" s="46" t="s">
        <v>43</v>
      </c>
      <c r="L21" s="46" t="s">
        <v>44</v>
      </c>
      <c r="M21" s="89" t="s">
        <v>45</v>
      </c>
      <c r="N21" s="90"/>
      <c r="O21" s="91"/>
      <c r="P21" s="92" t="s">
        <v>46</v>
      </c>
      <c r="Q21" s="92"/>
      <c r="R21" s="92"/>
      <c r="S21" s="96" t="s">
        <v>6</v>
      </c>
    </row>
    <row r="22" ht="25.5" spans="4:19">
      <c r="D22" s="46"/>
      <c r="E22" s="48" t="s">
        <v>47</v>
      </c>
      <c r="F22" s="47" t="s">
        <v>48</v>
      </c>
      <c r="G22" s="47" t="s">
        <v>49</v>
      </c>
      <c r="H22" s="46" t="s">
        <v>50</v>
      </c>
      <c r="I22" s="46" t="s">
        <v>51</v>
      </c>
      <c r="J22" s="47"/>
      <c r="K22" s="46"/>
      <c r="L22" s="46"/>
      <c r="M22" s="93"/>
      <c r="N22" s="94"/>
      <c r="O22" s="95"/>
      <c r="P22" s="96" t="s">
        <v>52</v>
      </c>
      <c r="Q22" s="96" t="s">
        <v>53</v>
      </c>
      <c r="R22" s="96" t="s">
        <v>54</v>
      </c>
      <c r="S22" s="114"/>
    </row>
    <row r="23" s="2" customFormat="1" ht="36" customHeight="1" spans="2:19">
      <c r="B23" s="35"/>
      <c r="D23" s="49" t="s">
        <v>55</v>
      </c>
      <c r="E23" s="50" t="s">
        <v>56</v>
      </c>
      <c r="F23" s="51" t="s">
        <v>57</v>
      </c>
      <c r="G23" s="52">
        <v>15.29</v>
      </c>
      <c r="H23" s="53">
        <v>-0.5</v>
      </c>
      <c r="I23" s="53">
        <v>0.5</v>
      </c>
      <c r="J23" s="97" t="s">
        <v>58</v>
      </c>
      <c r="K23" s="98"/>
      <c r="L23" s="99"/>
      <c r="M23" s="100" t="s">
        <v>59</v>
      </c>
      <c r="N23" s="100"/>
      <c r="O23" s="100"/>
      <c r="P23" s="101"/>
      <c r="Q23" s="115"/>
      <c r="R23" s="115"/>
      <c r="S23" s="116" t="str">
        <f>IF(COUNTBLANK(P23:R23)=5,"",IF(OR((MIN(P23:R23)&lt;(G23+H23)),(MAX(P23:R23)&gt;(G23+I23))),"NG","OK"))</f>
        <v>NG</v>
      </c>
    </row>
    <row r="24" s="2" customFormat="1" ht="36" customHeight="1" outlineLevel="1" spans="2:19">
      <c r="B24" s="35"/>
      <c r="D24" s="54" t="s">
        <v>60</v>
      </c>
      <c r="E24" s="55" t="s">
        <v>61</v>
      </c>
      <c r="F24" s="56" t="s">
        <v>57</v>
      </c>
      <c r="G24" s="57">
        <v>251.97</v>
      </c>
      <c r="H24" s="58">
        <v>-0.5</v>
      </c>
      <c r="I24" s="58">
        <v>0.5</v>
      </c>
      <c r="J24" s="59" t="s">
        <v>62</v>
      </c>
      <c r="K24" s="102"/>
      <c r="L24" s="103"/>
      <c r="M24" s="104" t="s">
        <v>59</v>
      </c>
      <c r="N24" s="104"/>
      <c r="O24" s="104"/>
      <c r="P24" s="105"/>
      <c r="Q24" s="117"/>
      <c r="R24" s="117"/>
      <c r="S24" s="118" t="str">
        <f t="shared" ref="S23:S71" si="0">IF(COUNTBLANK(P24:R24)=5,"",IF(OR((MIN(P24:R24)&lt;(G24+H24)),(MAX(P24:R24)&gt;(G24+I24))),"NG","OK"))</f>
        <v>NG</v>
      </c>
    </row>
    <row r="25" s="2" customFormat="1" ht="36" customHeight="1" outlineLevel="1" spans="2:19">
      <c r="B25" s="35"/>
      <c r="D25" s="54" t="s">
        <v>63</v>
      </c>
      <c r="E25" s="55" t="s">
        <v>61</v>
      </c>
      <c r="F25" s="56" t="s">
        <v>57</v>
      </c>
      <c r="G25" s="57">
        <v>150.25</v>
      </c>
      <c r="H25" s="58">
        <v>-0.5</v>
      </c>
      <c r="I25" s="58">
        <v>0.5</v>
      </c>
      <c r="J25" s="59" t="s">
        <v>62</v>
      </c>
      <c r="K25" s="102"/>
      <c r="L25" s="103"/>
      <c r="M25" s="104" t="s">
        <v>59</v>
      </c>
      <c r="N25" s="104"/>
      <c r="O25" s="104"/>
      <c r="P25" s="105"/>
      <c r="Q25" s="117"/>
      <c r="R25" s="117"/>
      <c r="S25" s="118" t="str">
        <f t="shared" si="0"/>
        <v>NG</v>
      </c>
    </row>
    <row r="26" s="2" customFormat="1" ht="36" customHeight="1" outlineLevel="1" spans="2:19">
      <c r="B26" s="35"/>
      <c r="D26" s="54" t="s">
        <v>64</v>
      </c>
      <c r="E26" s="55" t="s">
        <v>61</v>
      </c>
      <c r="F26" s="56" t="s">
        <v>57</v>
      </c>
      <c r="G26" s="57">
        <v>150.25</v>
      </c>
      <c r="H26" s="58">
        <v>-0.5</v>
      </c>
      <c r="I26" s="58">
        <v>0.5</v>
      </c>
      <c r="J26" s="59" t="s">
        <v>62</v>
      </c>
      <c r="K26" s="102"/>
      <c r="L26" s="103"/>
      <c r="M26" s="104" t="s">
        <v>59</v>
      </c>
      <c r="N26" s="104"/>
      <c r="O26" s="104"/>
      <c r="P26" s="105"/>
      <c r="Q26" s="117"/>
      <c r="R26" s="117"/>
      <c r="S26" s="118" t="str">
        <f t="shared" si="0"/>
        <v>NG</v>
      </c>
    </row>
    <row r="27" s="2" customFormat="1" ht="36" customHeight="1" outlineLevel="1" spans="2:19">
      <c r="B27" s="35"/>
      <c r="D27" s="54" t="s">
        <v>65</v>
      </c>
      <c r="E27" s="55" t="s">
        <v>61</v>
      </c>
      <c r="F27" s="56" t="s">
        <v>57</v>
      </c>
      <c r="G27" s="57">
        <v>86.25</v>
      </c>
      <c r="H27" s="58">
        <v>-0.3</v>
      </c>
      <c r="I27" s="58">
        <v>0.3</v>
      </c>
      <c r="J27" s="59" t="s">
        <v>62</v>
      </c>
      <c r="K27" s="102"/>
      <c r="L27" s="103"/>
      <c r="M27" s="104" t="s">
        <v>59</v>
      </c>
      <c r="N27" s="104"/>
      <c r="O27" s="104"/>
      <c r="P27" s="105"/>
      <c r="Q27" s="117"/>
      <c r="R27" s="117"/>
      <c r="S27" s="118" t="str">
        <f t="shared" si="0"/>
        <v>NG</v>
      </c>
    </row>
    <row r="28" s="2" customFormat="1" ht="36" customHeight="1" outlineLevel="1" spans="2:19">
      <c r="B28" s="35"/>
      <c r="D28" s="54" t="s">
        <v>66</v>
      </c>
      <c r="E28" s="55" t="s">
        <v>61</v>
      </c>
      <c r="F28" s="56" t="s">
        <v>57</v>
      </c>
      <c r="G28" s="57">
        <v>86.25</v>
      </c>
      <c r="H28" s="58">
        <v>-0.3</v>
      </c>
      <c r="I28" s="58">
        <v>0.3</v>
      </c>
      <c r="J28" s="59" t="s">
        <v>62</v>
      </c>
      <c r="K28" s="102"/>
      <c r="L28" s="103"/>
      <c r="M28" s="104" t="s">
        <v>59</v>
      </c>
      <c r="N28" s="104"/>
      <c r="O28" s="104"/>
      <c r="P28" s="105"/>
      <c r="Q28" s="117"/>
      <c r="R28" s="117"/>
      <c r="S28" s="118" t="str">
        <f t="shared" si="0"/>
        <v>NG</v>
      </c>
    </row>
    <row r="29" s="2" customFormat="1" ht="36" customHeight="1" outlineLevel="1" spans="2:19">
      <c r="B29" s="35"/>
      <c r="D29" s="54" t="s">
        <v>67</v>
      </c>
      <c r="E29" s="55" t="s">
        <v>61</v>
      </c>
      <c r="F29" s="56" t="s">
        <v>57</v>
      </c>
      <c r="G29" s="57">
        <v>32</v>
      </c>
      <c r="H29" s="58">
        <v>-0.3</v>
      </c>
      <c r="I29" s="58">
        <v>0.3</v>
      </c>
      <c r="J29" s="59" t="s">
        <v>62</v>
      </c>
      <c r="K29" s="102"/>
      <c r="L29" s="103"/>
      <c r="M29" s="104" t="s">
        <v>59</v>
      </c>
      <c r="N29" s="104"/>
      <c r="O29" s="104"/>
      <c r="P29" s="105"/>
      <c r="Q29" s="117"/>
      <c r="R29" s="117"/>
      <c r="S29" s="118" t="str">
        <f t="shared" si="0"/>
        <v>NG</v>
      </c>
    </row>
    <row r="30" s="2" customFormat="1" ht="36" customHeight="1" outlineLevel="1" spans="2:19">
      <c r="B30" s="35"/>
      <c r="D30" s="54" t="s">
        <v>68</v>
      </c>
      <c r="E30" s="55" t="s">
        <v>61</v>
      </c>
      <c r="F30" s="56" t="s">
        <v>57</v>
      </c>
      <c r="G30" s="57">
        <v>32</v>
      </c>
      <c r="H30" s="58">
        <v>-0.3</v>
      </c>
      <c r="I30" s="58">
        <v>0.3</v>
      </c>
      <c r="J30" s="59" t="s">
        <v>62</v>
      </c>
      <c r="K30" s="102"/>
      <c r="L30" s="103"/>
      <c r="M30" s="104" t="s">
        <v>59</v>
      </c>
      <c r="N30" s="104"/>
      <c r="O30" s="104"/>
      <c r="P30" s="105"/>
      <c r="Q30" s="117"/>
      <c r="R30" s="117"/>
      <c r="S30" s="118" t="str">
        <f t="shared" si="0"/>
        <v>NG</v>
      </c>
    </row>
    <row r="31" s="2" customFormat="1" ht="36" customHeight="1" outlineLevel="1" spans="2:19">
      <c r="B31" s="35"/>
      <c r="D31" s="54" t="s">
        <v>69</v>
      </c>
      <c r="E31" s="55" t="s">
        <v>61</v>
      </c>
      <c r="F31" s="59" t="s">
        <v>70</v>
      </c>
      <c r="G31" s="57">
        <v>2.5</v>
      </c>
      <c r="H31" s="57">
        <v>0</v>
      </c>
      <c r="I31" s="57">
        <v>2.5</v>
      </c>
      <c r="J31" s="59" t="s">
        <v>62</v>
      </c>
      <c r="K31" s="102"/>
      <c r="L31" s="103"/>
      <c r="M31" s="104" t="s">
        <v>71</v>
      </c>
      <c r="N31" s="104"/>
      <c r="O31" s="104"/>
      <c r="P31" s="105"/>
      <c r="Q31" s="117"/>
      <c r="R31" s="117"/>
      <c r="S31" s="118" t="str">
        <f t="shared" si="0"/>
        <v>NG</v>
      </c>
    </row>
    <row r="32" s="2" customFormat="1" ht="36" customHeight="1" outlineLevel="1" spans="2:19">
      <c r="B32" s="35"/>
      <c r="D32" s="54" t="s">
        <v>72</v>
      </c>
      <c r="E32" s="55" t="s">
        <v>61</v>
      </c>
      <c r="F32" s="59" t="s">
        <v>70</v>
      </c>
      <c r="G32" s="57">
        <v>2.5</v>
      </c>
      <c r="H32" s="57">
        <v>0</v>
      </c>
      <c r="I32" s="57">
        <v>2.5</v>
      </c>
      <c r="J32" s="59" t="s">
        <v>62</v>
      </c>
      <c r="K32" s="102"/>
      <c r="L32" s="103"/>
      <c r="M32" s="104" t="s">
        <v>71</v>
      </c>
      <c r="N32" s="104"/>
      <c r="O32" s="104"/>
      <c r="P32" s="105"/>
      <c r="Q32" s="117"/>
      <c r="R32" s="117"/>
      <c r="S32" s="118" t="str">
        <f t="shared" si="0"/>
        <v>NG</v>
      </c>
    </row>
    <row r="33" s="2" customFormat="1" ht="36" customHeight="1" outlineLevel="1" spans="2:19">
      <c r="B33" s="35"/>
      <c r="D33" s="54" t="s">
        <v>73</v>
      </c>
      <c r="E33" s="55" t="s">
        <v>61</v>
      </c>
      <c r="F33" s="59" t="s">
        <v>70</v>
      </c>
      <c r="G33" s="57">
        <v>2.5</v>
      </c>
      <c r="H33" s="57">
        <v>0</v>
      </c>
      <c r="I33" s="57">
        <v>2.5</v>
      </c>
      <c r="J33" s="59" t="s">
        <v>62</v>
      </c>
      <c r="K33" s="102"/>
      <c r="L33" s="103"/>
      <c r="M33" s="104" t="s">
        <v>71</v>
      </c>
      <c r="N33" s="104"/>
      <c r="O33" s="104"/>
      <c r="P33" s="105"/>
      <c r="Q33" s="117"/>
      <c r="R33" s="117"/>
      <c r="S33" s="118" t="str">
        <f t="shared" si="0"/>
        <v>NG</v>
      </c>
    </row>
    <row r="34" s="2" customFormat="1" ht="36" customHeight="1" outlineLevel="1" spans="2:19">
      <c r="B34" s="35"/>
      <c r="D34" s="54" t="s">
        <v>74</v>
      </c>
      <c r="E34" s="55" t="s">
        <v>75</v>
      </c>
      <c r="F34" s="60" t="str">
        <f>_xlfn.DISPIMG("ID_1290B6D454D34A119D0E7D397A31ABDA",1)</f>
        <v>=DISPIMG("ID_1290B6D454D34A119D0E7D397A31ABDA",1)</v>
      </c>
      <c r="G34" s="57">
        <v>0.4</v>
      </c>
      <c r="H34" s="57">
        <v>-0.4</v>
      </c>
      <c r="I34" s="57">
        <v>0</v>
      </c>
      <c r="J34" s="59" t="s">
        <v>62</v>
      </c>
      <c r="K34" s="102"/>
      <c r="L34" s="103"/>
      <c r="M34" s="104" t="s">
        <v>59</v>
      </c>
      <c r="N34" s="104"/>
      <c r="O34" s="104"/>
      <c r="P34" s="105"/>
      <c r="Q34" s="117"/>
      <c r="R34" s="117"/>
      <c r="S34" s="118" t="str">
        <f t="shared" si="0"/>
        <v>OK</v>
      </c>
    </row>
    <row r="35" s="2" customFormat="1" ht="36" customHeight="1" outlineLevel="1" spans="2:19">
      <c r="B35" s="35"/>
      <c r="D35" s="54" t="s">
        <v>76</v>
      </c>
      <c r="E35" s="55" t="s">
        <v>75</v>
      </c>
      <c r="F35" s="60" t="str">
        <f>_xlfn.DISPIMG("ID_EDB2C961600649E4A7F6FD2737C18599",1)</f>
        <v>=DISPIMG("ID_EDB2C961600649E4A7F6FD2737C18599",1)</v>
      </c>
      <c r="G35" s="57">
        <v>0.4</v>
      </c>
      <c r="H35" s="57">
        <v>-0.4</v>
      </c>
      <c r="I35" s="57">
        <v>0</v>
      </c>
      <c r="J35" s="59" t="s">
        <v>62</v>
      </c>
      <c r="K35" s="102"/>
      <c r="L35" s="103"/>
      <c r="M35" s="104" t="s">
        <v>59</v>
      </c>
      <c r="N35" s="104"/>
      <c r="O35" s="104"/>
      <c r="P35" s="105"/>
      <c r="Q35" s="117"/>
      <c r="R35" s="117"/>
      <c r="S35" s="118" t="str">
        <f t="shared" si="0"/>
        <v>OK</v>
      </c>
    </row>
    <row r="36" s="2" customFormat="1" ht="36" customHeight="1" outlineLevel="1" spans="2:19">
      <c r="B36" s="35"/>
      <c r="D36" s="54" t="s">
        <v>77</v>
      </c>
      <c r="E36" s="55" t="s">
        <v>78</v>
      </c>
      <c r="F36" s="56" t="s">
        <v>79</v>
      </c>
      <c r="G36" s="57">
        <v>9</v>
      </c>
      <c r="H36" s="57">
        <v>0</v>
      </c>
      <c r="I36" s="57">
        <v>0.1</v>
      </c>
      <c r="J36" s="59" t="s">
        <v>62</v>
      </c>
      <c r="K36" s="102"/>
      <c r="L36" s="103"/>
      <c r="M36" s="104" t="s">
        <v>59</v>
      </c>
      <c r="N36" s="104"/>
      <c r="O36" s="104"/>
      <c r="P36" s="105"/>
      <c r="Q36" s="117"/>
      <c r="R36" s="117"/>
      <c r="S36" s="118" t="str">
        <f t="shared" si="0"/>
        <v>NG</v>
      </c>
    </row>
    <row r="37" s="2" customFormat="1" ht="36" customHeight="1" outlineLevel="1" spans="2:19">
      <c r="B37" s="35"/>
      <c r="D37" s="54" t="s">
        <v>80</v>
      </c>
      <c r="E37" s="55" t="s">
        <v>78</v>
      </c>
      <c r="F37" s="56" t="s">
        <v>79</v>
      </c>
      <c r="G37" s="57">
        <v>9</v>
      </c>
      <c r="H37" s="57">
        <v>0</v>
      </c>
      <c r="I37" s="57">
        <v>0.1</v>
      </c>
      <c r="J37" s="59" t="s">
        <v>62</v>
      </c>
      <c r="K37" s="102"/>
      <c r="L37" s="103"/>
      <c r="M37" s="104" t="s">
        <v>59</v>
      </c>
      <c r="N37" s="104"/>
      <c r="O37" s="104"/>
      <c r="P37" s="105"/>
      <c r="Q37" s="117"/>
      <c r="R37" s="117"/>
      <c r="S37" s="118" t="str">
        <f t="shared" si="0"/>
        <v>NG</v>
      </c>
    </row>
    <row r="38" s="2" customFormat="1" ht="36" customHeight="1" outlineLevel="1" spans="2:19">
      <c r="B38" s="35"/>
      <c r="D38" s="54" t="s">
        <v>81</v>
      </c>
      <c r="E38" s="55" t="s">
        <v>61</v>
      </c>
      <c r="F38" s="59" t="s">
        <v>70</v>
      </c>
      <c r="G38" s="57">
        <v>2.5</v>
      </c>
      <c r="H38" s="57">
        <v>0</v>
      </c>
      <c r="I38" s="57">
        <v>2.5</v>
      </c>
      <c r="J38" s="59" t="s">
        <v>62</v>
      </c>
      <c r="K38" s="102"/>
      <c r="L38" s="103"/>
      <c r="M38" s="104" t="s">
        <v>71</v>
      </c>
      <c r="N38" s="104"/>
      <c r="O38" s="104"/>
      <c r="P38" s="105"/>
      <c r="Q38" s="117"/>
      <c r="R38" s="117"/>
      <c r="S38" s="118" t="str">
        <f t="shared" si="0"/>
        <v>NG</v>
      </c>
    </row>
    <row r="39" s="2" customFormat="1" ht="36" customHeight="1" outlineLevel="1" spans="2:19">
      <c r="B39" s="35"/>
      <c r="D39" s="54" t="s">
        <v>82</v>
      </c>
      <c r="E39" s="55" t="s">
        <v>61</v>
      </c>
      <c r="F39" s="59" t="s">
        <v>70</v>
      </c>
      <c r="G39" s="57">
        <v>2.5</v>
      </c>
      <c r="H39" s="57">
        <v>0</v>
      </c>
      <c r="I39" s="57">
        <v>2.5</v>
      </c>
      <c r="J39" s="59" t="s">
        <v>62</v>
      </c>
      <c r="K39" s="102"/>
      <c r="L39" s="103"/>
      <c r="M39" s="104" t="s">
        <v>71</v>
      </c>
      <c r="N39" s="104"/>
      <c r="O39" s="104"/>
      <c r="P39" s="105"/>
      <c r="Q39" s="117"/>
      <c r="R39" s="117"/>
      <c r="S39" s="118" t="str">
        <f t="shared" si="0"/>
        <v>NG</v>
      </c>
    </row>
    <row r="40" s="2" customFormat="1" ht="36" customHeight="1" outlineLevel="1" spans="2:19">
      <c r="B40" s="35"/>
      <c r="D40" s="54" t="s">
        <v>83</v>
      </c>
      <c r="E40" s="55" t="s">
        <v>61</v>
      </c>
      <c r="F40" s="59" t="s">
        <v>70</v>
      </c>
      <c r="G40" s="57">
        <v>2.5</v>
      </c>
      <c r="H40" s="57">
        <v>0</v>
      </c>
      <c r="I40" s="57">
        <v>2.5</v>
      </c>
      <c r="J40" s="59" t="s">
        <v>62</v>
      </c>
      <c r="K40" s="102"/>
      <c r="L40" s="103"/>
      <c r="M40" s="104" t="s">
        <v>71</v>
      </c>
      <c r="N40" s="104"/>
      <c r="O40" s="104"/>
      <c r="P40" s="105"/>
      <c r="Q40" s="117"/>
      <c r="R40" s="117"/>
      <c r="S40" s="118" t="str">
        <f t="shared" si="0"/>
        <v>NG</v>
      </c>
    </row>
    <row r="41" s="2" customFormat="1" ht="36" customHeight="1" outlineLevel="1" spans="2:19">
      <c r="B41" s="35"/>
      <c r="D41" s="54" t="s">
        <v>84</v>
      </c>
      <c r="E41" s="55" t="s">
        <v>61</v>
      </c>
      <c r="F41" s="59" t="s">
        <v>70</v>
      </c>
      <c r="G41" s="57">
        <v>2.5</v>
      </c>
      <c r="H41" s="57">
        <v>0</v>
      </c>
      <c r="I41" s="57">
        <v>2.5</v>
      </c>
      <c r="J41" s="59" t="s">
        <v>62</v>
      </c>
      <c r="K41" s="102"/>
      <c r="L41" s="103"/>
      <c r="M41" s="104" t="s">
        <v>71</v>
      </c>
      <c r="N41" s="104"/>
      <c r="O41" s="104"/>
      <c r="P41" s="105"/>
      <c r="Q41" s="117"/>
      <c r="R41" s="117"/>
      <c r="S41" s="118" t="str">
        <f t="shared" si="0"/>
        <v>NG</v>
      </c>
    </row>
    <row r="42" s="2" customFormat="1" ht="36" customHeight="1" outlineLevel="1" spans="2:19">
      <c r="B42" s="35"/>
      <c r="D42" s="54" t="s">
        <v>85</v>
      </c>
      <c r="E42" s="55" t="s">
        <v>61</v>
      </c>
      <c r="F42" s="59" t="s">
        <v>70</v>
      </c>
      <c r="G42" s="57">
        <v>2.5</v>
      </c>
      <c r="H42" s="57">
        <v>0</v>
      </c>
      <c r="I42" s="57">
        <v>2.5</v>
      </c>
      <c r="J42" s="59" t="s">
        <v>62</v>
      </c>
      <c r="K42" s="102"/>
      <c r="L42" s="103"/>
      <c r="M42" s="104" t="s">
        <v>71</v>
      </c>
      <c r="N42" s="104"/>
      <c r="O42" s="104"/>
      <c r="P42" s="105"/>
      <c r="Q42" s="117"/>
      <c r="R42" s="117"/>
      <c r="S42" s="118" t="str">
        <f t="shared" si="0"/>
        <v>NG</v>
      </c>
    </row>
    <row r="43" s="2" customFormat="1" ht="36" customHeight="1" outlineLevel="1" spans="2:19">
      <c r="B43" s="35"/>
      <c r="D43" s="54" t="s">
        <v>86</v>
      </c>
      <c r="E43" s="55" t="s">
        <v>61</v>
      </c>
      <c r="F43" s="59" t="s">
        <v>70</v>
      </c>
      <c r="G43" s="57">
        <v>2.5</v>
      </c>
      <c r="H43" s="57">
        <v>0</v>
      </c>
      <c r="I43" s="57">
        <v>2.5</v>
      </c>
      <c r="J43" s="59" t="s">
        <v>62</v>
      </c>
      <c r="K43" s="102"/>
      <c r="L43" s="103"/>
      <c r="M43" s="104" t="s">
        <v>71</v>
      </c>
      <c r="N43" s="104"/>
      <c r="O43" s="104"/>
      <c r="P43" s="105"/>
      <c r="Q43" s="117"/>
      <c r="R43" s="117"/>
      <c r="S43" s="118" t="str">
        <f t="shared" si="0"/>
        <v>NG</v>
      </c>
    </row>
    <row r="44" s="2" customFormat="1" ht="36" customHeight="1" outlineLevel="1" spans="2:19">
      <c r="B44" s="35"/>
      <c r="D44" s="54" t="s">
        <v>87</v>
      </c>
      <c r="E44" s="55" t="s">
        <v>61</v>
      </c>
      <c r="F44" s="56" t="s">
        <v>57</v>
      </c>
      <c r="G44" s="57">
        <v>155.5</v>
      </c>
      <c r="H44" s="58">
        <v>-0.5</v>
      </c>
      <c r="I44" s="58">
        <v>0.5</v>
      </c>
      <c r="J44" s="59" t="s">
        <v>62</v>
      </c>
      <c r="K44" s="102"/>
      <c r="L44" s="103"/>
      <c r="M44" s="104" t="s">
        <v>59</v>
      </c>
      <c r="N44" s="104"/>
      <c r="O44" s="104"/>
      <c r="P44" s="105"/>
      <c r="Q44" s="117"/>
      <c r="R44" s="117"/>
      <c r="S44" s="118" t="str">
        <f t="shared" si="0"/>
        <v>NG</v>
      </c>
    </row>
    <row r="45" s="2" customFormat="1" ht="36" customHeight="1" outlineLevel="1" spans="2:19">
      <c r="B45" s="35"/>
      <c r="D45" s="54" t="s">
        <v>88</v>
      </c>
      <c r="E45" s="55" t="s">
        <v>61</v>
      </c>
      <c r="F45" s="56" t="s">
        <v>79</v>
      </c>
      <c r="G45" s="57">
        <v>8.1</v>
      </c>
      <c r="H45" s="57">
        <v>0</v>
      </c>
      <c r="I45" s="57">
        <v>0.1</v>
      </c>
      <c r="J45" s="59" t="s">
        <v>62</v>
      </c>
      <c r="K45" s="102"/>
      <c r="L45" s="103"/>
      <c r="M45" s="104" t="s">
        <v>59</v>
      </c>
      <c r="N45" s="104"/>
      <c r="O45" s="104"/>
      <c r="P45" s="105"/>
      <c r="Q45" s="117"/>
      <c r="R45" s="117"/>
      <c r="S45" s="118" t="str">
        <f t="shared" si="0"/>
        <v>NG</v>
      </c>
    </row>
    <row r="46" s="2" customFormat="1" ht="36" customHeight="1" outlineLevel="1" spans="2:19">
      <c r="B46" s="35"/>
      <c r="D46" s="61" t="s">
        <v>89</v>
      </c>
      <c r="E46" s="62" t="s">
        <v>61</v>
      </c>
      <c r="F46" s="63" t="s">
        <v>79</v>
      </c>
      <c r="G46" s="64">
        <v>13</v>
      </c>
      <c r="H46" s="64">
        <v>0</v>
      </c>
      <c r="I46" s="64">
        <v>0.4</v>
      </c>
      <c r="J46" s="59" t="s">
        <v>62</v>
      </c>
      <c r="K46" s="102"/>
      <c r="L46" s="103"/>
      <c r="M46" s="104" t="s">
        <v>59</v>
      </c>
      <c r="N46" s="104"/>
      <c r="O46" s="104"/>
      <c r="P46" s="105"/>
      <c r="Q46" s="117"/>
      <c r="R46" s="117"/>
      <c r="S46" s="118" t="str">
        <f t="shared" si="0"/>
        <v>NG</v>
      </c>
    </row>
    <row r="47" s="2" customFormat="1" ht="36" customHeight="1" outlineLevel="1" spans="2:19">
      <c r="B47" s="35"/>
      <c r="D47" s="54" t="s">
        <v>90</v>
      </c>
      <c r="E47" s="55" t="s">
        <v>75</v>
      </c>
      <c r="F47" s="60" t="str">
        <f>_xlfn.DISPIMG("ID_FEB18C493B3B444487832C2AD22B3187",1)</f>
        <v>=DISPIMG("ID_FEB18C493B3B444487832C2AD22B3187",1)</v>
      </c>
      <c r="G47" s="57">
        <v>0.2</v>
      </c>
      <c r="H47" s="65">
        <v>-0.2</v>
      </c>
      <c r="I47" s="57">
        <v>0</v>
      </c>
      <c r="J47" s="59" t="s">
        <v>62</v>
      </c>
      <c r="K47" s="102"/>
      <c r="L47" s="103"/>
      <c r="M47" s="104" t="s">
        <v>59</v>
      </c>
      <c r="N47" s="104"/>
      <c r="O47" s="104"/>
      <c r="P47" s="105"/>
      <c r="Q47" s="117"/>
      <c r="R47" s="117"/>
      <c r="S47" s="118" t="str">
        <f t="shared" si="0"/>
        <v>OK</v>
      </c>
    </row>
    <row r="48" s="2" customFormat="1" ht="36" customHeight="1" outlineLevel="1" spans="2:19">
      <c r="B48" s="35"/>
      <c r="D48" s="54" t="s">
        <v>91</v>
      </c>
      <c r="E48" s="55" t="s">
        <v>75</v>
      </c>
      <c r="F48" s="60" t="str">
        <f>_xlfn.DISPIMG("ID_E19030A909FD41D9BABAEC0295458CF6",1)</f>
        <v>=DISPIMG("ID_E19030A909FD41D9BABAEC0295458CF6",1)</v>
      </c>
      <c r="G48" s="57">
        <v>0.5</v>
      </c>
      <c r="H48" s="57">
        <v>-0.5</v>
      </c>
      <c r="I48" s="57">
        <v>0</v>
      </c>
      <c r="J48" s="59" t="s">
        <v>62</v>
      </c>
      <c r="K48" s="102"/>
      <c r="L48" s="103"/>
      <c r="M48" s="104" t="s">
        <v>59</v>
      </c>
      <c r="N48" s="104"/>
      <c r="O48" s="104"/>
      <c r="P48" s="105"/>
      <c r="Q48" s="117"/>
      <c r="R48" s="117"/>
      <c r="S48" s="118" t="str">
        <f t="shared" si="0"/>
        <v>OK</v>
      </c>
    </row>
    <row r="49" s="2" customFormat="1" ht="36" customHeight="1" outlineLevel="1" spans="2:19">
      <c r="B49" s="35"/>
      <c r="D49" s="54" t="s">
        <v>92</v>
      </c>
      <c r="E49" s="55" t="s">
        <v>93</v>
      </c>
      <c r="F49" s="60" t="str">
        <f>_xlfn.DISPIMG("ID_B3ED78D38AE44E69A77C1D8271387779",1)</f>
        <v>=DISPIMG("ID_B3ED78D38AE44E69A77C1D8271387779",1)</v>
      </c>
      <c r="G49" s="57">
        <v>0.1</v>
      </c>
      <c r="H49" s="57">
        <v>-0.1</v>
      </c>
      <c r="I49" s="57">
        <v>0</v>
      </c>
      <c r="J49" s="59" t="s">
        <v>62</v>
      </c>
      <c r="K49" s="102"/>
      <c r="L49" s="103"/>
      <c r="M49" s="104" t="s">
        <v>59</v>
      </c>
      <c r="N49" s="104"/>
      <c r="O49" s="104"/>
      <c r="P49" s="105"/>
      <c r="Q49" s="117"/>
      <c r="R49" s="117"/>
      <c r="S49" s="118" t="str">
        <f t="shared" si="0"/>
        <v>OK</v>
      </c>
    </row>
    <row r="50" s="2" customFormat="1" ht="36" customHeight="1" outlineLevel="1" spans="2:19">
      <c r="B50" s="35"/>
      <c r="D50" s="54" t="s">
        <v>94</v>
      </c>
      <c r="E50" s="55" t="s">
        <v>93</v>
      </c>
      <c r="F50" s="60" t="str">
        <f>_xlfn.DISPIMG("ID_405D1CA03A1944A7AD60EC8A73A4E976",1)</f>
        <v>=DISPIMG("ID_405D1CA03A1944A7AD60EC8A73A4E976",1)</v>
      </c>
      <c r="G50" s="57">
        <v>0.1</v>
      </c>
      <c r="H50" s="57">
        <v>-0.1</v>
      </c>
      <c r="I50" s="57">
        <v>0</v>
      </c>
      <c r="J50" s="59" t="s">
        <v>62</v>
      </c>
      <c r="K50" s="102"/>
      <c r="L50" s="103"/>
      <c r="M50" s="104" t="s">
        <v>59</v>
      </c>
      <c r="N50" s="104"/>
      <c r="O50" s="104"/>
      <c r="P50" s="105"/>
      <c r="Q50" s="117"/>
      <c r="R50" s="117"/>
      <c r="S50" s="118" t="str">
        <f t="shared" si="0"/>
        <v>OK</v>
      </c>
    </row>
    <row r="51" s="2" customFormat="1" ht="36" customHeight="1" outlineLevel="1" spans="2:19">
      <c r="B51" s="35"/>
      <c r="D51" s="54" t="s">
        <v>95</v>
      </c>
      <c r="E51" s="55" t="s">
        <v>61</v>
      </c>
      <c r="F51" s="56" t="s">
        <v>57</v>
      </c>
      <c r="G51" s="57">
        <v>80</v>
      </c>
      <c r="H51" s="58">
        <v>-0.3</v>
      </c>
      <c r="I51" s="58">
        <v>0.3</v>
      </c>
      <c r="J51" s="59" t="s">
        <v>62</v>
      </c>
      <c r="K51" s="102"/>
      <c r="L51" s="103"/>
      <c r="M51" s="104" t="s">
        <v>59</v>
      </c>
      <c r="N51" s="104"/>
      <c r="O51" s="104"/>
      <c r="P51" s="105"/>
      <c r="Q51" s="117"/>
      <c r="R51" s="117"/>
      <c r="S51" s="118" t="str">
        <f t="shared" si="0"/>
        <v>NG</v>
      </c>
    </row>
    <row r="52" s="2" customFormat="1" ht="36" customHeight="1" outlineLevel="1" spans="2:19">
      <c r="B52" s="35"/>
      <c r="D52" s="54" t="s">
        <v>96</v>
      </c>
      <c r="E52" s="55" t="s">
        <v>61</v>
      </c>
      <c r="F52" s="56" t="s">
        <v>57</v>
      </c>
      <c r="G52" s="57">
        <v>80</v>
      </c>
      <c r="H52" s="58">
        <v>-0.3</v>
      </c>
      <c r="I52" s="58">
        <v>0.3</v>
      </c>
      <c r="J52" s="59" t="s">
        <v>62</v>
      </c>
      <c r="K52" s="102"/>
      <c r="L52" s="103"/>
      <c r="M52" s="104" t="s">
        <v>59</v>
      </c>
      <c r="N52" s="104"/>
      <c r="O52" s="104"/>
      <c r="P52" s="105"/>
      <c r="Q52" s="117"/>
      <c r="R52" s="117"/>
      <c r="S52" s="118" t="str">
        <f t="shared" si="0"/>
        <v>NG</v>
      </c>
    </row>
    <row r="53" s="2" customFormat="1" ht="36" customHeight="1" outlineLevel="1" spans="2:19">
      <c r="B53" s="35"/>
      <c r="D53" s="54" t="s">
        <v>97</v>
      </c>
      <c r="E53" s="55" t="s">
        <v>61</v>
      </c>
      <c r="F53" s="56" t="s">
        <v>57</v>
      </c>
      <c r="G53" s="57">
        <v>80</v>
      </c>
      <c r="H53" s="58">
        <v>-0.3</v>
      </c>
      <c r="I53" s="58">
        <v>0.3</v>
      </c>
      <c r="J53" s="59" t="s">
        <v>62</v>
      </c>
      <c r="K53" s="102"/>
      <c r="L53" s="103"/>
      <c r="M53" s="104" t="s">
        <v>59</v>
      </c>
      <c r="N53" s="104"/>
      <c r="O53" s="104"/>
      <c r="P53" s="105"/>
      <c r="Q53" s="117"/>
      <c r="R53" s="117"/>
      <c r="S53" s="118" t="str">
        <f t="shared" si="0"/>
        <v>NG</v>
      </c>
    </row>
    <row r="54" s="2" customFormat="1" ht="36" customHeight="1" outlineLevel="1" spans="2:19">
      <c r="B54" s="35"/>
      <c r="D54" s="54" t="s">
        <v>98</v>
      </c>
      <c r="E54" s="55" t="s">
        <v>61</v>
      </c>
      <c r="F54" s="56" t="s">
        <v>57</v>
      </c>
      <c r="G54" s="57">
        <v>118.45</v>
      </c>
      <c r="H54" s="58">
        <v>-0.3</v>
      </c>
      <c r="I54" s="58">
        <v>0.3</v>
      </c>
      <c r="J54" s="59" t="s">
        <v>62</v>
      </c>
      <c r="K54" s="102"/>
      <c r="L54" s="103"/>
      <c r="M54" s="104" t="s">
        <v>59</v>
      </c>
      <c r="N54" s="104"/>
      <c r="O54" s="104"/>
      <c r="P54" s="105"/>
      <c r="Q54" s="117"/>
      <c r="R54" s="117"/>
      <c r="S54" s="118" t="str">
        <f t="shared" si="0"/>
        <v>NG</v>
      </c>
    </row>
    <row r="55" s="2" customFormat="1" ht="36" customHeight="1" outlineLevel="1" spans="2:19">
      <c r="B55" s="35"/>
      <c r="D55" s="54" t="s">
        <v>99</v>
      </c>
      <c r="E55" s="55" t="s">
        <v>61</v>
      </c>
      <c r="F55" s="56" t="s">
        <v>57</v>
      </c>
      <c r="G55" s="57">
        <v>118.25</v>
      </c>
      <c r="H55" s="58">
        <v>-0.3</v>
      </c>
      <c r="I55" s="58">
        <v>0.3</v>
      </c>
      <c r="J55" s="59" t="s">
        <v>62</v>
      </c>
      <c r="K55" s="102"/>
      <c r="L55" s="103"/>
      <c r="M55" s="104" t="s">
        <v>59</v>
      </c>
      <c r="N55" s="104"/>
      <c r="O55" s="104"/>
      <c r="P55" s="105"/>
      <c r="Q55" s="117"/>
      <c r="R55" s="117"/>
      <c r="S55" s="118" t="str">
        <f t="shared" si="0"/>
        <v>NG</v>
      </c>
    </row>
    <row r="56" s="2" customFormat="1" ht="36" customHeight="1" outlineLevel="1" spans="2:19">
      <c r="B56" s="35"/>
      <c r="D56" s="54" t="s">
        <v>100</v>
      </c>
      <c r="E56" s="55" t="s">
        <v>61</v>
      </c>
      <c r="F56" s="56" t="s">
        <v>57</v>
      </c>
      <c r="G56" s="57">
        <v>48</v>
      </c>
      <c r="H56" s="58">
        <v>-0.3</v>
      </c>
      <c r="I56" s="58">
        <v>0.3</v>
      </c>
      <c r="J56" s="59" t="s">
        <v>62</v>
      </c>
      <c r="K56" s="102"/>
      <c r="L56" s="103"/>
      <c r="M56" s="104" t="s">
        <v>59</v>
      </c>
      <c r="N56" s="104"/>
      <c r="O56" s="104"/>
      <c r="P56" s="105"/>
      <c r="Q56" s="117"/>
      <c r="R56" s="117"/>
      <c r="S56" s="118" t="str">
        <f t="shared" si="0"/>
        <v>NG</v>
      </c>
    </row>
    <row r="57" s="2" customFormat="1" ht="36" customHeight="1" outlineLevel="1" spans="2:19">
      <c r="B57" s="35"/>
      <c r="D57" s="54" t="s">
        <v>101</v>
      </c>
      <c r="E57" s="55" t="s">
        <v>61</v>
      </c>
      <c r="F57" s="56" t="s">
        <v>57</v>
      </c>
      <c r="G57" s="57">
        <v>48</v>
      </c>
      <c r="H57" s="58">
        <v>-0.3</v>
      </c>
      <c r="I57" s="58">
        <v>0.3</v>
      </c>
      <c r="J57" s="59" t="s">
        <v>62</v>
      </c>
      <c r="K57" s="102"/>
      <c r="L57" s="103"/>
      <c r="M57" s="104" t="s">
        <v>59</v>
      </c>
      <c r="N57" s="104"/>
      <c r="O57" s="104"/>
      <c r="P57" s="105"/>
      <c r="Q57" s="117"/>
      <c r="R57" s="117"/>
      <c r="S57" s="118" t="str">
        <f t="shared" si="0"/>
        <v>NG</v>
      </c>
    </row>
    <row r="58" s="2" customFormat="1" ht="36" customHeight="1" outlineLevel="1" spans="2:19">
      <c r="B58" s="35"/>
      <c r="D58" s="54" t="s">
        <v>102</v>
      </c>
      <c r="E58" s="55" t="s">
        <v>61</v>
      </c>
      <c r="F58" s="56" t="s">
        <v>57</v>
      </c>
      <c r="G58" s="57">
        <v>48</v>
      </c>
      <c r="H58" s="58">
        <v>-0.3</v>
      </c>
      <c r="I58" s="58">
        <v>0.3</v>
      </c>
      <c r="J58" s="59" t="s">
        <v>62</v>
      </c>
      <c r="K58" s="102"/>
      <c r="L58" s="103"/>
      <c r="M58" s="104" t="s">
        <v>59</v>
      </c>
      <c r="N58" s="104"/>
      <c r="O58" s="104"/>
      <c r="P58" s="105"/>
      <c r="Q58" s="117"/>
      <c r="R58" s="117"/>
      <c r="S58" s="118" t="str">
        <f t="shared" si="0"/>
        <v>NG</v>
      </c>
    </row>
    <row r="59" s="2" customFormat="1" ht="36" customHeight="1" outlineLevel="1" spans="2:19">
      <c r="B59" s="35"/>
      <c r="D59" s="54" t="s">
        <v>103</v>
      </c>
      <c r="E59" s="55" t="s">
        <v>78</v>
      </c>
      <c r="F59" s="56" t="s">
        <v>79</v>
      </c>
      <c r="G59" s="57">
        <v>8.1</v>
      </c>
      <c r="H59" s="57">
        <v>0</v>
      </c>
      <c r="I59" s="57">
        <v>0.1</v>
      </c>
      <c r="J59" s="59" t="s">
        <v>62</v>
      </c>
      <c r="K59" s="102"/>
      <c r="L59" s="103"/>
      <c r="M59" s="104" t="s">
        <v>59</v>
      </c>
      <c r="N59" s="104"/>
      <c r="O59" s="104"/>
      <c r="P59" s="105"/>
      <c r="Q59" s="117"/>
      <c r="R59" s="117"/>
      <c r="S59" s="118" t="str">
        <f t="shared" si="0"/>
        <v>NG</v>
      </c>
    </row>
    <row r="60" s="2" customFormat="1" ht="36" customHeight="1" outlineLevel="1" spans="2:19">
      <c r="B60" s="35"/>
      <c r="D60" s="54" t="s">
        <v>104</v>
      </c>
      <c r="E60" s="55" t="s">
        <v>75</v>
      </c>
      <c r="F60" s="60" t="str">
        <f>_xlfn.DISPIMG("ID_A64F11A4B5A446AE9A57C35A8B5D1FF4",1)</f>
        <v>=DISPIMG("ID_A64F11A4B5A446AE9A57C35A8B5D1FF4",1)</v>
      </c>
      <c r="G60" s="57">
        <v>0.5</v>
      </c>
      <c r="H60" s="57">
        <v>-0.5</v>
      </c>
      <c r="I60" s="57">
        <v>0</v>
      </c>
      <c r="J60" s="59" t="s">
        <v>62</v>
      </c>
      <c r="K60" s="102"/>
      <c r="L60" s="103"/>
      <c r="M60" s="104" t="s">
        <v>59</v>
      </c>
      <c r="N60" s="104"/>
      <c r="O60" s="104"/>
      <c r="P60" s="105"/>
      <c r="Q60" s="117"/>
      <c r="R60" s="117"/>
      <c r="S60" s="118" t="str">
        <f t="shared" si="0"/>
        <v>OK</v>
      </c>
    </row>
    <row r="61" s="2" customFormat="1" ht="36" customHeight="1" outlineLevel="1" spans="2:19">
      <c r="B61" s="35"/>
      <c r="D61" s="54" t="s">
        <v>105</v>
      </c>
      <c r="E61" s="55" t="s">
        <v>93</v>
      </c>
      <c r="F61" s="60" t="str">
        <f>_xlfn.DISPIMG("ID_BA63267F46954CB9AE67A15442FDB428",1)</f>
        <v>=DISPIMG("ID_BA63267F46954CB9AE67A15442FDB428",1)</v>
      </c>
      <c r="G61" s="57">
        <v>0.1</v>
      </c>
      <c r="H61" s="57">
        <v>-0.1</v>
      </c>
      <c r="I61" s="57">
        <v>0</v>
      </c>
      <c r="J61" s="59" t="s">
        <v>62</v>
      </c>
      <c r="K61" s="102"/>
      <c r="L61" s="103"/>
      <c r="M61" s="104" t="s">
        <v>59</v>
      </c>
      <c r="N61" s="104"/>
      <c r="O61" s="104"/>
      <c r="P61" s="105"/>
      <c r="Q61" s="117"/>
      <c r="R61" s="117"/>
      <c r="S61" s="118" t="str">
        <f t="shared" si="0"/>
        <v>OK</v>
      </c>
    </row>
    <row r="62" s="2" customFormat="1" ht="36" customHeight="1" outlineLevel="1" spans="2:19">
      <c r="B62" s="35"/>
      <c r="D62" s="54" t="s">
        <v>106</v>
      </c>
      <c r="E62" s="55" t="s">
        <v>75</v>
      </c>
      <c r="F62" s="60" t="str">
        <f>_xlfn.DISPIMG("ID_2D7EE3A6AD084FA2BE74AE941D2F01A0",1)</f>
        <v>=DISPIMG("ID_2D7EE3A6AD084FA2BE74AE941D2F01A0",1)</v>
      </c>
      <c r="G62" s="57">
        <v>0.4</v>
      </c>
      <c r="H62" s="57">
        <v>-0.4</v>
      </c>
      <c r="I62" s="57">
        <v>0</v>
      </c>
      <c r="J62" s="59" t="s">
        <v>62</v>
      </c>
      <c r="K62" s="102"/>
      <c r="L62" s="103"/>
      <c r="M62" s="104" t="s">
        <v>59</v>
      </c>
      <c r="N62" s="104"/>
      <c r="O62" s="104"/>
      <c r="P62" s="105"/>
      <c r="Q62" s="117"/>
      <c r="R62" s="117"/>
      <c r="S62" s="118" t="str">
        <f t="shared" si="0"/>
        <v>OK</v>
      </c>
    </row>
    <row r="63" s="2" customFormat="1" ht="36" customHeight="1" outlineLevel="1" spans="2:19">
      <c r="B63" s="35"/>
      <c r="D63" s="54" t="s">
        <v>107</v>
      </c>
      <c r="E63" s="55" t="s">
        <v>61</v>
      </c>
      <c r="F63" s="56" t="s">
        <v>79</v>
      </c>
      <c r="G63" s="57">
        <v>13</v>
      </c>
      <c r="H63" s="57">
        <v>0</v>
      </c>
      <c r="I63" s="57">
        <v>0.4</v>
      </c>
      <c r="J63" s="59" t="s">
        <v>62</v>
      </c>
      <c r="K63" s="102"/>
      <c r="L63" s="103"/>
      <c r="M63" s="104" t="s">
        <v>59</v>
      </c>
      <c r="N63" s="104"/>
      <c r="O63" s="104"/>
      <c r="P63" s="105"/>
      <c r="Q63" s="117"/>
      <c r="R63" s="117"/>
      <c r="S63" s="118" t="str">
        <f t="shared" si="0"/>
        <v>NG</v>
      </c>
    </row>
    <row r="64" s="2" customFormat="1" ht="36" customHeight="1" outlineLevel="1" spans="2:19">
      <c r="B64" s="35"/>
      <c r="D64" s="54" t="s">
        <v>108</v>
      </c>
      <c r="E64" s="55" t="s">
        <v>109</v>
      </c>
      <c r="F64" s="60" t="str">
        <f>_xlfn.DISPIMG("ID_7D1E6961C7314498AC219F2BDFFFEF1E",1)</f>
        <v>=DISPIMG("ID_7D1E6961C7314498AC219F2BDFFFEF1E",1)</v>
      </c>
      <c r="G64" s="57">
        <v>0.6</v>
      </c>
      <c r="H64" s="57">
        <v>-0.6</v>
      </c>
      <c r="I64" s="57">
        <v>0</v>
      </c>
      <c r="J64" s="59" t="s">
        <v>62</v>
      </c>
      <c r="K64" s="102"/>
      <c r="L64" s="103"/>
      <c r="M64" s="104" t="s">
        <v>59</v>
      </c>
      <c r="N64" s="104"/>
      <c r="O64" s="104"/>
      <c r="P64" s="105"/>
      <c r="Q64" s="117"/>
      <c r="R64" s="117"/>
      <c r="S64" s="118" t="str">
        <f t="shared" si="0"/>
        <v>OK</v>
      </c>
    </row>
    <row r="65" s="2" customFormat="1" ht="36" customHeight="1" outlineLevel="1" spans="2:19">
      <c r="B65" s="35"/>
      <c r="D65" s="54" t="s">
        <v>110</v>
      </c>
      <c r="E65" s="55" t="s">
        <v>109</v>
      </c>
      <c r="F65" s="60" t="str">
        <f>_xlfn.DISPIMG("ID_116551A48CD943F3BA3E6B655CE5781A",1)</f>
        <v>=DISPIMG("ID_116551A48CD943F3BA3E6B655CE5781A",1)</v>
      </c>
      <c r="G65" s="57">
        <v>0.6</v>
      </c>
      <c r="H65" s="57">
        <v>-0.6</v>
      </c>
      <c r="I65" s="57">
        <v>0</v>
      </c>
      <c r="J65" s="59" t="s">
        <v>62</v>
      </c>
      <c r="K65" s="102"/>
      <c r="L65" s="103"/>
      <c r="M65" s="104" t="s">
        <v>59</v>
      </c>
      <c r="N65" s="104"/>
      <c r="O65" s="104"/>
      <c r="P65" s="105"/>
      <c r="Q65" s="117"/>
      <c r="R65" s="117"/>
      <c r="S65" s="118" t="str">
        <f t="shared" si="0"/>
        <v>OK</v>
      </c>
    </row>
    <row r="66" s="2" customFormat="1" ht="36" customHeight="1" outlineLevel="1" spans="2:19">
      <c r="B66" s="35"/>
      <c r="D66" s="54" t="s">
        <v>111</v>
      </c>
      <c r="E66" s="55" t="s">
        <v>109</v>
      </c>
      <c r="F66" s="60" t="str">
        <f>_xlfn.DISPIMG("ID_37772AF0393B43188FA627571E550B4E",1)</f>
        <v>=DISPIMG("ID_37772AF0393B43188FA627571E550B4E",1)</v>
      </c>
      <c r="G66" s="57">
        <v>0.6</v>
      </c>
      <c r="H66" s="57">
        <v>-0.6</v>
      </c>
      <c r="I66" s="57">
        <v>0</v>
      </c>
      <c r="J66" s="59" t="s">
        <v>62</v>
      </c>
      <c r="K66" s="102"/>
      <c r="L66" s="103"/>
      <c r="M66" s="104" t="s">
        <v>59</v>
      </c>
      <c r="N66" s="104"/>
      <c r="O66" s="104"/>
      <c r="P66" s="105"/>
      <c r="Q66" s="117"/>
      <c r="R66" s="117"/>
      <c r="S66" s="118" t="str">
        <f t="shared" si="0"/>
        <v>OK</v>
      </c>
    </row>
    <row r="67" s="2" customFormat="1" ht="36" customHeight="1" outlineLevel="1" spans="2:19">
      <c r="B67" s="35"/>
      <c r="D67" s="54" t="s">
        <v>112</v>
      </c>
      <c r="E67" s="55" t="s">
        <v>61</v>
      </c>
      <c r="F67" s="56" t="s">
        <v>57</v>
      </c>
      <c r="G67" s="57">
        <v>60.66</v>
      </c>
      <c r="H67" s="58">
        <v>-0.3</v>
      </c>
      <c r="I67" s="58">
        <v>0.3</v>
      </c>
      <c r="J67" s="59" t="s">
        <v>62</v>
      </c>
      <c r="K67" s="102"/>
      <c r="L67" s="103"/>
      <c r="M67" s="104" t="s">
        <v>59</v>
      </c>
      <c r="N67" s="104"/>
      <c r="O67" s="104"/>
      <c r="P67" s="105"/>
      <c r="Q67" s="117"/>
      <c r="R67" s="117"/>
      <c r="S67" s="118" t="str">
        <f t="shared" si="0"/>
        <v>NG</v>
      </c>
    </row>
    <row r="68" s="2" customFormat="1" ht="36" customHeight="1" outlineLevel="1" spans="2:19">
      <c r="B68" s="35"/>
      <c r="D68" s="54" t="s">
        <v>113</v>
      </c>
      <c r="E68" s="55" t="s">
        <v>61</v>
      </c>
      <c r="F68" s="56" t="s">
        <v>57</v>
      </c>
      <c r="G68" s="57">
        <v>60.66</v>
      </c>
      <c r="H68" s="58">
        <v>-0.3</v>
      </c>
      <c r="I68" s="58">
        <v>0.3</v>
      </c>
      <c r="J68" s="59" t="s">
        <v>62</v>
      </c>
      <c r="K68" s="102"/>
      <c r="L68" s="103"/>
      <c r="M68" s="104" t="s">
        <v>59</v>
      </c>
      <c r="N68" s="104"/>
      <c r="O68" s="104"/>
      <c r="P68" s="105"/>
      <c r="Q68" s="117"/>
      <c r="R68" s="117"/>
      <c r="S68" s="118" t="str">
        <f t="shared" si="0"/>
        <v>NG</v>
      </c>
    </row>
    <row r="69" s="2" customFormat="1" ht="36" customHeight="1" outlineLevel="1" spans="2:19">
      <c r="B69" s="35"/>
      <c r="D69" s="54" t="s">
        <v>114</v>
      </c>
      <c r="E69" s="55" t="s">
        <v>61</v>
      </c>
      <c r="F69" s="56" t="s">
        <v>57</v>
      </c>
      <c r="G69" s="57">
        <v>60.66</v>
      </c>
      <c r="H69" s="58">
        <v>-0.3</v>
      </c>
      <c r="I69" s="58">
        <v>0.3</v>
      </c>
      <c r="J69" s="59" t="s">
        <v>62</v>
      </c>
      <c r="K69" s="102"/>
      <c r="L69" s="103"/>
      <c r="M69" s="104" t="s">
        <v>59</v>
      </c>
      <c r="N69" s="104"/>
      <c r="O69" s="104"/>
      <c r="P69" s="105"/>
      <c r="Q69" s="117"/>
      <c r="R69" s="117"/>
      <c r="S69" s="118" t="str">
        <f t="shared" si="0"/>
        <v>NG</v>
      </c>
    </row>
    <row r="70" s="2" customFormat="1" ht="36" customHeight="1" outlineLevel="1" spans="2:19">
      <c r="B70" s="35"/>
      <c r="D70" s="54" t="s">
        <v>115</v>
      </c>
      <c r="E70" s="55" t="s">
        <v>61</v>
      </c>
      <c r="F70" s="56" t="s">
        <v>57</v>
      </c>
      <c r="G70" s="57">
        <v>60.66</v>
      </c>
      <c r="H70" s="58">
        <v>-0.3</v>
      </c>
      <c r="I70" s="58">
        <v>0.3</v>
      </c>
      <c r="J70" s="59" t="s">
        <v>62</v>
      </c>
      <c r="K70" s="102"/>
      <c r="L70" s="103"/>
      <c r="M70" s="104" t="s">
        <v>59</v>
      </c>
      <c r="N70" s="104"/>
      <c r="O70" s="104"/>
      <c r="P70" s="105"/>
      <c r="Q70" s="117"/>
      <c r="R70" s="117"/>
      <c r="S70" s="118" t="str">
        <f t="shared" si="0"/>
        <v>NG</v>
      </c>
    </row>
    <row r="71" s="2" customFormat="1" ht="36" customHeight="1" outlineLevel="1" spans="2:19">
      <c r="B71" s="35"/>
      <c r="D71" s="54" t="s">
        <v>116</v>
      </c>
      <c r="E71" s="55" t="s">
        <v>61</v>
      </c>
      <c r="F71" s="56" t="s">
        <v>79</v>
      </c>
      <c r="G71" s="57">
        <v>8.5</v>
      </c>
      <c r="H71" s="57">
        <v>-0.1</v>
      </c>
      <c r="I71" s="57">
        <v>0.1</v>
      </c>
      <c r="J71" s="59" t="s">
        <v>62</v>
      </c>
      <c r="K71" s="102"/>
      <c r="L71" s="103"/>
      <c r="M71" s="104" t="s">
        <v>59</v>
      </c>
      <c r="N71" s="104"/>
      <c r="O71" s="104"/>
      <c r="P71" s="105"/>
      <c r="Q71" s="117"/>
      <c r="R71" s="117"/>
      <c r="S71" s="118" t="str">
        <f t="shared" si="0"/>
        <v>NG</v>
      </c>
    </row>
    <row r="72" s="2" customFormat="1" ht="36" customHeight="1" outlineLevel="1" spans="2:19">
      <c r="B72" s="35"/>
      <c r="D72" s="54" t="s">
        <v>117</v>
      </c>
      <c r="E72" s="55" t="s">
        <v>61</v>
      </c>
      <c r="F72" s="56" t="s">
        <v>79</v>
      </c>
      <c r="G72" s="57">
        <v>8.5</v>
      </c>
      <c r="H72" s="57">
        <v>-0.1</v>
      </c>
      <c r="I72" s="57">
        <v>0.1</v>
      </c>
      <c r="J72" s="59" t="s">
        <v>62</v>
      </c>
      <c r="K72" s="102"/>
      <c r="L72" s="103"/>
      <c r="M72" s="104" t="s">
        <v>59</v>
      </c>
      <c r="N72" s="104"/>
      <c r="O72" s="104"/>
      <c r="P72" s="105"/>
      <c r="Q72" s="117"/>
      <c r="R72" s="117"/>
      <c r="S72" s="118" t="str">
        <f t="shared" ref="S72:S82" si="1">IF(COUNTBLANK(P72:R72)=5,"",IF(OR((MIN(P72:R72)&lt;(G72+H72)),(MAX(P72:R72)&gt;(G72+I72))),"NG","OK"))</f>
        <v>NG</v>
      </c>
    </row>
    <row r="73" s="2" customFormat="1" ht="36" customHeight="1" outlineLevel="1" spans="2:19">
      <c r="B73" s="35"/>
      <c r="D73" s="54" t="s">
        <v>118</v>
      </c>
      <c r="E73" s="55" t="s">
        <v>61</v>
      </c>
      <c r="F73" s="56" t="s">
        <v>79</v>
      </c>
      <c r="G73" s="57">
        <v>8.5</v>
      </c>
      <c r="H73" s="57">
        <v>-0.1</v>
      </c>
      <c r="I73" s="57">
        <v>0.1</v>
      </c>
      <c r="J73" s="59" t="s">
        <v>62</v>
      </c>
      <c r="K73" s="102"/>
      <c r="L73" s="103"/>
      <c r="M73" s="104" t="s">
        <v>59</v>
      </c>
      <c r="N73" s="104"/>
      <c r="O73" s="104"/>
      <c r="P73" s="105"/>
      <c r="Q73" s="117"/>
      <c r="R73" s="117"/>
      <c r="S73" s="118" t="str">
        <f t="shared" si="1"/>
        <v>NG</v>
      </c>
    </row>
    <row r="74" s="2" customFormat="1" ht="36" customHeight="1" outlineLevel="1" spans="2:19">
      <c r="B74" s="35"/>
      <c r="D74" s="54" t="s">
        <v>119</v>
      </c>
      <c r="E74" s="55" t="s">
        <v>61</v>
      </c>
      <c r="F74" s="56" t="s">
        <v>79</v>
      </c>
      <c r="G74" s="57">
        <v>8.5</v>
      </c>
      <c r="H74" s="57">
        <v>-0.1</v>
      </c>
      <c r="I74" s="57">
        <v>0.1</v>
      </c>
      <c r="J74" s="59" t="s">
        <v>62</v>
      </c>
      <c r="K74" s="102"/>
      <c r="L74" s="103"/>
      <c r="M74" s="104" t="s">
        <v>59</v>
      </c>
      <c r="N74" s="104"/>
      <c r="O74" s="104"/>
      <c r="P74" s="105"/>
      <c r="Q74" s="117"/>
      <c r="R74" s="117"/>
      <c r="S74" s="118" t="str">
        <f t="shared" si="1"/>
        <v>NG</v>
      </c>
    </row>
    <row r="75" s="2" customFormat="1" ht="36" customHeight="1" outlineLevel="1" spans="2:19">
      <c r="B75" s="35"/>
      <c r="D75" s="54" t="s">
        <v>120</v>
      </c>
      <c r="E75" s="55" t="s">
        <v>61</v>
      </c>
      <c r="F75" s="56" t="s">
        <v>79</v>
      </c>
      <c r="G75" s="57">
        <v>8.5</v>
      </c>
      <c r="H75" s="57">
        <v>-0.1</v>
      </c>
      <c r="I75" s="57">
        <v>0.1</v>
      </c>
      <c r="J75" s="59" t="s">
        <v>62</v>
      </c>
      <c r="K75" s="102"/>
      <c r="L75" s="103"/>
      <c r="M75" s="104" t="s">
        <v>59</v>
      </c>
      <c r="N75" s="104"/>
      <c r="O75" s="104"/>
      <c r="P75" s="105"/>
      <c r="Q75" s="117"/>
      <c r="R75" s="117"/>
      <c r="S75" s="118" t="str">
        <f t="shared" si="1"/>
        <v>NG</v>
      </c>
    </row>
    <row r="76" s="2" customFormat="1" ht="36" customHeight="1" outlineLevel="1" spans="2:19">
      <c r="B76" s="35"/>
      <c r="D76" s="54" t="s">
        <v>121</v>
      </c>
      <c r="E76" s="55" t="s">
        <v>75</v>
      </c>
      <c r="F76" s="60" t="str">
        <f>_xlfn.DISPIMG("ID_FEB7607940C545A0AD5D8F0BFDB87E19",1)</f>
        <v>=DISPIMG("ID_FEB7607940C545A0AD5D8F0BFDB87E19",1)</v>
      </c>
      <c r="G76" s="57">
        <v>0.4</v>
      </c>
      <c r="H76" s="57">
        <v>-0.4</v>
      </c>
      <c r="I76" s="57">
        <v>0</v>
      </c>
      <c r="J76" s="59" t="s">
        <v>62</v>
      </c>
      <c r="K76" s="102"/>
      <c r="L76" s="103"/>
      <c r="M76" s="104" t="s">
        <v>59</v>
      </c>
      <c r="N76" s="104"/>
      <c r="O76" s="104"/>
      <c r="P76" s="105"/>
      <c r="Q76" s="117"/>
      <c r="R76" s="117"/>
      <c r="S76" s="118" t="str">
        <f t="shared" si="1"/>
        <v>OK</v>
      </c>
    </row>
    <row r="77" s="2" customFormat="1" ht="36" customHeight="1" outlineLevel="1" spans="2:19">
      <c r="B77" s="35"/>
      <c r="D77" s="54" t="s">
        <v>122</v>
      </c>
      <c r="E77" s="55" t="s">
        <v>75</v>
      </c>
      <c r="F77" s="60" t="str">
        <f>_xlfn.DISPIMG("ID_F3952170DA4B4CE788B2CDC3495B84ED",1)</f>
        <v>=DISPIMG("ID_F3952170DA4B4CE788B2CDC3495B84ED",1)</v>
      </c>
      <c r="G77" s="57">
        <v>0.4</v>
      </c>
      <c r="H77" s="57">
        <v>-0.4</v>
      </c>
      <c r="I77" s="57">
        <v>0</v>
      </c>
      <c r="J77" s="59" t="s">
        <v>62</v>
      </c>
      <c r="K77" s="102"/>
      <c r="L77" s="103"/>
      <c r="M77" s="104" t="s">
        <v>59</v>
      </c>
      <c r="N77" s="104"/>
      <c r="O77" s="104"/>
      <c r="P77" s="105"/>
      <c r="Q77" s="117"/>
      <c r="R77" s="117"/>
      <c r="S77" s="118" t="str">
        <f t="shared" si="1"/>
        <v>OK</v>
      </c>
    </row>
    <row r="78" s="2" customFormat="1" ht="36" customHeight="1" outlineLevel="1" spans="2:19">
      <c r="B78" s="35"/>
      <c r="D78" s="54" t="s">
        <v>123</v>
      </c>
      <c r="E78" s="55" t="s">
        <v>75</v>
      </c>
      <c r="F78" s="60" t="str">
        <f>_xlfn.DISPIMG("ID_4279E569E7A642E7A7C0025F46373B93",1)</f>
        <v>=DISPIMG("ID_4279E569E7A642E7A7C0025F46373B93",1)</v>
      </c>
      <c r="G78" s="57">
        <v>0.4</v>
      </c>
      <c r="H78" s="57">
        <v>-0.4</v>
      </c>
      <c r="I78" s="57">
        <v>0</v>
      </c>
      <c r="J78" s="59" t="s">
        <v>62</v>
      </c>
      <c r="K78" s="102"/>
      <c r="L78" s="103"/>
      <c r="M78" s="104" t="s">
        <v>59</v>
      </c>
      <c r="N78" s="104"/>
      <c r="O78" s="104"/>
      <c r="P78" s="105"/>
      <c r="Q78" s="117"/>
      <c r="R78" s="117"/>
      <c r="S78" s="118" t="str">
        <f t="shared" si="1"/>
        <v>OK</v>
      </c>
    </row>
    <row r="79" s="2" customFormat="1" ht="36" customHeight="1" outlineLevel="1" spans="2:19">
      <c r="B79" s="35"/>
      <c r="D79" s="54" t="s">
        <v>124</v>
      </c>
      <c r="E79" s="55" t="s">
        <v>75</v>
      </c>
      <c r="F79" s="60" t="str">
        <f>_xlfn.DISPIMG("ID_A58A1F048D69440199B24FBF0E606F66",1)</f>
        <v>=DISPIMG("ID_A58A1F048D69440199B24FBF0E606F66",1)</v>
      </c>
      <c r="G79" s="57">
        <v>0.4</v>
      </c>
      <c r="H79" s="57">
        <v>-0.4</v>
      </c>
      <c r="I79" s="57">
        <v>0</v>
      </c>
      <c r="J79" s="59" t="s">
        <v>62</v>
      </c>
      <c r="K79" s="102"/>
      <c r="L79" s="103"/>
      <c r="M79" s="104" t="s">
        <v>59</v>
      </c>
      <c r="N79" s="104"/>
      <c r="O79" s="104"/>
      <c r="P79" s="105"/>
      <c r="Q79" s="117"/>
      <c r="R79" s="117"/>
      <c r="S79" s="118" t="str">
        <f t="shared" si="1"/>
        <v>OK</v>
      </c>
    </row>
    <row r="80" s="2" customFormat="1" ht="36" customHeight="1" outlineLevel="1" spans="2:19">
      <c r="B80" s="35"/>
      <c r="D80" s="54" t="s">
        <v>125</v>
      </c>
      <c r="E80" s="55" t="s">
        <v>75</v>
      </c>
      <c r="F80" s="60" t="str">
        <f>_xlfn.DISPIMG("ID_9B2687603A3C4268B8FD8968A130F958",1)</f>
        <v>=DISPIMG("ID_9B2687603A3C4268B8FD8968A130F958",1)</v>
      </c>
      <c r="G80" s="57">
        <v>0.4</v>
      </c>
      <c r="H80" s="57">
        <v>-0.4</v>
      </c>
      <c r="I80" s="57">
        <v>0</v>
      </c>
      <c r="J80" s="59" t="s">
        <v>62</v>
      </c>
      <c r="K80" s="102"/>
      <c r="L80" s="103"/>
      <c r="M80" s="104" t="s">
        <v>59</v>
      </c>
      <c r="N80" s="104"/>
      <c r="O80" s="104"/>
      <c r="P80" s="105"/>
      <c r="Q80" s="117"/>
      <c r="R80" s="117"/>
      <c r="S80" s="118" t="str">
        <f t="shared" si="1"/>
        <v>OK</v>
      </c>
    </row>
    <row r="81" s="2" customFormat="1" ht="36" customHeight="1" outlineLevel="1" spans="2:19">
      <c r="B81" s="35"/>
      <c r="D81" s="54" t="s">
        <v>126</v>
      </c>
      <c r="E81" s="55" t="s">
        <v>75</v>
      </c>
      <c r="F81" s="60" t="str">
        <f>_xlfn.DISPIMG("ID_D679E056258A44B294F9099694E68ABD",1)</f>
        <v>=DISPIMG("ID_D679E056258A44B294F9099694E68ABD",1)</v>
      </c>
      <c r="G81" s="57">
        <v>0.6</v>
      </c>
      <c r="H81" s="57">
        <v>-0.6</v>
      </c>
      <c r="I81" s="57">
        <v>0</v>
      </c>
      <c r="J81" s="59" t="s">
        <v>62</v>
      </c>
      <c r="K81" s="102"/>
      <c r="L81" s="103"/>
      <c r="M81" s="104" t="s">
        <v>59</v>
      </c>
      <c r="N81" s="104"/>
      <c r="O81" s="104"/>
      <c r="P81" s="105"/>
      <c r="Q81" s="117"/>
      <c r="R81" s="117"/>
      <c r="S81" s="118" t="str">
        <f t="shared" si="1"/>
        <v>OK</v>
      </c>
    </row>
    <row r="82" s="2" customFormat="1" ht="36" customHeight="1" outlineLevel="1" spans="2:19">
      <c r="B82" s="35"/>
      <c r="D82" s="54" t="s">
        <v>127</v>
      </c>
      <c r="E82" s="55" t="s">
        <v>75</v>
      </c>
      <c r="F82" s="60" t="str">
        <f>_xlfn.DISPIMG("ID_25A39732CB51452782536311CF340414",1)</f>
        <v>=DISPIMG("ID_25A39732CB51452782536311CF340414",1)</v>
      </c>
      <c r="G82" s="57">
        <v>0.6</v>
      </c>
      <c r="H82" s="57">
        <v>-0.6</v>
      </c>
      <c r="I82" s="57">
        <v>0</v>
      </c>
      <c r="J82" s="59" t="s">
        <v>62</v>
      </c>
      <c r="K82" s="102"/>
      <c r="L82" s="103"/>
      <c r="M82" s="104" t="s">
        <v>59</v>
      </c>
      <c r="N82" s="104"/>
      <c r="O82" s="104"/>
      <c r="P82" s="105"/>
      <c r="Q82" s="117"/>
      <c r="R82" s="117"/>
      <c r="S82" s="118" t="str">
        <f t="shared" si="1"/>
        <v>OK</v>
      </c>
    </row>
    <row r="83" s="2" customFormat="1" ht="36" customHeight="1" outlineLevel="1" spans="2:19">
      <c r="B83" s="35"/>
      <c r="D83" s="54" t="s">
        <v>128</v>
      </c>
      <c r="E83" s="55" t="s">
        <v>75</v>
      </c>
      <c r="F83" s="60" t="str">
        <f>_xlfn.DISPIMG("ID_06864FEAD3E74BC6877665DC12F4148E",1)</f>
        <v>=DISPIMG("ID_06864FEAD3E74BC6877665DC12F4148E",1)</v>
      </c>
      <c r="G83" s="57">
        <v>0.6</v>
      </c>
      <c r="H83" s="57">
        <v>-0.6</v>
      </c>
      <c r="I83" s="57">
        <v>0</v>
      </c>
      <c r="J83" s="59" t="s">
        <v>62</v>
      </c>
      <c r="K83" s="102"/>
      <c r="L83" s="103"/>
      <c r="M83" s="104" t="s">
        <v>59</v>
      </c>
      <c r="N83" s="104"/>
      <c r="O83" s="104"/>
      <c r="P83" s="105"/>
      <c r="Q83" s="117"/>
      <c r="R83" s="117"/>
      <c r="S83" s="118" t="str">
        <f t="shared" ref="S83:S91" si="2">IF(COUNTBLANK(P83:R83)=5,"",IF(OR((MIN(P83:R83)&lt;(G83+H83)),(MAX(P83:R83)&gt;(G83+I83))),"NG","OK"))</f>
        <v>OK</v>
      </c>
    </row>
    <row r="84" s="2" customFormat="1" ht="36" customHeight="1" outlineLevel="1" spans="2:19">
      <c r="B84" s="35"/>
      <c r="D84" s="54" t="s">
        <v>129</v>
      </c>
      <c r="E84" s="55" t="s">
        <v>75</v>
      </c>
      <c r="F84" s="60" t="str">
        <f>_xlfn.DISPIMG("ID_71A4FAC1D7DA4ECCA8FD7075C45E4BF6",1)</f>
        <v>=DISPIMG("ID_71A4FAC1D7DA4ECCA8FD7075C45E4BF6",1)</v>
      </c>
      <c r="G84" s="57">
        <v>0.6</v>
      </c>
      <c r="H84" s="57">
        <v>-0.6</v>
      </c>
      <c r="I84" s="57">
        <v>0</v>
      </c>
      <c r="J84" s="59" t="s">
        <v>62</v>
      </c>
      <c r="K84" s="102"/>
      <c r="L84" s="103"/>
      <c r="M84" s="104" t="s">
        <v>59</v>
      </c>
      <c r="N84" s="104"/>
      <c r="O84" s="104"/>
      <c r="P84" s="105"/>
      <c r="Q84" s="117"/>
      <c r="R84" s="117"/>
      <c r="S84" s="118" t="str">
        <f t="shared" si="2"/>
        <v>OK</v>
      </c>
    </row>
    <row r="85" s="2" customFormat="1" ht="36" customHeight="1" outlineLevel="1" spans="2:19">
      <c r="B85" s="35"/>
      <c r="D85" s="54" t="s">
        <v>130</v>
      </c>
      <c r="E85" s="55" t="s">
        <v>75</v>
      </c>
      <c r="F85" s="60" t="str">
        <f>_xlfn.DISPIMG("ID_EE27C457FF814430A4C8DCDB331D5B1A",1)</f>
        <v>=DISPIMG("ID_EE27C457FF814430A4C8DCDB331D5B1A",1)</v>
      </c>
      <c r="G85" s="57">
        <v>0.6</v>
      </c>
      <c r="H85" s="57">
        <v>-0.6</v>
      </c>
      <c r="I85" s="57">
        <v>0</v>
      </c>
      <c r="J85" s="59" t="s">
        <v>62</v>
      </c>
      <c r="K85" s="102"/>
      <c r="L85" s="103"/>
      <c r="M85" s="104" t="s">
        <v>59</v>
      </c>
      <c r="N85" s="104"/>
      <c r="O85" s="104"/>
      <c r="P85" s="105"/>
      <c r="Q85" s="117"/>
      <c r="R85" s="117"/>
      <c r="S85" s="118" t="str">
        <f t="shared" si="2"/>
        <v>OK</v>
      </c>
    </row>
    <row r="86" s="2" customFormat="1" ht="36" customHeight="1" outlineLevel="1" spans="2:19">
      <c r="B86" s="35"/>
      <c r="D86" s="54" t="s">
        <v>131</v>
      </c>
      <c r="E86" s="55" t="s">
        <v>61</v>
      </c>
      <c r="F86" s="56" t="s">
        <v>79</v>
      </c>
      <c r="G86" s="57">
        <v>13</v>
      </c>
      <c r="H86" s="57">
        <v>0</v>
      </c>
      <c r="I86" s="57">
        <v>0.4</v>
      </c>
      <c r="J86" s="59" t="s">
        <v>62</v>
      </c>
      <c r="K86" s="102"/>
      <c r="L86" s="103"/>
      <c r="M86" s="104" t="s">
        <v>59</v>
      </c>
      <c r="N86" s="104"/>
      <c r="O86" s="104"/>
      <c r="P86" s="105"/>
      <c r="Q86" s="117"/>
      <c r="R86" s="117"/>
      <c r="S86" s="118" t="str">
        <f t="shared" si="2"/>
        <v>NG</v>
      </c>
    </row>
    <row r="87" s="2" customFormat="1" ht="36" customHeight="1" outlineLevel="1" spans="2:19">
      <c r="B87" s="35"/>
      <c r="D87" s="54" t="s">
        <v>132</v>
      </c>
      <c r="E87" s="55" t="s">
        <v>61</v>
      </c>
      <c r="F87" s="56" t="s">
        <v>79</v>
      </c>
      <c r="G87" s="57">
        <v>13</v>
      </c>
      <c r="H87" s="57">
        <v>0</v>
      </c>
      <c r="I87" s="57">
        <v>0.4</v>
      </c>
      <c r="J87" s="59" t="s">
        <v>62</v>
      </c>
      <c r="K87" s="102"/>
      <c r="L87" s="103"/>
      <c r="M87" s="104" t="s">
        <v>59</v>
      </c>
      <c r="N87" s="104"/>
      <c r="O87" s="104"/>
      <c r="P87" s="105"/>
      <c r="Q87" s="117"/>
      <c r="R87" s="117"/>
      <c r="S87" s="118" t="str">
        <f t="shared" si="2"/>
        <v>NG</v>
      </c>
    </row>
    <row r="88" s="2" customFormat="1" ht="36" customHeight="1" outlineLevel="1" spans="2:19">
      <c r="B88" s="35"/>
      <c r="D88" s="54" t="s">
        <v>133</v>
      </c>
      <c r="E88" s="55" t="s">
        <v>61</v>
      </c>
      <c r="F88" s="56" t="s">
        <v>79</v>
      </c>
      <c r="G88" s="57">
        <v>13</v>
      </c>
      <c r="H88" s="57">
        <v>0</v>
      </c>
      <c r="I88" s="57">
        <v>0.4</v>
      </c>
      <c r="J88" s="59" t="s">
        <v>62</v>
      </c>
      <c r="K88" s="102"/>
      <c r="L88" s="103"/>
      <c r="M88" s="104" t="s">
        <v>59</v>
      </c>
      <c r="N88" s="104"/>
      <c r="O88" s="104"/>
      <c r="P88" s="105"/>
      <c r="Q88" s="117"/>
      <c r="R88" s="117"/>
      <c r="S88" s="118" t="str">
        <f t="shared" si="2"/>
        <v>NG</v>
      </c>
    </row>
    <row r="89" s="2" customFormat="1" ht="36" customHeight="1" outlineLevel="1" spans="2:19">
      <c r="B89" s="35"/>
      <c r="D89" s="54" t="s">
        <v>134</v>
      </c>
      <c r="E89" s="55" t="s">
        <v>61</v>
      </c>
      <c r="F89" s="56" t="s">
        <v>79</v>
      </c>
      <c r="G89" s="57">
        <v>13</v>
      </c>
      <c r="H89" s="57">
        <v>0</v>
      </c>
      <c r="I89" s="57">
        <v>0.4</v>
      </c>
      <c r="J89" s="59" t="s">
        <v>62</v>
      </c>
      <c r="K89" s="102"/>
      <c r="L89" s="103"/>
      <c r="M89" s="104" t="s">
        <v>59</v>
      </c>
      <c r="N89" s="104"/>
      <c r="O89" s="104"/>
      <c r="P89" s="105"/>
      <c r="Q89" s="117"/>
      <c r="R89" s="117"/>
      <c r="S89" s="118" t="str">
        <f t="shared" si="2"/>
        <v>NG</v>
      </c>
    </row>
    <row r="90" s="2" customFormat="1" ht="36" customHeight="1" outlineLevel="1" spans="2:19">
      <c r="B90" s="35"/>
      <c r="D90" s="54" t="s">
        <v>135</v>
      </c>
      <c r="E90" s="55" t="s">
        <v>61</v>
      </c>
      <c r="F90" s="56" t="s">
        <v>79</v>
      </c>
      <c r="G90" s="57">
        <v>13</v>
      </c>
      <c r="H90" s="57">
        <v>0</v>
      </c>
      <c r="I90" s="57">
        <v>0.4</v>
      </c>
      <c r="J90" s="59" t="s">
        <v>62</v>
      </c>
      <c r="K90" s="102"/>
      <c r="L90" s="103"/>
      <c r="M90" s="104" t="s">
        <v>59</v>
      </c>
      <c r="N90" s="104"/>
      <c r="O90" s="104"/>
      <c r="P90" s="105"/>
      <c r="Q90" s="117"/>
      <c r="R90" s="117"/>
      <c r="S90" s="118" t="str">
        <f t="shared" si="2"/>
        <v>NG</v>
      </c>
    </row>
    <row r="91" s="2" customFormat="1" ht="36" customHeight="1" outlineLevel="1" spans="2:19">
      <c r="B91" s="35"/>
      <c r="D91" s="54" t="s">
        <v>136</v>
      </c>
      <c r="E91" s="55" t="s">
        <v>137</v>
      </c>
      <c r="F91" s="56" t="s">
        <v>79</v>
      </c>
      <c r="G91" s="57">
        <v>0.3</v>
      </c>
      <c r="H91" s="57">
        <v>-0.2</v>
      </c>
      <c r="I91" s="57">
        <v>0.2</v>
      </c>
      <c r="J91" s="59" t="s">
        <v>62</v>
      </c>
      <c r="K91" s="102"/>
      <c r="L91" s="103"/>
      <c r="M91" s="104" t="s">
        <v>138</v>
      </c>
      <c r="N91" s="104"/>
      <c r="O91" s="104"/>
      <c r="P91" s="105"/>
      <c r="Q91" s="117"/>
      <c r="R91" s="117"/>
      <c r="S91" s="118" t="str">
        <f t="shared" ref="S91:S97" si="3">IF(COUNTBLANK(P91:R91)=5,"",IF(OR((MIN(P91:R91)&lt;(G91+H91)),(MAX(P91:R91)&gt;(G91+I91))),"NG","OK"))</f>
        <v>NG</v>
      </c>
    </row>
    <row r="92" s="2" customFormat="1" ht="36" customHeight="1" outlineLevel="1" spans="2:19">
      <c r="B92" s="35"/>
      <c r="D92" s="54" t="s">
        <v>139</v>
      </c>
      <c r="E92" s="55" t="s">
        <v>137</v>
      </c>
      <c r="F92" s="56" t="s">
        <v>140</v>
      </c>
      <c r="G92" s="57">
        <v>45</v>
      </c>
      <c r="H92" s="57">
        <v>-1</v>
      </c>
      <c r="I92" s="57">
        <v>1</v>
      </c>
      <c r="J92" s="59" t="s">
        <v>58</v>
      </c>
      <c r="K92" s="102"/>
      <c r="L92" s="103"/>
      <c r="M92" s="104" t="s">
        <v>138</v>
      </c>
      <c r="N92" s="104"/>
      <c r="O92" s="104"/>
      <c r="P92" s="105"/>
      <c r="Q92" s="117"/>
      <c r="R92" s="117"/>
      <c r="S92" s="118" t="str">
        <f t="shared" si="3"/>
        <v>NG</v>
      </c>
    </row>
    <row r="93" s="2" customFormat="1" ht="36" customHeight="1" outlineLevel="1" spans="2:19">
      <c r="B93" s="35"/>
      <c r="D93" s="54" t="s">
        <v>141</v>
      </c>
      <c r="E93" s="55" t="s">
        <v>137</v>
      </c>
      <c r="F93" s="56" t="s">
        <v>79</v>
      </c>
      <c r="G93" s="57">
        <v>0.3</v>
      </c>
      <c r="H93" s="57">
        <v>-0.2</v>
      </c>
      <c r="I93" s="57">
        <v>0.2</v>
      </c>
      <c r="J93" s="59" t="s">
        <v>62</v>
      </c>
      <c r="K93" s="102"/>
      <c r="L93" s="103"/>
      <c r="M93" s="104" t="s">
        <v>138</v>
      </c>
      <c r="N93" s="104"/>
      <c r="O93" s="104"/>
      <c r="P93" s="105"/>
      <c r="Q93" s="117"/>
      <c r="R93" s="117"/>
      <c r="S93" s="118" t="str">
        <f t="shared" si="3"/>
        <v>NG</v>
      </c>
    </row>
    <row r="94" s="2" customFormat="1" ht="36" customHeight="1" outlineLevel="1" spans="2:19">
      <c r="B94" s="35"/>
      <c r="D94" s="54" t="s">
        <v>142</v>
      </c>
      <c r="E94" s="55" t="s">
        <v>137</v>
      </c>
      <c r="F94" s="56" t="s">
        <v>140</v>
      </c>
      <c r="G94" s="57">
        <v>45</v>
      </c>
      <c r="H94" s="57">
        <v>-1</v>
      </c>
      <c r="I94" s="57">
        <v>1</v>
      </c>
      <c r="J94" s="59" t="s">
        <v>58</v>
      </c>
      <c r="K94" s="102"/>
      <c r="L94" s="103"/>
      <c r="M94" s="104" t="s">
        <v>138</v>
      </c>
      <c r="N94" s="104"/>
      <c r="O94" s="104"/>
      <c r="P94" s="105"/>
      <c r="Q94" s="117"/>
      <c r="R94" s="117"/>
      <c r="S94" s="118" t="str">
        <f t="shared" si="3"/>
        <v>NG</v>
      </c>
    </row>
    <row r="95" s="2" customFormat="1" ht="36" customHeight="1" outlineLevel="1" spans="2:19">
      <c r="B95" s="35"/>
      <c r="D95" s="54" t="s">
        <v>143</v>
      </c>
      <c r="E95" s="55" t="s">
        <v>137</v>
      </c>
      <c r="F95" s="56" t="s">
        <v>79</v>
      </c>
      <c r="G95" s="57">
        <v>0.3</v>
      </c>
      <c r="H95" s="57">
        <v>-0.2</v>
      </c>
      <c r="I95" s="57">
        <v>0.2</v>
      </c>
      <c r="J95" s="59" t="s">
        <v>62</v>
      </c>
      <c r="K95" s="102"/>
      <c r="L95" s="103"/>
      <c r="M95" s="104" t="s">
        <v>138</v>
      </c>
      <c r="N95" s="104"/>
      <c r="O95" s="104"/>
      <c r="P95" s="105"/>
      <c r="Q95" s="117"/>
      <c r="R95" s="117"/>
      <c r="S95" s="118" t="str">
        <f t="shared" si="3"/>
        <v>NG</v>
      </c>
    </row>
    <row r="96" s="2" customFormat="1" ht="36" customHeight="1" outlineLevel="1" spans="2:19">
      <c r="B96" s="35"/>
      <c r="D96" s="54" t="s">
        <v>144</v>
      </c>
      <c r="E96" s="55" t="s">
        <v>137</v>
      </c>
      <c r="F96" s="56" t="s">
        <v>140</v>
      </c>
      <c r="G96" s="57">
        <v>45</v>
      </c>
      <c r="H96" s="57">
        <v>-1</v>
      </c>
      <c r="I96" s="57">
        <v>1</v>
      </c>
      <c r="J96" s="59" t="s">
        <v>58</v>
      </c>
      <c r="K96" s="102"/>
      <c r="L96" s="103"/>
      <c r="M96" s="104" t="s">
        <v>138</v>
      </c>
      <c r="N96" s="104"/>
      <c r="O96" s="104"/>
      <c r="P96" s="105"/>
      <c r="Q96" s="117"/>
      <c r="R96" s="117"/>
      <c r="S96" s="118" t="str">
        <f t="shared" si="3"/>
        <v>NG</v>
      </c>
    </row>
    <row r="97" s="2" customFormat="1" ht="36" customHeight="1" outlineLevel="1" spans="2:19">
      <c r="B97" s="35"/>
      <c r="D97" s="54" t="s">
        <v>145</v>
      </c>
      <c r="E97" s="55" t="s">
        <v>137</v>
      </c>
      <c r="F97" s="56" t="s">
        <v>79</v>
      </c>
      <c r="G97" s="57">
        <v>0.3</v>
      </c>
      <c r="H97" s="57">
        <v>-0.2</v>
      </c>
      <c r="I97" s="57">
        <v>0.2</v>
      </c>
      <c r="J97" s="59" t="s">
        <v>62</v>
      </c>
      <c r="K97" s="102"/>
      <c r="L97" s="103"/>
      <c r="M97" s="104" t="s">
        <v>138</v>
      </c>
      <c r="N97" s="104"/>
      <c r="O97" s="104"/>
      <c r="P97" s="105"/>
      <c r="Q97" s="117"/>
      <c r="R97" s="117"/>
      <c r="S97" s="118" t="str">
        <f t="shared" si="3"/>
        <v>NG</v>
      </c>
    </row>
    <row r="98" s="2" customFormat="1" ht="36" customHeight="1" outlineLevel="1" spans="2:19">
      <c r="B98" s="35"/>
      <c r="D98" s="54" t="s">
        <v>146</v>
      </c>
      <c r="E98" s="55" t="s">
        <v>137</v>
      </c>
      <c r="F98" s="56" t="s">
        <v>140</v>
      </c>
      <c r="G98" s="57">
        <v>45</v>
      </c>
      <c r="H98" s="57">
        <v>-1</v>
      </c>
      <c r="I98" s="57">
        <v>1</v>
      </c>
      <c r="J98" s="59" t="s">
        <v>58</v>
      </c>
      <c r="K98" s="102"/>
      <c r="L98" s="103"/>
      <c r="M98" s="104" t="s">
        <v>138</v>
      </c>
      <c r="N98" s="104"/>
      <c r="O98" s="104"/>
      <c r="P98" s="105"/>
      <c r="Q98" s="117"/>
      <c r="R98" s="117"/>
      <c r="S98" s="118" t="str">
        <f t="shared" ref="S98:S109" si="4">IF(COUNTBLANK(P98:R98)=5,"",IF(OR((MIN(P98:R98)&lt;(G98+H98)),(MAX(P98:R98)&gt;(G98+I98))),"NG","OK"))</f>
        <v>NG</v>
      </c>
    </row>
    <row r="99" s="2" customFormat="1" ht="36" customHeight="1" outlineLevel="1" spans="2:19">
      <c r="B99" s="35"/>
      <c r="D99" s="54" t="s">
        <v>147</v>
      </c>
      <c r="E99" s="55" t="s">
        <v>137</v>
      </c>
      <c r="F99" s="56" t="s">
        <v>79</v>
      </c>
      <c r="G99" s="57">
        <v>0.3</v>
      </c>
      <c r="H99" s="57">
        <v>-0.2</v>
      </c>
      <c r="I99" s="57">
        <v>0.2</v>
      </c>
      <c r="J99" s="59" t="s">
        <v>62</v>
      </c>
      <c r="K99" s="102"/>
      <c r="L99" s="103"/>
      <c r="M99" s="104" t="s">
        <v>138</v>
      </c>
      <c r="N99" s="104"/>
      <c r="O99" s="104"/>
      <c r="P99" s="105"/>
      <c r="Q99" s="117"/>
      <c r="R99" s="117"/>
      <c r="S99" s="118" t="str">
        <f t="shared" si="4"/>
        <v>NG</v>
      </c>
    </row>
    <row r="100" s="2" customFormat="1" ht="36" customHeight="1" outlineLevel="1" spans="2:19">
      <c r="B100" s="35"/>
      <c r="D100" s="54" t="s">
        <v>148</v>
      </c>
      <c r="E100" s="55" t="s">
        <v>137</v>
      </c>
      <c r="F100" s="56" t="s">
        <v>140</v>
      </c>
      <c r="G100" s="57">
        <v>45</v>
      </c>
      <c r="H100" s="57">
        <v>-1</v>
      </c>
      <c r="I100" s="57">
        <v>1</v>
      </c>
      <c r="J100" s="59" t="s">
        <v>58</v>
      </c>
      <c r="K100" s="102"/>
      <c r="L100" s="103"/>
      <c r="M100" s="104" t="s">
        <v>138</v>
      </c>
      <c r="N100" s="104"/>
      <c r="O100" s="104"/>
      <c r="P100" s="105"/>
      <c r="Q100" s="117"/>
      <c r="R100" s="117"/>
      <c r="S100" s="118" t="str">
        <f t="shared" si="4"/>
        <v>NG</v>
      </c>
    </row>
    <row r="101" s="2" customFormat="1" ht="36" customHeight="1" outlineLevel="1" spans="2:19">
      <c r="B101" s="35"/>
      <c r="D101" s="54" t="s">
        <v>149</v>
      </c>
      <c r="E101" s="55" t="s">
        <v>137</v>
      </c>
      <c r="F101" s="56" t="s">
        <v>79</v>
      </c>
      <c r="G101" s="57">
        <v>0.3</v>
      </c>
      <c r="H101" s="57">
        <v>-0.2</v>
      </c>
      <c r="I101" s="57">
        <v>0.2</v>
      </c>
      <c r="J101" s="59" t="s">
        <v>62</v>
      </c>
      <c r="K101" s="102"/>
      <c r="L101" s="103"/>
      <c r="M101" s="104" t="s">
        <v>138</v>
      </c>
      <c r="N101" s="104"/>
      <c r="O101" s="104"/>
      <c r="P101" s="105"/>
      <c r="Q101" s="117"/>
      <c r="R101" s="117"/>
      <c r="S101" s="118" t="str">
        <f t="shared" si="4"/>
        <v>NG</v>
      </c>
    </row>
    <row r="102" s="2" customFormat="1" ht="36" customHeight="1" outlineLevel="1" spans="2:19">
      <c r="B102" s="35"/>
      <c r="D102" s="54" t="s">
        <v>150</v>
      </c>
      <c r="E102" s="55" t="s">
        <v>137</v>
      </c>
      <c r="F102" s="56" t="s">
        <v>140</v>
      </c>
      <c r="G102" s="57">
        <v>45</v>
      </c>
      <c r="H102" s="57">
        <v>-1</v>
      </c>
      <c r="I102" s="57">
        <v>1</v>
      </c>
      <c r="J102" s="59" t="s">
        <v>58</v>
      </c>
      <c r="K102" s="102"/>
      <c r="L102" s="103"/>
      <c r="M102" s="104" t="s">
        <v>138</v>
      </c>
      <c r="N102" s="104"/>
      <c r="O102" s="104"/>
      <c r="P102" s="105"/>
      <c r="Q102" s="117"/>
      <c r="R102" s="117"/>
      <c r="S102" s="118" t="str">
        <f t="shared" si="4"/>
        <v>NG</v>
      </c>
    </row>
    <row r="103" s="2" customFormat="1" ht="36" customHeight="1" outlineLevel="1" spans="2:19">
      <c r="B103" s="35"/>
      <c r="D103" s="54" t="s">
        <v>151</v>
      </c>
      <c r="E103" s="55" t="s">
        <v>137</v>
      </c>
      <c r="F103" s="56" t="s">
        <v>79</v>
      </c>
      <c r="G103" s="57">
        <v>0.3</v>
      </c>
      <c r="H103" s="57">
        <v>-0.2</v>
      </c>
      <c r="I103" s="57">
        <v>0.2</v>
      </c>
      <c r="J103" s="59" t="s">
        <v>62</v>
      </c>
      <c r="K103" s="102"/>
      <c r="L103" s="103"/>
      <c r="M103" s="104" t="s">
        <v>138</v>
      </c>
      <c r="N103" s="104"/>
      <c r="O103" s="104"/>
      <c r="P103" s="105"/>
      <c r="Q103" s="117"/>
      <c r="R103" s="117"/>
      <c r="S103" s="118" t="str">
        <f t="shared" si="4"/>
        <v>NG</v>
      </c>
    </row>
    <row r="104" s="2" customFormat="1" ht="36" customHeight="1" outlineLevel="1" spans="2:19">
      <c r="B104" s="35"/>
      <c r="D104" s="54" t="s">
        <v>152</v>
      </c>
      <c r="E104" s="55" t="s">
        <v>137</v>
      </c>
      <c r="F104" s="56" t="s">
        <v>140</v>
      </c>
      <c r="G104" s="57">
        <v>45</v>
      </c>
      <c r="H104" s="57">
        <v>-1</v>
      </c>
      <c r="I104" s="57">
        <v>1</v>
      </c>
      <c r="J104" s="59" t="s">
        <v>58</v>
      </c>
      <c r="K104" s="102"/>
      <c r="L104" s="103"/>
      <c r="M104" s="104" t="s">
        <v>138</v>
      </c>
      <c r="N104" s="104"/>
      <c r="O104" s="104"/>
      <c r="P104" s="105"/>
      <c r="Q104" s="117"/>
      <c r="R104" s="117"/>
      <c r="S104" s="118" t="str">
        <f t="shared" si="4"/>
        <v>NG</v>
      </c>
    </row>
    <row r="105" s="2" customFormat="1" ht="36" customHeight="1" outlineLevel="1" spans="2:19">
      <c r="B105" s="35"/>
      <c r="D105" s="54" t="s">
        <v>153</v>
      </c>
      <c r="E105" s="55" t="s">
        <v>137</v>
      </c>
      <c r="F105" s="56" t="s">
        <v>79</v>
      </c>
      <c r="G105" s="57">
        <v>0.3</v>
      </c>
      <c r="H105" s="57">
        <v>-0.2</v>
      </c>
      <c r="I105" s="57">
        <v>0.2</v>
      </c>
      <c r="J105" s="59" t="s">
        <v>62</v>
      </c>
      <c r="K105" s="102"/>
      <c r="L105" s="103"/>
      <c r="M105" s="104" t="s">
        <v>138</v>
      </c>
      <c r="N105" s="104"/>
      <c r="O105" s="104"/>
      <c r="P105" s="105"/>
      <c r="Q105" s="117"/>
      <c r="R105" s="117"/>
      <c r="S105" s="118" t="str">
        <f t="shared" si="4"/>
        <v>NG</v>
      </c>
    </row>
    <row r="106" s="2" customFormat="1" ht="36" customHeight="1" outlineLevel="1" spans="2:19">
      <c r="B106" s="35"/>
      <c r="D106" s="54" t="s">
        <v>154</v>
      </c>
      <c r="E106" s="55" t="s">
        <v>137</v>
      </c>
      <c r="F106" s="56" t="s">
        <v>140</v>
      </c>
      <c r="G106" s="57">
        <v>45</v>
      </c>
      <c r="H106" s="57">
        <v>-1</v>
      </c>
      <c r="I106" s="57">
        <v>1</v>
      </c>
      <c r="J106" s="59" t="s">
        <v>58</v>
      </c>
      <c r="K106" s="102"/>
      <c r="L106" s="103"/>
      <c r="M106" s="104" t="s">
        <v>138</v>
      </c>
      <c r="N106" s="104"/>
      <c r="O106" s="104"/>
      <c r="P106" s="105"/>
      <c r="Q106" s="117"/>
      <c r="R106" s="117"/>
      <c r="S106" s="118" t="str">
        <f t="shared" si="4"/>
        <v>NG</v>
      </c>
    </row>
    <row r="107" s="2" customFormat="1" ht="36" customHeight="1" outlineLevel="1" spans="2:19">
      <c r="B107" s="35"/>
      <c r="D107" s="54" t="s">
        <v>155</v>
      </c>
      <c r="E107" s="55" t="s">
        <v>137</v>
      </c>
      <c r="F107" s="56" t="s">
        <v>79</v>
      </c>
      <c r="G107" s="57">
        <v>0.3</v>
      </c>
      <c r="H107" s="57">
        <v>-0.2</v>
      </c>
      <c r="I107" s="57">
        <v>0.2</v>
      </c>
      <c r="J107" s="59" t="s">
        <v>62</v>
      </c>
      <c r="K107" s="102"/>
      <c r="L107" s="103"/>
      <c r="M107" s="104" t="s">
        <v>138</v>
      </c>
      <c r="N107" s="104"/>
      <c r="O107" s="104"/>
      <c r="P107" s="105"/>
      <c r="Q107" s="117"/>
      <c r="R107" s="117"/>
      <c r="S107" s="118" t="str">
        <f t="shared" si="4"/>
        <v>NG</v>
      </c>
    </row>
    <row r="108" s="2" customFormat="1" ht="36" customHeight="1" outlineLevel="1" spans="2:19">
      <c r="B108" s="35"/>
      <c r="D108" s="54" t="s">
        <v>156</v>
      </c>
      <c r="E108" s="55" t="s">
        <v>137</v>
      </c>
      <c r="F108" s="56" t="s">
        <v>140</v>
      </c>
      <c r="G108" s="57">
        <v>45</v>
      </c>
      <c r="H108" s="57">
        <v>-1</v>
      </c>
      <c r="I108" s="57">
        <v>1</v>
      </c>
      <c r="J108" s="59" t="s">
        <v>58</v>
      </c>
      <c r="K108" s="102"/>
      <c r="L108" s="103"/>
      <c r="M108" s="104" t="s">
        <v>138</v>
      </c>
      <c r="N108" s="104"/>
      <c r="O108" s="104"/>
      <c r="P108" s="105"/>
      <c r="Q108" s="117"/>
      <c r="R108" s="117"/>
      <c r="S108" s="118" t="str">
        <f t="shared" si="4"/>
        <v>NG</v>
      </c>
    </row>
    <row r="109" s="2" customFormat="1" ht="36" customHeight="1" outlineLevel="1" spans="2:19">
      <c r="B109" s="35"/>
      <c r="D109" s="54" t="s">
        <v>157</v>
      </c>
      <c r="E109" s="55" t="s">
        <v>137</v>
      </c>
      <c r="F109" s="56" t="s">
        <v>79</v>
      </c>
      <c r="G109" s="57">
        <v>0.3</v>
      </c>
      <c r="H109" s="57">
        <v>-0.2</v>
      </c>
      <c r="I109" s="57">
        <v>0.2</v>
      </c>
      <c r="J109" s="59" t="s">
        <v>62</v>
      </c>
      <c r="K109" s="102"/>
      <c r="L109" s="103"/>
      <c r="M109" s="104" t="s">
        <v>138</v>
      </c>
      <c r="N109" s="104"/>
      <c r="O109" s="104"/>
      <c r="P109" s="105"/>
      <c r="Q109" s="117"/>
      <c r="R109" s="117"/>
      <c r="S109" s="118" t="str">
        <f t="shared" si="4"/>
        <v>NG</v>
      </c>
    </row>
    <row r="110" s="2" customFormat="1" ht="36" customHeight="1" outlineLevel="1" spans="2:19">
      <c r="B110" s="35"/>
      <c r="D110" s="54" t="s">
        <v>158</v>
      </c>
      <c r="E110" s="55" t="s">
        <v>137</v>
      </c>
      <c r="F110" s="56" t="s">
        <v>140</v>
      </c>
      <c r="G110" s="57">
        <v>45</v>
      </c>
      <c r="H110" s="57">
        <v>-1</v>
      </c>
      <c r="I110" s="57">
        <v>1</v>
      </c>
      <c r="J110" s="59" t="s">
        <v>58</v>
      </c>
      <c r="K110" s="102"/>
      <c r="L110" s="103"/>
      <c r="M110" s="104" t="s">
        <v>138</v>
      </c>
      <c r="N110" s="104"/>
      <c r="O110" s="104"/>
      <c r="P110" s="105"/>
      <c r="Q110" s="117"/>
      <c r="R110" s="117"/>
      <c r="S110" s="118" t="str">
        <f t="shared" ref="S110:S119" si="5">IF(COUNTBLANK(P110:R110)=5,"",IF(OR((MIN(P110:R110)&lt;(G110+H110)),(MAX(P110:R110)&gt;(G110+I110))),"NG","OK"))</f>
        <v>NG</v>
      </c>
    </row>
    <row r="111" s="2" customFormat="1" ht="36" customHeight="1" outlineLevel="1" spans="2:19">
      <c r="B111" s="35"/>
      <c r="D111" s="54" t="s">
        <v>159</v>
      </c>
      <c r="E111" s="55" t="s">
        <v>137</v>
      </c>
      <c r="F111" s="56" t="s">
        <v>79</v>
      </c>
      <c r="G111" s="57">
        <v>0.3</v>
      </c>
      <c r="H111" s="57">
        <v>-0.2</v>
      </c>
      <c r="I111" s="57">
        <v>0.2</v>
      </c>
      <c r="J111" s="59" t="s">
        <v>62</v>
      </c>
      <c r="K111" s="102"/>
      <c r="L111" s="103"/>
      <c r="M111" s="104" t="s">
        <v>138</v>
      </c>
      <c r="N111" s="104"/>
      <c r="O111" s="104"/>
      <c r="P111" s="105"/>
      <c r="Q111" s="117"/>
      <c r="R111" s="117"/>
      <c r="S111" s="118" t="str">
        <f t="shared" si="5"/>
        <v>NG</v>
      </c>
    </row>
    <row r="112" s="2" customFormat="1" ht="36" customHeight="1" outlineLevel="1" spans="2:19">
      <c r="B112" s="35"/>
      <c r="D112" s="54" t="s">
        <v>160</v>
      </c>
      <c r="E112" s="55" t="s">
        <v>137</v>
      </c>
      <c r="F112" s="56" t="s">
        <v>140</v>
      </c>
      <c r="G112" s="57">
        <v>45</v>
      </c>
      <c r="H112" s="57">
        <v>-1</v>
      </c>
      <c r="I112" s="57">
        <v>1</v>
      </c>
      <c r="J112" s="59" t="s">
        <v>58</v>
      </c>
      <c r="K112" s="102"/>
      <c r="L112" s="103"/>
      <c r="M112" s="104" t="s">
        <v>138</v>
      </c>
      <c r="N112" s="104"/>
      <c r="O112" s="104"/>
      <c r="P112" s="105"/>
      <c r="Q112" s="117"/>
      <c r="R112" s="117"/>
      <c r="S112" s="118" t="str">
        <f t="shared" si="5"/>
        <v>NG</v>
      </c>
    </row>
    <row r="113" s="2" customFormat="1" ht="36" customHeight="1" outlineLevel="1" spans="2:19">
      <c r="B113" s="35"/>
      <c r="D113" s="54" t="s">
        <v>161</v>
      </c>
      <c r="E113" s="55" t="s">
        <v>137</v>
      </c>
      <c r="F113" s="56" t="s">
        <v>79</v>
      </c>
      <c r="G113" s="57">
        <v>0.3</v>
      </c>
      <c r="H113" s="57">
        <v>-0.2</v>
      </c>
      <c r="I113" s="57">
        <v>0.2</v>
      </c>
      <c r="J113" s="59" t="s">
        <v>62</v>
      </c>
      <c r="K113" s="102"/>
      <c r="L113" s="103"/>
      <c r="M113" s="104" t="s">
        <v>138</v>
      </c>
      <c r="N113" s="104"/>
      <c r="O113" s="104"/>
      <c r="P113" s="105"/>
      <c r="Q113" s="117"/>
      <c r="R113" s="117"/>
      <c r="S113" s="118" t="str">
        <f t="shared" si="5"/>
        <v>NG</v>
      </c>
    </row>
    <row r="114" s="2" customFormat="1" ht="36" customHeight="1" outlineLevel="1" spans="2:19">
      <c r="B114" s="35"/>
      <c r="D114" s="54" t="s">
        <v>162</v>
      </c>
      <c r="E114" s="55" t="s">
        <v>137</v>
      </c>
      <c r="F114" s="56" t="s">
        <v>140</v>
      </c>
      <c r="G114" s="57">
        <v>45</v>
      </c>
      <c r="H114" s="57">
        <v>-1</v>
      </c>
      <c r="I114" s="57">
        <v>1</v>
      </c>
      <c r="J114" s="59" t="s">
        <v>58</v>
      </c>
      <c r="K114" s="102"/>
      <c r="L114" s="103"/>
      <c r="M114" s="104" t="s">
        <v>138</v>
      </c>
      <c r="N114" s="104"/>
      <c r="O114" s="104"/>
      <c r="P114" s="105"/>
      <c r="Q114" s="117"/>
      <c r="R114" s="117"/>
      <c r="S114" s="118" t="str">
        <f t="shared" si="5"/>
        <v>NG</v>
      </c>
    </row>
    <row r="115" s="2" customFormat="1" ht="36" customHeight="1" outlineLevel="1" spans="2:19">
      <c r="B115" s="35"/>
      <c r="D115" s="54" t="s">
        <v>163</v>
      </c>
      <c r="E115" s="55" t="s">
        <v>61</v>
      </c>
      <c r="F115" s="56" t="s">
        <v>79</v>
      </c>
      <c r="G115" s="57">
        <v>9.4</v>
      </c>
      <c r="H115" s="57">
        <v>0</v>
      </c>
      <c r="I115" s="57">
        <v>0.5</v>
      </c>
      <c r="J115" s="59" t="s">
        <v>62</v>
      </c>
      <c r="K115" s="102"/>
      <c r="L115" s="103"/>
      <c r="M115" s="104" t="s">
        <v>71</v>
      </c>
      <c r="N115" s="104"/>
      <c r="O115" s="104"/>
      <c r="P115" s="105"/>
      <c r="Q115" s="117"/>
      <c r="R115" s="117"/>
      <c r="S115" s="118" t="str">
        <f t="shared" si="5"/>
        <v>NG</v>
      </c>
    </row>
    <row r="116" s="2" customFormat="1" ht="36" customHeight="1" outlineLevel="1" spans="2:19">
      <c r="B116" s="35"/>
      <c r="D116" s="54" t="s">
        <v>164</v>
      </c>
      <c r="E116" s="55" t="s">
        <v>61</v>
      </c>
      <c r="F116" s="56" t="s">
        <v>79</v>
      </c>
      <c r="G116" s="57">
        <v>9.4</v>
      </c>
      <c r="H116" s="57">
        <v>0</v>
      </c>
      <c r="I116" s="57">
        <v>0.5</v>
      </c>
      <c r="J116" s="59" t="s">
        <v>62</v>
      </c>
      <c r="K116" s="102"/>
      <c r="L116" s="103"/>
      <c r="M116" s="104" t="s">
        <v>71</v>
      </c>
      <c r="N116" s="104"/>
      <c r="O116" s="104"/>
      <c r="P116" s="105"/>
      <c r="Q116" s="117"/>
      <c r="R116" s="117"/>
      <c r="S116" s="118" t="str">
        <f t="shared" si="5"/>
        <v>NG</v>
      </c>
    </row>
    <row r="117" s="2" customFormat="1" ht="36" customHeight="1" outlineLevel="1" spans="2:19">
      <c r="B117" s="35"/>
      <c r="D117" s="54" t="s">
        <v>165</v>
      </c>
      <c r="E117" s="55" t="s">
        <v>61</v>
      </c>
      <c r="F117" s="56" t="s">
        <v>79</v>
      </c>
      <c r="G117" s="57">
        <v>9.4</v>
      </c>
      <c r="H117" s="57">
        <v>0</v>
      </c>
      <c r="I117" s="57">
        <v>0.5</v>
      </c>
      <c r="J117" s="59" t="s">
        <v>62</v>
      </c>
      <c r="K117" s="102"/>
      <c r="L117" s="103"/>
      <c r="M117" s="104" t="s">
        <v>71</v>
      </c>
      <c r="N117" s="104"/>
      <c r="O117" s="104"/>
      <c r="P117" s="105"/>
      <c r="Q117" s="117"/>
      <c r="R117" s="117"/>
      <c r="S117" s="118" t="str">
        <f t="shared" si="5"/>
        <v>NG</v>
      </c>
    </row>
    <row r="118" s="2" customFormat="1" ht="36" customHeight="1" outlineLevel="1" spans="2:19">
      <c r="B118" s="35"/>
      <c r="D118" s="54" t="s">
        <v>166</v>
      </c>
      <c r="E118" s="55" t="s">
        <v>167</v>
      </c>
      <c r="F118" s="60" t="str">
        <f>_xlfn.DISPIMG("ID_24709789A1954BE1A10BF733216898BD",1)</f>
        <v>=DISPIMG("ID_24709789A1954BE1A10BF733216898BD",1)</v>
      </c>
      <c r="G118" s="57">
        <v>10</v>
      </c>
      <c r="H118" s="57">
        <v>-10</v>
      </c>
      <c r="I118" s="57">
        <v>0</v>
      </c>
      <c r="J118" s="119" t="s">
        <v>168</v>
      </c>
      <c r="K118" s="102"/>
      <c r="L118" s="103"/>
      <c r="M118" s="104" t="s">
        <v>169</v>
      </c>
      <c r="N118" s="104"/>
      <c r="O118" s="104"/>
      <c r="P118" s="105"/>
      <c r="Q118" s="117"/>
      <c r="R118" s="117"/>
      <c r="S118" s="118" t="str">
        <f t="shared" si="5"/>
        <v>OK</v>
      </c>
    </row>
    <row r="119" s="2" customFormat="1" ht="36" customHeight="1" outlineLevel="1" spans="2:19">
      <c r="B119" s="35"/>
      <c r="D119" s="54" t="s">
        <v>170</v>
      </c>
      <c r="E119" s="55" t="s">
        <v>171</v>
      </c>
      <c r="F119" s="60" t="str">
        <f>_xlfn.DISPIMG("ID_440D6BDEAD6847F5B235D4E2014AEC4F",1)</f>
        <v>=DISPIMG("ID_440D6BDEAD6847F5B235D4E2014AEC4F",1)</v>
      </c>
      <c r="G119" s="57">
        <v>10</v>
      </c>
      <c r="H119" s="57">
        <v>-10</v>
      </c>
      <c r="I119" s="57">
        <v>0</v>
      </c>
      <c r="J119" s="119" t="s">
        <v>168</v>
      </c>
      <c r="K119" s="102"/>
      <c r="L119" s="103"/>
      <c r="M119" s="104" t="s">
        <v>169</v>
      </c>
      <c r="N119" s="104"/>
      <c r="O119" s="104"/>
      <c r="P119" s="105"/>
      <c r="Q119" s="117"/>
      <c r="R119" s="117"/>
      <c r="S119" s="118" t="str">
        <f t="shared" si="5"/>
        <v>OK</v>
      </c>
    </row>
    <row r="120" s="2" customFormat="1" ht="36" customHeight="1" outlineLevel="1" spans="2:19">
      <c r="B120" s="35"/>
      <c r="D120" s="54" t="s">
        <v>172</v>
      </c>
      <c r="E120" s="55" t="s">
        <v>167</v>
      </c>
      <c r="F120" s="60" t="str">
        <f>_xlfn.DISPIMG("ID_EEE95FBB165B4A23A0C2FB9512346B93",1)</f>
        <v>=DISPIMG("ID_EEE95FBB165B4A23A0C2FB9512346B93",1)</v>
      </c>
      <c r="G120" s="57">
        <v>10</v>
      </c>
      <c r="H120" s="57">
        <v>-10</v>
      </c>
      <c r="I120" s="57">
        <v>0</v>
      </c>
      <c r="J120" s="119" t="s">
        <v>168</v>
      </c>
      <c r="K120" s="102"/>
      <c r="L120" s="103"/>
      <c r="M120" s="104" t="s">
        <v>169</v>
      </c>
      <c r="N120" s="104"/>
      <c r="O120" s="104"/>
      <c r="P120" s="105"/>
      <c r="Q120" s="117"/>
      <c r="R120" s="117"/>
      <c r="S120" s="118" t="str">
        <f t="shared" ref="S120:S126" si="6">IF(COUNTBLANK(P120:R120)=5,"",IF(OR((MIN(P120:R120)&lt;(G120+H120)),(MAX(P120:R120)&gt;(G120+I120))),"NG","OK"))</f>
        <v>OK</v>
      </c>
    </row>
    <row r="121" s="2" customFormat="1" ht="36" customHeight="1" outlineLevel="1" spans="2:19">
      <c r="B121" s="35"/>
      <c r="D121" s="54" t="s">
        <v>173</v>
      </c>
      <c r="E121" s="55" t="s">
        <v>171</v>
      </c>
      <c r="F121" s="60" t="str">
        <f>_xlfn.DISPIMG("ID_CAC765B9147449698BABF63548CC79A6",1)</f>
        <v>=DISPIMG("ID_CAC765B9147449698BABF63548CC79A6",1)</v>
      </c>
      <c r="G121" s="57">
        <v>10</v>
      </c>
      <c r="H121" s="57">
        <v>-10</v>
      </c>
      <c r="I121" s="57">
        <v>0</v>
      </c>
      <c r="J121" s="119" t="s">
        <v>168</v>
      </c>
      <c r="K121" s="102"/>
      <c r="L121" s="103"/>
      <c r="M121" s="104" t="s">
        <v>169</v>
      </c>
      <c r="N121" s="104"/>
      <c r="O121" s="104"/>
      <c r="P121" s="105"/>
      <c r="Q121" s="117"/>
      <c r="R121" s="117"/>
      <c r="S121" s="118" t="str">
        <f t="shared" si="6"/>
        <v>OK</v>
      </c>
    </row>
    <row r="122" s="2" customFormat="1" ht="36" customHeight="1" outlineLevel="1" spans="2:19">
      <c r="B122" s="35"/>
      <c r="D122" s="54" t="s">
        <v>174</v>
      </c>
      <c r="E122" s="55" t="s">
        <v>167</v>
      </c>
      <c r="F122" s="60" t="str">
        <f>_xlfn.DISPIMG("ID_A34BBA84FE9048AC953210FD2AA45E51",1)</f>
        <v>=DISPIMG("ID_A34BBA84FE9048AC953210FD2AA45E51",1)</v>
      </c>
      <c r="G122" s="57">
        <v>10</v>
      </c>
      <c r="H122" s="57">
        <v>-10</v>
      </c>
      <c r="I122" s="57">
        <v>0</v>
      </c>
      <c r="J122" s="119" t="s">
        <v>168</v>
      </c>
      <c r="K122" s="102"/>
      <c r="L122" s="103"/>
      <c r="M122" s="104" t="s">
        <v>169</v>
      </c>
      <c r="N122" s="104"/>
      <c r="O122" s="104"/>
      <c r="P122" s="105"/>
      <c r="Q122" s="117"/>
      <c r="R122" s="117"/>
      <c r="S122" s="118" t="str">
        <f t="shared" si="6"/>
        <v>OK</v>
      </c>
    </row>
    <row r="123" s="2" customFormat="1" ht="36" customHeight="1" outlineLevel="1" spans="2:19">
      <c r="B123" s="35"/>
      <c r="D123" s="54" t="s">
        <v>175</v>
      </c>
      <c r="E123" s="55" t="s">
        <v>171</v>
      </c>
      <c r="F123" s="60" t="str">
        <f>_xlfn.DISPIMG("ID_C87FC047C4D24E9DB24EFDE804BE40CD",1)</f>
        <v>=DISPIMG("ID_C87FC047C4D24E9DB24EFDE804BE40CD",1)</v>
      </c>
      <c r="G123" s="57">
        <v>10</v>
      </c>
      <c r="H123" s="57">
        <v>-10</v>
      </c>
      <c r="I123" s="57">
        <v>0</v>
      </c>
      <c r="J123" s="119" t="s">
        <v>168</v>
      </c>
      <c r="K123" s="102"/>
      <c r="L123" s="103"/>
      <c r="M123" s="104" t="s">
        <v>169</v>
      </c>
      <c r="N123" s="104"/>
      <c r="O123" s="104"/>
      <c r="P123" s="105"/>
      <c r="Q123" s="117"/>
      <c r="R123" s="117"/>
      <c r="S123" s="118" t="str">
        <f t="shared" si="6"/>
        <v>OK</v>
      </c>
    </row>
    <row r="124" s="2" customFormat="1" ht="36" customHeight="1" outlineLevel="1" spans="2:19">
      <c r="B124" s="35"/>
      <c r="D124" s="54" t="s">
        <v>176</v>
      </c>
      <c r="E124" s="55" t="s">
        <v>177</v>
      </c>
      <c r="F124" s="56" t="s">
        <v>79</v>
      </c>
      <c r="G124" s="57">
        <v>1.6</v>
      </c>
      <c r="H124" s="57">
        <v>-0.2</v>
      </c>
      <c r="I124" s="57">
        <v>0.2</v>
      </c>
      <c r="J124" s="59" t="s">
        <v>62</v>
      </c>
      <c r="K124" s="102"/>
      <c r="L124" s="103"/>
      <c r="M124" s="104" t="s">
        <v>138</v>
      </c>
      <c r="N124" s="104"/>
      <c r="O124" s="104"/>
      <c r="P124" s="105"/>
      <c r="Q124" s="117"/>
      <c r="R124" s="117"/>
      <c r="S124" s="118" t="str">
        <f t="shared" si="6"/>
        <v>NG</v>
      </c>
    </row>
    <row r="125" s="2" customFormat="1" ht="36" customHeight="1" outlineLevel="1" spans="2:19">
      <c r="B125" s="35"/>
      <c r="D125" s="54" t="s">
        <v>178</v>
      </c>
      <c r="E125" s="55" t="s">
        <v>167</v>
      </c>
      <c r="F125" s="60" t="str">
        <f>_xlfn.DISPIMG("ID_B5B5204736BF46FDAD65CAAE74879B0D",1)</f>
        <v>=DISPIMG("ID_B5B5204736BF46FDAD65CAAE74879B0D",1)</v>
      </c>
      <c r="G125" s="57">
        <v>10</v>
      </c>
      <c r="H125" s="57">
        <v>-10</v>
      </c>
      <c r="I125" s="57">
        <v>0</v>
      </c>
      <c r="J125" s="119" t="s">
        <v>168</v>
      </c>
      <c r="K125" s="102"/>
      <c r="L125" s="103"/>
      <c r="M125" s="104" t="s">
        <v>169</v>
      </c>
      <c r="N125" s="104"/>
      <c r="O125" s="104"/>
      <c r="P125" s="105"/>
      <c r="Q125" s="117"/>
      <c r="R125" s="117"/>
      <c r="S125" s="118" t="str">
        <f t="shared" si="6"/>
        <v>OK</v>
      </c>
    </row>
    <row r="126" s="2" customFormat="1" ht="36" customHeight="1" outlineLevel="1" spans="2:19">
      <c r="B126" s="35"/>
      <c r="D126" s="54" t="s">
        <v>179</v>
      </c>
      <c r="E126" s="55" t="s">
        <v>171</v>
      </c>
      <c r="F126" s="60" t="str">
        <f>_xlfn.DISPIMG("ID_11D2C95F3B9E46B58AE496578FA8E65B",1)</f>
        <v>=DISPIMG("ID_11D2C95F3B9E46B58AE496578FA8E65B",1)</v>
      </c>
      <c r="G126" s="57">
        <v>10</v>
      </c>
      <c r="H126" s="57">
        <v>-10</v>
      </c>
      <c r="I126" s="57">
        <v>0</v>
      </c>
      <c r="J126" s="119" t="s">
        <v>168</v>
      </c>
      <c r="K126" s="102"/>
      <c r="L126" s="103"/>
      <c r="M126" s="104" t="s">
        <v>169</v>
      </c>
      <c r="N126" s="104"/>
      <c r="O126" s="104"/>
      <c r="P126" s="105"/>
      <c r="Q126" s="117"/>
      <c r="R126" s="117"/>
      <c r="S126" s="118" t="str">
        <f t="shared" si="6"/>
        <v>OK</v>
      </c>
    </row>
    <row r="127" s="2" customFormat="1" ht="36" customHeight="1" outlineLevel="1" spans="2:19">
      <c r="B127" s="35"/>
      <c r="D127" s="54" t="s">
        <v>180</v>
      </c>
      <c r="E127" s="55" t="s">
        <v>167</v>
      </c>
      <c r="F127" s="60" t="str">
        <f>_xlfn.DISPIMG("ID_1A8C5FCDC3424000BF7ADCF0D49A403B",1)</f>
        <v>=DISPIMG("ID_1A8C5FCDC3424000BF7ADCF0D49A403B",1)</v>
      </c>
      <c r="G127" s="57">
        <v>10</v>
      </c>
      <c r="H127" s="57">
        <v>-10</v>
      </c>
      <c r="I127" s="57">
        <v>0</v>
      </c>
      <c r="J127" s="119" t="s">
        <v>168</v>
      </c>
      <c r="K127" s="102"/>
      <c r="L127" s="103"/>
      <c r="M127" s="104" t="s">
        <v>169</v>
      </c>
      <c r="N127" s="104"/>
      <c r="O127" s="104"/>
      <c r="P127" s="105"/>
      <c r="Q127" s="117"/>
      <c r="R127" s="117"/>
      <c r="S127" s="118" t="str">
        <f t="shared" ref="S127:S134" si="7">IF(COUNTBLANK(P127:R127)=5,"",IF(OR((MIN(P127:R127)&lt;(G127+H127)),(MAX(P127:R127)&gt;(G127+I127))),"NG","OK"))</f>
        <v>OK</v>
      </c>
    </row>
    <row r="128" s="2" customFormat="1" ht="36" customHeight="1" outlineLevel="1" spans="2:19">
      <c r="B128" s="35"/>
      <c r="D128" s="54" t="s">
        <v>181</v>
      </c>
      <c r="E128" s="55" t="s">
        <v>171</v>
      </c>
      <c r="F128" s="60" t="str">
        <f>_xlfn.DISPIMG("ID_8C446F2C8223409D9022475851CFE18F",1)</f>
        <v>=DISPIMG("ID_8C446F2C8223409D9022475851CFE18F",1)</v>
      </c>
      <c r="G128" s="57">
        <v>10</v>
      </c>
      <c r="H128" s="57">
        <v>-10</v>
      </c>
      <c r="I128" s="57">
        <v>0</v>
      </c>
      <c r="J128" s="119" t="s">
        <v>168</v>
      </c>
      <c r="K128" s="102"/>
      <c r="L128" s="103"/>
      <c r="M128" s="104" t="s">
        <v>169</v>
      </c>
      <c r="N128" s="104"/>
      <c r="O128" s="104"/>
      <c r="P128" s="105"/>
      <c r="Q128" s="117"/>
      <c r="R128" s="117"/>
      <c r="S128" s="118" t="str">
        <f t="shared" si="7"/>
        <v>OK</v>
      </c>
    </row>
    <row r="129" s="2" customFormat="1" ht="36" customHeight="1" outlineLevel="1" spans="2:19">
      <c r="B129" s="35"/>
      <c r="D129" s="54" t="s">
        <v>182</v>
      </c>
      <c r="E129" s="55" t="s">
        <v>167</v>
      </c>
      <c r="F129" s="60" t="str">
        <f>_xlfn.DISPIMG("ID_E6E7248FA16743A3812CDD10EBEA4113",1)</f>
        <v>=DISPIMG("ID_E6E7248FA16743A3812CDD10EBEA4113",1)</v>
      </c>
      <c r="G129" s="57">
        <v>10</v>
      </c>
      <c r="H129" s="57">
        <v>-10</v>
      </c>
      <c r="I129" s="57">
        <v>0</v>
      </c>
      <c r="J129" s="119" t="s">
        <v>168</v>
      </c>
      <c r="K129" s="102"/>
      <c r="L129" s="103"/>
      <c r="M129" s="104" t="s">
        <v>169</v>
      </c>
      <c r="N129" s="104"/>
      <c r="O129" s="104"/>
      <c r="P129" s="105"/>
      <c r="Q129" s="117"/>
      <c r="R129" s="117"/>
      <c r="S129" s="118" t="str">
        <f t="shared" si="7"/>
        <v>OK</v>
      </c>
    </row>
    <row r="130" s="2" customFormat="1" ht="36" customHeight="1" outlineLevel="1" spans="2:19">
      <c r="B130" s="35"/>
      <c r="D130" s="54" t="s">
        <v>183</v>
      </c>
      <c r="E130" s="55" t="s">
        <v>171</v>
      </c>
      <c r="F130" s="60" t="str">
        <f>_xlfn.DISPIMG("ID_2A389B45FCBB485D918C2C87AA5131A2",1)</f>
        <v>=DISPIMG("ID_2A389B45FCBB485D918C2C87AA5131A2",1)</v>
      </c>
      <c r="G130" s="57">
        <v>10</v>
      </c>
      <c r="H130" s="57">
        <v>-10</v>
      </c>
      <c r="I130" s="57">
        <v>0</v>
      </c>
      <c r="J130" s="119" t="s">
        <v>168</v>
      </c>
      <c r="K130" s="102"/>
      <c r="L130" s="103"/>
      <c r="M130" s="104" t="s">
        <v>169</v>
      </c>
      <c r="N130" s="104"/>
      <c r="O130" s="104"/>
      <c r="P130" s="105"/>
      <c r="Q130" s="117"/>
      <c r="R130" s="117"/>
      <c r="S130" s="118" t="str">
        <f t="shared" si="7"/>
        <v>OK</v>
      </c>
    </row>
    <row r="131" s="2" customFormat="1" ht="36" customHeight="1" outlineLevel="1" spans="2:19">
      <c r="B131" s="35"/>
      <c r="D131" s="54" t="s">
        <v>184</v>
      </c>
      <c r="E131" s="55" t="s">
        <v>61</v>
      </c>
      <c r="F131" s="56" t="s">
        <v>79</v>
      </c>
      <c r="G131" s="57">
        <v>9.4</v>
      </c>
      <c r="H131" s="57">
        <v>0</v>
      </c>
      <c r="I131" s="57">
        <v>0.5</v>
      </c>
      <c r="J131" s="59" t="s">
        <v>62</v>
      </c>
      <c r="K131" s="102"/>
      <c r="L131" s="103"/>
      <c r="M131" s="104" t="s">
        <v>71</v>
      </c>
      <c r="N131" s="104"/>
      <c r="O131" s="104"/>
      <c r="P131" s="105"/>
      <c r="Q131" s="117"/>
      <c r="R131" s="117"/>
      <c r="S131" s="118" t="str">
        <f t="shared" si="7"/>
        <v>NG</v>
      </c>
    </row>
    <row r="132" s="2" customFormat="1" ht="36" customHeight="1" outlineLevel="1" spans="2:19">
      <c r="B132" s="35"/>
      <c r="D132" s="54" t="s">
        <v>185</v>
      </c>
      <c r="E132" s="55" t="s">
        <v>61</v>
      </c>
      <c r="F132" s="56" t="s">
        <v>79</v>
      </c>
      <c r="G132" s="57">
        <v>9.4</v>
      </c>
      <c r="H132" s="57">
        <v>0</v>
      </c>
      <c r="I132" s="57">
        <v>0.5</v>
      </c>
      <c r="J132" s="59" t="s">
        <v>62</v>
      </c>
      <c r="K132" s="102"/>
      <c r="L132" s="103"/>
      <c r="M132" s="104" t="s">
        <v>71</v>
      </c>
      <c r="N132" s="104"/>
      <c r="O132" s="104"/>
      <c r="P132" s="105"/>
      <c r="Q132" s="117"/>
      <c r="R132" s="117"/>
      <c r="S132" s="118" t="str">
        <f t="shared" si="7"/>
        <v>NG</v>
      </c>
    </row>
    <row r="133" s="2" customFormat="1" ht="36" customHeight="1" outlineLevel="1" spans="2:19">
      <c r="B133" s="35"/>
      <c r="D133" s="54" t="s">
        <v>186</v>
      </c>
      <c r="E133" s="55" t="s">
        <v>61</v>
      </c>
      <c r="F133" s="56" t="s">
        <v>79</v>
      </c>
      <c r="G133" s="57">
        <v>9.4</v>
      </c>
      <c r="H133" s="57">
        <v>0</v>
      </c>
      <c r="I133" s="57">
        <v>0.5</v>
      </c>
      <c r="J133" s="59" t="s">
        <v>62</v>
      </c>
      <c r="K133" s="102"/>
      <c r="L133" s="103"/>
      <c r="M133" s="104" t="s">
        <v>71</v>
      </c>
      <c r="N133" s="104"/>
      <c r="O133" s="104"/>
      <c r="P133" s="105"/>
      <c r="Q133" s="117"/>
      <c r="R133" s="117"/>
      <c r="S133" s="118" t="str">
        <f t="shared" si="7"/>
        <v>NG</v>
      </c>
    </row>
    <row r="134" s="2" customFormat="1" ht="36" customHeight="1" outlineLevel="1" spans="2:19">
      <c r="B134" s="35"/>
      <c r="D134" s="54" t="s">
        <v>187</v>
      </c>
      <c r="E134" s="55" t="s">
        <v>109</v>
      </c>
      <c r="F134" s="60" t="str">
        <f>_xlfn.DISPIMG("ID_776CA2D36641410F8988E3E0664AD3AF",1)</f>
        <v>=DISPIMG("ID_776CA2D36641410F8988E3E0664AD3AF",1)</v>
      </c>
      <c r="G134" s="57">
        <v>0.6</v>
      </c>
      <c r="H134" s="57">
        <v>-0.6</v>
      </c>
      <c r="I134" s="57">
        <v>0</v>
      </c>
      <c r="J134" s="59" t="s">
        <v>62</v>
      </c>
      <c r="K134" s="102"/>
      <c r="L134" s="56"/>
      <c r="M134" s="104" t="s">
        <v>59</v>
      </c>
      <c r="N134" s="104"/>
      <c r="O134" s="104"/>
      <c r="P134" s="105"/>
      <c r="Q134" s="117"/>
      <c r="R134" s="117"/>
      <c r="S134" s="118" t="str">
        <f t="shared" si="7"/>
        <v>OK</v>
      </c>
    </row>
    <row r="135" s="2" customFormat="1" ht="36" customHeight="1" outlineLevel="1" spans="2:19">
      <c r="B135" s="35"/>
      <c r="D135" s="54" t="s">
        <v>188</v>
      </c>
      <c r="E135" s="55" t="s">
        <v>167</v>
      </c>
      <c r="F135" s="60" t="str">
        <f>_xlfn.DISPIMG("ID_D6749D61F33A47098144160EA5B84342",1)</f>
        <v>=DISPIMG("ID_D6749D61F33A47098144160EA5B84342",1)</v>
      </c>
      <c r="G135" s="57">
        <v>16</v>
      </c>
      <c r="H135" s="57">
        <v>-16</v>
      </c>
      <c r="I135" s="57">
        <v>0</v>
      </c>
      <c r="J135" s="119" t="s">
        <v>168</v>
      </c>
      <c r="K135" s="102"/>
      <c r="L135" s="103"/>
      <c r="M135" s="104" t="s">
        <v>169</v>
      </c>
      <c r="N135" s="104"/>
      <c r="O135" s="104"/>
      <c r="P135" s="105"/>
      <c r="Q135" s="117"/>
      <c r="R135" s="117"/>
      <c r="S135" s="118" t="str">
        <f t="shared" ref="S135:S151" si="8">IF(COUNTBLANK(P135:R135)=5,"",IF(OR((MIN(P135:R135)&lt;(G135+H135)),(MAX(P135:R135)&gt;(G135+I135))),"NG","OK"))</f>
        <v>OK</v>
      </c>
    </row>
    <row r="136" s="2" customFormat="1" ht="36" customHeight="1" outlineLevel="1" spans="2:19">
      <c r="B136" s="35"/>
      <c r="D136" s="54" t="s">
        <v>189</v>
      </c>
      <c r="E136" s="55" t="s">
        <v>190</v>
      </c>
      <c r="F136" s="60" t="str">
        <f>_xlfn.DISPIMG("ID_83C307F73A9E4B1A8FF4AD35256B36A3",1)</f>
        <v>=DISPIMG("ID_83C307F73A9E4B1A8FF4AD35256B36A3",1)</v>
      </c>
      <c r="G136" s="57">
        <v>20</v>
      </c>
      <c r="H136" s="57">
        <v>-20</v>
      </c>
      <c r="I136" s="57">
        <v>0</v>
      </c>
      <c r="J136" s="119" t="s">
        <v>168</v>
      </c>
      <c r="K136" s="102"/>
      <c r="L136" s="103"/>
      <c r="M136" s="104" t="s">
        <v>169</v>
      </c>
      <c r="N136" s="104"/>
      <c r="O136" s="104"/>
      <c r="P136" s="105"/>
      <c r="Q136" s="117"/>
      <c r="R136" s="117"/>
      <c r="S136" s="118" t="str">
        <f t="shared" si="8"/>
        <v>OK</v>
      </c>
    </row>
    <row r="137" s="2" customFormat="1" ht="36" customHeight="1" outlineLevel="1" spans="2:19">
      <c r="B137" s="35"/>
      <c r="D137" s="54" t="s">
        <v>191</v>
      </c>
      <c r="E137" s="55" t="s">
        <v>192</v>
      </c>
      <c r="F137" s="60" t="str">
        <f>_xlfn.DISPIMG("ID_9954CB70B5304CFBB74C776BE64CAFAF",1)</f>
        <v>=DISPIMG("ID_9954CB70B5304CFBB74C776BE64CAFAF",1)</v>
      </c>
      <c r="G137" s="57">
        <v>0.2</v>
      </c>
      <c r="H137" s="57">
        <v>-0.2</v>
      </c>
      <c r="I137" s="57">
        <v>0</v>
      </c>
      <c r="J137" s="59" t="s">
        <v>62</v>
      </c>
      <c r="K137" s="102"/>
      <c r="L137" s="56"/>
      <c r="M137" s="104" t="s">
        <v>59</v>
      </c>
      <c r="N137" s="104"/>
      <c r="O137" s="104"/>
      <c r="P137" s="105"/>
      <c r="Q137" s="117"/>
      <c r="R137" s="117"/>
      <c r="S137" s="118" t="str">
        <f t="shared" si="8"/>
        <v>OK</v>
      </c>
    </row>
    <row r="138" s="2" customFormat="1" ht="36" customHeight="1" outlineLevel="1" spans="2:19">
      <c r="B138" s="35"/>
      <c r="D138" s="54" t="s">
        <v>193</v>
      </c>
      <c r="E138" s="55" t="s">
        <v>194</v>
      </c>
      <c r="F138" s="60" t="str">
        <f>_xlfn.DISPIMG("ID_FB2C9FBE441A406BA1A1640A22DE8F08",1)</f>
        <v>=DISPIMG("ID_FB2C9FBE441A406BA1A1640A22DE8F08",1)</v>
      </c>
      <c r="G138" s="57">
        <v>0.05</v>
      </c>
      <c r="H138" s="57">
        <v>-0.05</v>
      </c>
      <c r="I138" s="57">
        <v>0</v>
      </c>
      <c r="J138" s="59" t="s">
        <v>62</v>
      </c>
      <c r="K138" s="102"/>
      <c r="L138" s="103"/>
      <c r="M138" s="104" t="s">
        <v>59</v>
      </c>
      <c r="N138" s="104"/>
      <c r="O138" s="104"/>
      <c r="P138" s="105"/>
      <c r="Q138" s="117"/>
      <c r="R138" s="117"/>
      <c r="S138" s="118" t="str">
        <f t="shared" si="8"/>
        <v>OK</v>
      </c>
    </row>
    <row r="139" s="2" customFormat="1" ht="36" customHeight="1" outlineLevel="1" spans="2:19">
      <c r="B139" s="35"/>
      <c r="D139" s="54" t="s">
        <v>195</v>
      </c>
      <c r="E139" s="55" t="s">
        <v>61</v>
      </c>
      <c r="F139" s="56" t="s">
        <v>79</v>
      </c>
      <c r="G139" s="57">
        <v>3</v>
      </c>
      <c r="H139" s="57">
        <v>-0.1</v>
      </c>
      <c r="I139" s="57">
        <v>0.1</v>
      </c>
      <c r="J139" s="59" t="s">
        <v>62</v>
      </c>
      <c r="K139" s="102"/>
      <c r="L139" s="103"/>
      <c r="M139" s="104" t="s">
        <v>138</v>
      </c>
      <c r="N139" s="104"/>
      <c r="O139" s="104"/>
      <c r="P139" s="105"/>
      <c r="Q139" s="117"/>
      <c r="R139" s="117"/>
      <c r="S139" s="118" t="str">
        <f t="shared" si="8"/>
        <v>NG</v>
      </c>
    </row>
    <row r="140" s="2" customFormat="1" ht="36" customHeight="1" outlineLevel="1" spans="2:19">
      <c r="B140" s="35"/>
      <c r="D140" s="54" t="s">
        <v>196</v>
      </c>
      <c r="E140" s="55" t="s">
        <v>177</v>
      </c>
      <c r="F140" s="56" t="s">
        <v>79</v>
      </c>
      <c r="G140" s="57">
        <v>0.4</v>
      </c>
      <c r="H140" s="57">
        <v>-0.1</v>
      </c>
      <c r="I140" s="57">
        <v>0.1</v>
      </c>
      <c r="J140" s="59" t="s">
        <v>62</v>
      </c>
      <c r="K140" s="102"/>
      <c r="L140" s="103"/>
      <c r="M140" s="104" t="s">
        <v>138</v>
      </c>
      <c r="N140" s="104"/>
      <c r="O140" s="104"/>
      <c r="P140" s="105"/>
      <c r="Q140" s="117"/>
      <c r="R140" s="117"/>
      <c r="S140" s="118" t="str">
        <f t="shared" si="8"/>
        <v>NG</v>
      </c>
    </row>
    <row r="141" s="2" customFormat="1" ht="36" customHeight="1" outlineLevel="1" spans="2:19">
      <c r="B141" s="35"/>
      <c r="D141" s="54" t="s">
        <v>197</v>
      </c>
      <c r="E141" s="55" t="s">
        <v>78</v>
      </c>
      <c r="F141" s="56" t="s">
        <v>198</v>
      </c>
      <c r="G141" s="57">
        <v>40.53</v>
      </c>
      <c r="H141" s="57">
        <v>-0.25</v>
      </c>
      <c r="I141" s="57">
        <v>0.25</v>
      </c>
      <c r="J141" s="59" t="s">
        <v>62</v>
      </c>
      <c r="K141" s="102"/>
      <c r="L141" s="103"/>
      <c r="M141" s="104" t="s">
        <v>199</v>
      </c>
      <c r="N141" s="104"/>
      <c r="O141" s="104"/>
      <c r="P141" s="105"/>
      <c r="Q141" s="117"/>
      <c r="R141" s="117"/>
      <c r="S141" s="118" t="str">
        <f t="shared" si="8"/>
        <v>NG</v>
      </c>
    </row>
    <row r="142" s="2" customFormat="1" ht="36" customHeight="1" outlineLevel="1" spans="2:19">
      <c r="B142" s="35"/>
      <c r="D142" s="54" t="s">
        <v>200</v>
      </c>
      <c r="E142" s="55" t="s">
        <v>137</v>
      </c>
      <c r="F142" s="56" t="s">
        <v>140</v>
      </c>
      <c r="G142" s="57">
        <v>0.5</v>
      </c>
      <c r="H142" s="57">
        <v>-0.2</v>
      </c>
      <c r="I142" s="57">
        <v>0.2</v>
      </c>
      <c r="J142" s="59" t="s">
        <v>62</v>
      </c>
      <c r="K142" s="102"/>
      <c r="L142" s="103"/>
      <c r="M142" s="104" t="s">
        <v>138</v>
      </c>
      <c r="N142" s="104"/>
      <c r="O142" s="104"/>
      <c r="P142" s="105"/>
      <c r="Q142" s="117"/>
      <c r="R142" s="117"/>
      <c r="S142" s="118" t="str">
        <f t="shared" si="8"/>
        <v>NG</v>
      </c>
    </row>
    <row r="143" s="2" customFormat="1" ht="36" customHeight="1" outlineLevel="1" spans="2:19">
      <c r="B143" s="35"/>
      <c r="D143" s="54" t="s">
        <v>201</v>
      </c>
      <c r="E143" s="55" t="s">
        <v>137</v>
      </c>
      <c r="F143" s="56" t="s">
        <v>140</v>
      </c>
      <c r="G143" s="57">
        <v>45</v>
      </c>
      <c r="H143" s="57">
        <v>-1</v>
      </c>
      <c r="I143" s="57">
        <v>1</v>
      </c>
      <c r="J143" s="59" t="s">
        <v>58</v>
      </c>
      <c r="K143" s="102"/>
      <c r="L143" s="103"/>
      <c r="M143" s="104" t="s">
        <v>138</v>
      </c>
      <c r="N143" s="104"/>
      <c r="O143" s="104"/>
      <c r="P143" s="105"/>
      <c r="Q143" s="117"/>
      <c r="R143" s="117"/>
      <c r="S143" s="118" t="str">
        <f t="shared" si="8"/>
        <v>NG</v>
      </c>
    </row>
    <row r="144" s="2" customFormat="1" ht="36" customHeight="1" outlineLevel="1" spans="2:19">
      <c r="B144" s="35"/>
      <c r="D144" s="54" t="s">
        <v>202</v>
      </c>
      <c r="E144" s="55" t="s">
        <v>75</v>
      </c>
      <c r="F144" s="60" t="str">
        <f>_xlfn.DISPIMG("ID_13BA90246C884E27BD5560E259C23C3F",1)</f>
        <v>=DISPIMG("ID_13BA90246C884E27BD5560E259C23C3F",1)</v>
      </c>
      <c r="G144" s="57">
        <v>0.6</v>
      </c>
      <c r="H144" s="57">
        <v>-0.6</v>
      </c>
      <c r="I144" s="57">
        <v>0</v>
      </c>
      <c r="J144" s="59" t="s">
        <v>62</v>
      </c>
      <c r="K144" s="102"/>
      <c r="L144" s="56"/>
      <c r="M144" s="104" t="s">
        <v>59</v>
      </c>
      <c r="N144" s="104"/>
      <c r="O144" s="104"/>
      <c r="P144" s="105"/>
      <c r="Q144" s="117"/>
      <c r="R144" s="117"/>
      <c r="S144" s="118" t="str">
        <f t="shared" si="8"/>
        <v>OK</v>
      </c>
    </row>
    <row r="145" s="2" customFormat="1" ht="36" customHeight="1" outlineLevel="1" spans="2:19">
      <c r="B145" s="35"/>
      <c r="D145" s="54" t="s">
        <v>203</v>
      </c>
      <c r="E145" s="55" t="s">
        <v>93</v>
      </c>
      <c r="F145" s="60" t="str">
        <f>_xlfn.DISPIMG("ID_5EE4E91132A94059BB81C6A20F8031F3",1)</f>
        <v>=DISPIMG("ID_5EE4E91132A94059BB81C6A20F8031F3",1)</v>
      </c>
      <c r="G145" s="57">
        <v>0.05</v>
      </c>
      <c r="H145" s="57">
        <v>-0.05</v>
      </c>
      <c r="I145" s="57">
        <v>0</v>
      </c>
      <c r="J145" s="59" t="s">
        <v>62</v>
      </c>
      <c r="K145" s="102"/>
      <c r="L145" s="56"/>
      <c r="M145" s="104" t="s">
        <v>59</v>
      </c>
      <c r="N145" s="104"/>
      <c r="O145" s="104"/>
      <c r="P145" s="105"/>
      <c r="Q145" s="117"/>
      <c r="R145" s="117"/>
      <c r="S145" s="118" t="str">
        <f t="shared" si="8"/>
        <v>OK</v>
      </c>
    </row>
    <row r="146" s="2" customFormat="1" ht="36" customHeight="1" outlineLevel="1" spans="2:19">
      <c r="B146" s="35"/>
      <c r="D146" s="54" t="s">
        <v>204</v>
      </c>
      <c r="E146" s="55" t="s">
        <v>75</v>
      </c>
      <c r="F146" s="60" t="str">
        <f>_xlfn.DISPIMG("ID_35D6A629C2D94FCA971D3AB7AC19A6C9",1)</f>
        <v>=DISPIMG("ID_35D6A629C2D94FCA971D3AB7AC19A6C9",1)</v>
      </c>
      <c r="G146" s="57">
        <v>0.4</v>
      </c>
      <c r="H146" s="57">
        <v>-0.4</v>
      </c>
      <c r="I146" s="57">
        <v>0</v>
      </c>
      <c r="J146" s="59" t="s">
        <v>62</v>
      </c>
      <c r="K146" s="102"/>
      <c r="L146" s="56"/>
      <c r="M146" s="104" t="s">
        <v>59</v>
      </c>
      <c r="N146" s="104"/>
      <c r="O146" s="104"/>
      <c r="P146" s="105"/>
      <c r="Q146" s="117"/>
      <c r="R146" s="117"/>
      <c r="S146" s="118" t="str">
        <f t="shared" si="8"/>
        <v>OK</v>
      </c>
    </row>
    <row r="147" s="2" customFormat="1" ht="36" customHeight="1" outlineLevel="1" spans="2:19">
      <c r="B147" s="35"/>
      <c r="D147" s="54" t="s">
        <v>205</v>
      </c>
      <c r="E147" s="55" t="s">
        <v>78</v>
      </c>
      <c r="F147" s="56" t="s">
        <v>79</v>
      </c>
      <c r="G147" s="57">
        <v>48.5</v>
      </c>
      <c r="H147" s="57">
        <v>-0.034</v>
      </c>
      <c r="I147" s="57">
        <v>-0.009</v>
      </c>
      <c r="J147" s="59" t="s">
        <v>62</v>
      </c>
      <c r="K147" s="102"/>
      <c r="L147" s="56"/>
      <c r="M147" s="104" t="s">
        <v>59</v>
      </c>
      <c r="N147" s="104"/>
      <c r="O147" s="104"/>
      <c r="P147" s="105"/>
      <c r="Q147" s="117"/>
      <c r="R147" s="117"/>
      <c r="S147" s="118" t="str">
        <f t="shared" si="8"/>
        <v>NG</v>
      </c>
    </row>
    <row r="148" s="2" customFormat="1" ht="36" customHeight="1" outlineLevel="1" spans="2:19">
      <c r="B148" s="35"/>
      <c r="D148" s="54" t="s">
        <v>206</v>
      </c>
      <c r="E148" s="55" t="s">
        <v>207</v>
      </c>
      <c r="F148" s="60" t="str">
        <f>_xlfn.DISPIMG("ID_5DE4C21088E74228838B6119740D1849",1)</f>
        <v>=DISPIMG("ID_5DE4C21088E74228838B6119740D1849",1)</v>
      </c>
      <c r="G148" s="57">
        <v>0.1</v>
      </c>
      <c r="H148" s="57">
        <v>-0.1</v>
      </c>
      <c r="I148" s="57">
        <v>0</v>
      </c>
      <c r="J148" s="59" t="s">
        <v>62</v>
      </c>
      <c r="K148" s="102"/>
      <c r="L148" s="103"/>
      <c r="M148" s="104" t="s">
        <v>59</v>
      </c>
      <c r="N148" s="104"/>
      <c r="O148" s="104"/>
      <c r="P148" s="105"/>
      <c r="Q148" s="117"/>
      <c r="R148" s="117"/>
      <c r="S148" s="118" t="str">
        <f t="shared" si="8"/>
        <v>OK</v>
      </c>
    </row>
    <row r="149" s="2" customFormat="1" ht="36" customHeight="1" outlineLevel="1" spans="2:19">
      <c r="B149" s="35"/>
      <c r="D149" s="54" t="s">
        <v>208</v>
      </c>
      <c r="E149" s="55" t="s">
        <v>56</v>
      </c>
      <c r="F149" s="56" t="s">
        <v>79</v>
      </c>
      <c r="G149" s="57">
        <v>30</v>
      </c>
      <c r="H149" s="57">
        <v>-1</v>
      </c>
      <c r="I149" s="57">
        <v>1</v>
      </c>
      <c r="J149" s="59" t="s">
        <v>58</v>
      </c>
      <c r="K149" s="102"/>
      <c r="L149" s="56"/>
      <c r="M149" s="104" t="s">
        <v>138</v>
      </c>
      <c r="N149" s="104"/>
      <c r="O149" s="104"/>
      <c r="P149" s="105"/>
      <c r="Q149" s="117"/>
      <c r="R149" s="117"/>
      <c r="S149" s="118" t="str">
        <f t="shared" si="8"/>
        <v>NG</v>
      </c>
    </row>
    <row r="150" s="2" customFormat="1" ht="36" customHeight="1" outlineLevel="1" spans="2:19">
      <c r="B150" s="35"/>
      <c r="D150" s="54" t="s">
        <v>209</v>
      </c>
      <c r="E150" s="55" t="s">
        <v>78</v>
      </c>
      <c r="F150" s="56" t="s">
        <v>79</v>
      </c>
      <c r="G150" s="57">
        <v>54.5</v>
      </c>
      <c r="H150" s="57">
        <v>-0.2</v>
      </c>
      <c r="I150" s="57">
        <v>0.2</v>
      </c>
      <c r="J150" s="59" t="s">
        <v>62</v>
      </c>
      <c r="K150" s="102"/>
      <c r="L150" s="56"/>
      <c r="M150" s="104" t="s">
        <v>59</v>
      </c>
      <c r="N150" s="104"/>
      <c r="O150" s="104"/>
      <c r="P150" s="105"/>
      <c r="Q150" s="117"/>
      <c r="R150" s="117"/>
      <c r="S150" s="118" t="str">
        <f t="shared" si="8"/>
        <v>NG</v>
      </c>
    </row>
    <row r="151" s="2" customFormat="1" ht="36" customHeight="1" outlineLevel="1" spans="2:19">
      <c r="B151" s="35"/>
      <c r="D151" s="54" t="s">
        <v>210</v>
      </c>
      <c r="E151" s="55" t="s">
        <v>78</v>
      </c>
      <c r="F151" s="56" t="s">
        <v>140</v>
      </c>
      <c r="G151" s="57">
        <v>43.5</v>
      </c>
      <c r="H151" s="57">
        <v>-0.3</v>
      </c>
      <c r="I151" s="57">
        <v>0.3</v>
      </c>
      <c r="J151" s="59" t="s">
        <v>62</v>
      </c>
      <c r="K151" s="102"/>
      <c r="L151" s="103"/>
      <c r="M151" s="104" t="s">
        <v>59</v>
      </c>
      <c r="N151" s="104"/>
      <c r="O151" s="104"/>
      <c r="P151" s="105"/>
      <c r="Q151" s="117"/>
      <c r="R151" s="117"/>
      <c r="S151" s="118" t="str">
        <f t="shared" si="8"/>
        <v>NG</v>
      </c>
    </row>
    <row r="152" s="2" customFormat="1" ht="36" customHeight="1" outlineLevel="1" spans="2:19">
      <c r="B152" s="35"/>
      <c r="D152" s="54" t="s">
        <v>211</v>
      </c>
      <c r="E152" s="55" t="s">
        <v>109</v>
      </c>
      <c r="F152" s="60" t="str">
        <f>_xlfn.DISPIMG("ID_8C427CBE45BC4A2D940D578EEB8F78D1",1)</f>
        <v>=DISPIMG("ID_8C427CBE45BC4A2D940D578EEB8F78D1",1)</v>
      </c>
      <c r="G152" s="57">
        <v>2</v>
      </c>
      <c r="H152" s="57">
        <v>-2</v>
      </c>
      <c r="I152" s="57">
        <v>0</v>
      </c>
      <c r="J152" s="59" t="s">
        <v>62</v>
      </c>
      <c r="K152" s="102"/>
      <c r="L152" s="103"/>
      <c r="M152" s="104" t="s">
        <v>59</v>
      </c>
      <c r="N152" s="104"/>
      <c r="O152" s="104"/>
      <c r="P152" s="105"/>
      <c r="Q152" s="117"/>
      <c r="R152" s="117"/>
      <c r="S152" s="118" t="str">
        <f t="shared" ref="S152:S158" si="9">IF(COUNTBLANK(P152:R152)=5,"",IF(OR((MIN(P152:R152)&lt;(G152+H152)),(MAX(P152:R152)&gt;(G152+I152))),"NG","OK"))</f>
        <v>OK</v>
      </c>
    </row>
    <row r="153" s="2" customFormat="1" ht="36" customHeight="1" outlineLevel="1" spans="2:19">
      <c r="B153" s="35"/>
      <c r="D153" s="54" t="s">
        <v>212</v>
      </c>
      <c r="E153" s="55" t="s">
        <v>109</v>
      </c>
      <c r="F153" s="60" t="str">
        <f>_xlfn.DISPIMG("ID_64443D62329C4D7899E8F7782CFB267E",1)</f>
        <v>=DISPIMG("ID_64443D62329C4D7899E8F7782CFB267E",1)</v>
      </c>
      <c r="G153" s="57">
        <v>2</v>
      </c>
      <c r="H153" s="57">
        <v>-2</v>
      </c>
      <c r="I153" s="57">
        <v>0</v>
      </c>
      <c r="J153" s="59" t="s">
        <v>62</v>
      </c>
      <c r="K153" s="102"/>
      <c r="L153" s="103"/>
      <c r="M153" s="104" t="s">
        <v>59</v>
      </c>
      <c r="N153" s="104"/>
      <c r="O153" s="104"/>
      <c r="P153" s="105"/>
      <c r="Q153" s="117"/>
      <c r="R153" s="117"/>
      <c r="S153" s="118" t="str">
        <f t="shared" si="9"/>
        <v>OK</v>
      </c>
    </row>
    <row r="154" s="2" customFormat="1" ht="36" customHeight="1" outlineLevel="1" spans="2:19">
      <c r="B154" s="35"/>
      <c r="D154" s="54" t="s">
        <v>213</v>
      </c>
      <c r="E154" s="55" t="s">
        <v>109</v>
      </c>
      <c r="F154" s="60" t="str">
        <f>_xlfn.DISPIMG("ID_9EB431CBCC424FC8AD265C217B35D14F",1)</f>
        <v>=DISPIMG("ID_9EB431CBCC424FC8AD265C217B35D14F",1)</v>
      </c>
      <c r="G154" s="57">
        <v>2</v>
      </c>
      <c r="H154" s="57">
        <v>-2</v>
      </c>
      <c r="I154" s="57">
        <v>0</v>
      </c>
      <c r="J154" s="59" t="s">
        <v>62</v>
      </c>
      <c r="K154" s="102"/>
      <c r="L154" s="103"/>
      <c r="M154" s="104" t="s">
        <v>59</v>
      </c>
      <c r="N154" s="104"/>
      <c r="O154" s="104"/>
      <c r="P154" s="105"/>
      <c r="Q154" s="117"/>
      <c r="R154" s="117"/>
      <c r="S154" s="118" t="str">
        <f t="shared" si="9"/>
        <v>OK</v>
      </c>
    </row>
    <row r="155" s="2" customFormat="1" ht="36" customHeight="1" outlineLevel="1" spans="2:19">
      <c r="B155" s="35"/>
      <c r="D155" s="54" t="s">
        <v>214</v>
      </c>
      <c r="E155" s="55" t="s">
        <v>109</v>
      </c>
      <c r="F155" s="60" t="str">
        <f>_xlfn.DISPIMG("ID_3D9E61246CD6482EA936E68072376629",1)</f>
        <v>=DISPIMG("ID_3D9E61246CD6482EA936E68072376629",1)</v>
      </c>
      <c r="G155" s="57">
        <v>2.5</v>
      </c>
      <c r="H155" s="57">
        <v>-2.5</v>
      </c>
      <c r="I155" s="57">
        <v>0</v>
      </c>
      <c r="J155" s="59" t="s">
        <v>62</v>
      </c>
      <c r="K155" s="102"/>
      <c r="L155" s="103"/>
      <c r="M155" s="104" t="s">
        <v>59</v>
      </c>
      <c r="N155" s="104"/>
      <c r="O155" s="104"/>
      <c r="P155" s="105"/>
      <c r="Q155" s="117"/>
      <c r="R155" s="117"/>
      <c r="S155" s="118" t="str">
        <f t="shared" si="9"/>
        <v>OK</v>
      </c>
    </row>
    <row r="156" s="2" customFormat="1" ht="36" customHeight="1" outlineLevel="1" spans="2:19">
      <c r="B156" s="35"/>
      <c r="D156" s="54" t="s">
        <v>215</v>
      </c>
      <c r="E156" s="55" t="s">
        <v>109</v>
      </c>
      <c r="F156" s="60" t="str">
        <f>_xlfn.DISPIMG("ID_96ADE34BB7964EE3B485BB644F65A714",1)</f>
        <v>=DISPIMG("ID_96ADE34BB7964EE3B485BB644F65A714",1)</v>
      </c>
      <c r="G156" s="57">
        <v>2.5</v>
      </c>
      <c r="H156" s="57">
        <v>-2.5</v>
      </c>
      <c r="I156" s="57">
        <v>0</v>
      </c>
      <c r="J156" s="59" t="s">
        <v>62</v>
      </c>
      <c r="K156" s="102"/>
      <c r="L156" s="103"/>
      <c r="M156" s="104" t="s">
        <v>59</v>
      </c>
      <c r="N156" s="104"/>
      <c r="O156" s="104"/>
      <c r="P156" s="105"/>
      <c r="Q156" s="117"/>
      <c r="R156" s="117"/>
      <c r="S156" s="118" t="str">
        <f t="shared" si="9"/>
        <v>OK</v>
      </c>
    </row>
    <row r="157" s="2" customFormat="1" ht="36" customHeight="1" outlineLevel="1" spans="2:19">
      <c r="B157" s="35"/>
      <c r="D157" s="54" t="s">
        <v>216</v>
      </c>
      <c r="E157" s="55" t="s">
        <v>109</v>
      </c>
      <c r="F157" s="60" t="str">
        <f>_xlfn.DISPIMG("ID_D46C4949BB5447B2B3120D3DC8E754F3",1)</f>
        <v>=DISPIMG("ID_D46C4949BB5447B2B3120D3DC8E754F3",1)</v>
      </c>
      <c r="G157" s="57">
        <v>2.5</v>
      </c>
      <c r="H157" s="57">
        <v>-2.5</v>
      </c>
      <c r="I157" s="57">
        <v>0</v>
      </c>
      <c r="J157" s="59" t="s">
        <v>62</v>
      </c>
      <c r="K157" s="102"/>
      <c r="L157" s="103"/>
      <c r="M157" s="104" t="s">
        <v>59</v>
      </c>
      <c r="N157" s="104"/>
      <c r="O157" s="104"/>
      <c r="P157" s="105"/>
      <c r="Q157" s="117"/>
      <c r="R157" s="117"/>
      <c r="S157" s="118" t="str">
        <f t="shared" si="9"/>
        <v>OK</v>
      </c>
    </row>
    <row r="158" s="2" customFormat="1" ht="36" customHeight="1" outlineLevel="1" spans="2:19">
      <c r="B158" s="35"/>
      <c r="D158" s="54" t="s">
        <v>217</v>
      </c>
      <c r="E158" s="55" t="s">
        <v>61</v>
      </c>
      <c r="F158" s="59" t="s">
        <v>218</v>
      </c>
      <c r="G158" s="57">
        <v>3.5</v>
      </c>
      <c r="H158" s="57">
        <v>0</v>
      </c>
      <c r="I158" s="57">
        <v>3.5</v>
      </c>
      <c r="J158" s="59" t="s">
        <v>62</v>
      </c>
      <c r="K158" s="102"/>
      <c r="L158" s="103"/>
      <c r="M158" s="104" t="s">
        <v>59</v>
      </c>
      <c r="N158" s="104"/>
      <c r="O158" s="104"/>
      <c r="P158" s="105"/>
      <c r="Q158" s="117"/>
      <c r="R158" s="117"/>
      <c r="S158" s="118" t="str">
        <f t="shared" si="9"/>
        <v>NG</v>
      </c>
    </row>
    <row r="159" s="2" customFormat="1" ht="36" customHeight="1" outlineLevel="1" spans="2:19">
      <c r="B159" s="35"/>
      <c r="D159" s="54" t="s">
        <v>219</v>
      </c>
      <c r="E159" s="55" t="s">
        <v>109</v>
      </c>
      <c r="F159" s="60" t="str">
        <f>_xlfn.DISPIMG("ID_DE03D50B89904F49B513C176FD49DA24",1)</f>
        <v>=DISPIMG("ID_DE03D50B89904F49B513C176FD49DA24",1)</v>
      </c>
      <c r="G159" s="57">
        <v>4</v>
      </c>
      <c r="H159" s="57">
        <v>-4</v>
      </c>
      <c r="I159" s="57">
        <v>0</v>
      </c>
      <c r="J159" s="59" t="s">
        <v>62</v>
      </c>
      <c r="K159" s="102"/>
      <c r="L159" s="103"/>
      <c r="M159" s="104" t="s">
        <v>59</v>
      </c>
      <c r="N159" s="104"/>
      <c r="O159" s="104"/>
      <c r="P159" s="105"/>
      <c r="Q159" s="117"/>
      <c r="R159" s="117"/>
      <c r="S159" s="118" t="str">
        <f t="shared" ref="S159:S170" si="10">IF(COUNTBLANK(P159:R159)=5,"",IF(OR((MIN(P159:R159)&lt;(G159+H159)),(MAX(P159:R159)&gt;(G159+I159))),"NG","OK"))</f>
        <v>OK</v>
      </c>
    </row>
    <row r="160" s="2" customFormat="1" ht="36" customHeight="1" outlineLevel="1" spans="2:19">
      <c r="B160" s="35"/>
      <c r="D160" s="54" t="s">
        <v>220</v>
      </c>
      <c r="E160" s="55" t="s">
        <v>109</v>
      </c>
      <c r="F160" s="60" t="str">
        <f>_xlfn.DISPIMG("ID_0720E3793B164BEA85B36AA04C0E4429",1)</f>
        <v>=DISPIMG("ID_0720E3793B164BEA85B36AA04C0E4429",1)</v>
      </c>
      <c r="G160" s="57">
        <v>4</v>
      </c>
      <c r="H160" s="57">
        <v>-4</v>
      </c>
      <c r="I160" s="57">
        <v>0</v>
      </c>
      <c r="J160" s="59" t="s">
        <v>62</v>
      </c>
      <c r="K160" s="102"/>
      <c r="L160" s="103"/>
      <c r="M160" s="104" t="s">
        <v>59</v>
      </c>
      <c r="N160" s="104"/>
      <c r="O160" s="104"/>
      <c r="P160" s="105"/>
      <c r="Q160" s="117"/>
      <c r="R160" s="117"/>
      <c r="S160" s="118" t="str">
        <f t="shared" si="10"/>
        <v>OK</v>
      </c>
    </row>
    <row r="161" s="2" customFormat="1" ht="36" customHeight="1" outlineLevel="1" spans="2:19">
      <c r="B161" s="35"/>
      <c r="D161" s="54" t="s">
        <v>221</v>
      </c>
      <c r="E161" s="55" t="s">
        <v>109</v>
      </c>
      <c r="F161" s="60" t="str">
        <f>_xlfn.DISPIMG("ID_CB10BD90D9D54BD79C8E2AEEE4DE9A9C",1)</f>
        <v>=DISPIMG("ID_CB10BD90D9D54BD79C8E2AEEE4DE9A9C",1)</v>
      </c>
      <c r="G161" s="57">
        <v>4</v>
      </c>
      <c r="H161" s="57">
        <v>-4</v>
      </c>
      <c r="I161" s="57">
        <v>0</v>
      </c>
      <c r="J161" s="59" t="s">
        <v>62</v>
      </c>
      <c r="K161" s="102"/>
      <c r="L161" s="103"/>
      <c r="M161" s="104" t="s">
        <v>59</v>
      </c>
      <c r="N161" s="104"/>
      <c r="O161" s="104"/>
      <c r="P161" s="105"/>
      <c r="Q161" s="117"/>
      <c r="R161" s="117"/>
      <c r="S161" s="118" t="str">
        <f t="shared" si="10"/>
        <v>OK</v>
      </c>
    </row>
    <row r="162" s="2" customFormat="1" ht="36" customHeight="1" outlineLevel="1" spans="2:22">
      <c r="B162" s="35"/>
      <c r="D162" s="54" t="s">
        <v>222</v>
      </c>
      <c r="E162" s="55" t="s">
        <v>61</v>
      </c>
      <c r="F162" s="56" t="s">
        <v>79</v>
      </c>
      <c r="G162" s="57">
        <v>40</v>
      </c>
      <c r="H162" s="57">
        <v>0</v>
      </c>
      <c r="I162" s="57">
        <v>2</v>
      </c>
      <c r="J162" s="59" t="s">
        <v>62</v>
      </c>
      <c r="K162" s="102"/>
      <c r="L162" s="103"/>
      <c r="M162" s="104" t="s">
        <v>59</v>
      </c>
      <c r="N162" s="104"/>
      <c r="O162" s="104"/>
      <c r="P162" s="105"/>
      <c r="Q162" s="117"/>
      <c r="R162" s="117"/>
      <c r="S162" s="118" t="str">
        <f t="shared" si="10"/>
        <v>NG</v>
      </c>
      <c r="U162" s="120"/>
      <c r="V162" s="120"/>
    </row>
    <row r="163" s="2" customFormat="1" ht="36" customHeight="1" outlineLevel="1" spans="2:22">
      <c r="B163" s="35"/>
      <c r="D163" s="54" t="s">
        <v>223</v>
      </c>
      <c r="E163" s="55" t="s">
        <v>61</v>
      </c>
      <c r="F163" s="56" t="s">
        <v>79</v>
      </c>
      <c r="G163" s="57">
        <v>40</v>
      </c>
      <c r="H163" s="57">
        <v>0</v>
      </c>
      <c r="I163" s="57">
        <v>2</v>
      </c>
      <c r="J163" s="59" t="s">
        <v>62</v>
      </c>
      <c r="K163" s="102"/>
      <c r="L163" s="103"/>
      <c r="M163" s="104" t="s">
        <v>59</v>
      </c>
      <c r="N163" s="104"/>
      <c r="O163" s="104"/>
      <c r="P163" s="105"/>
      <c r="Q163" s="117"/>
      <c r="R163" s="117"/>
      <c r="S163" s="118" t="str">
        <f t="shared" si="10"/>
        <v>NG</v>
      </c>
      <c r="U163" s="120"/>
      <c r="V163" s="120"/>
    </row>
    <row r="164" s="2" customFormat="1" ht="36" customHeight="1" outlineLevel="1" spans="2:22">
      <c r="B164" s="35"/>
      <c r="D164" s="54" t="s">
        <v>224</v>
      </c>
      <c r="E164" s="55" t="s">
        <v>61</v>
      </c>
      <c r="F164" s="56" t="s">
        <v>79</v>
      </c>
      <c r="G164" s="57">
        <v>40</v>
      </c>
      <c r="H164" s="57">
        <v>0</v>
      </c>
      <c r="I164" s="57">
        <v>2</v>
      </c>
      <c r="J164" s="59" t="s">
        <v>62</v>
      </c>
      <c r="K164" s="102"/>
      <c r="L164" s="103"/>
      <c r="M164" s="104" t="s">
        <v>59</v>
      </c>
      <c r="N164" s="104"/>
      <c r="O164" s="104"/>
      <c r="P164" s="105"/>
      <c r="Q164" s="117"/>
      <c r="R164" s="117"/>
      <c r="S164" s="118" t="str">
        <f t="shared" si="10"/>
        <v>NG</v>
      </c>
      <c r="U164" s="120"/>
      <c r="V164" s="120"/>
    </row>
    <row r="165" s="2" customFormat="1" ht="36" customHeight="1" outlineLevel="1" spans="2:22">
      <c r="B165" s="35"/>
      <c r="D165" s="54" t="s">
        <v>225</v>
      </c>
      <c r="E165" s="55" t="s">
        <v>61</v>
      </c>
      <c r="F165" s="56" t="s">
        <v>79</v>
      </c>
      <c r="G165" s="57">
        <v>40</v>
      </c>
      <c r="H165" s="57">
        <v>0</v>
      </c>
      <c r="I165" s="57">
        <v>2</v>
      </c>
      <c r="J165" s="59" t="s">
        <v>62</v>
      </c>
      <c r="K165" s="102"/>
      <c r="L165" s="103"/>
      <c r="M165" s="104" t="s">
        <v>59</v>
      </c>
      <c r="N165" s="104"/>
      <c r="O165" s="104"/>
      <c r="P165" s="105"/>
      <c r="Q165" s="117"/>
      <c r="R165" s="117"/>
      <c r="S165" s="118" t="str">
        <f t="shared" si="10"/>
        <v>NG</v>
      </c>
      <c r="U165" s="120"/>
      <c r="V165" s="120"/>
    </row>
    <row r="166" s="2" customFormat="1" ht="36" customHeight="1" outlineLevel="1" spans="2:22">
      <c r="B166" s="35"/>
      <c r="D166" s="54" t="s">
        <v>226</v>
      </c>
      <c r="E166" s="55" t="s">
        <v>61</v>
      </c>
      <c r="F166" s="56" t="s">
        <v>79</v>
      </c>
      <c r="G166" s="57">
        <v>40</v>
      </c>
      <c r="H166" s="57">
        <v>0</v>
      </c>
      <c r="I166" s="57">
        <v>2</v>
      </c>
      <c r="J166" s="59" t="s">
        <v>62</v>
      </c>
      <c r="K166" s="102"/>
      <c r="L166" s="103"/>
      <c r="M166" s="104" t="s">
        <v>59</v>
      </c>
      <c r="N166" s="104"/>
      <c r="O166" s="104"/>
      <c r="P166" s="105"/>
      <c r="Q166" s="117"/>
      <c r="R166" s="117"/>
      <c r="S166" s="118" t="str">
        <f t="shared" si="10"/>
        <v>NG</v>
      </c>
      <c r="U166" s="120"/>
      <c r="V166" s="120"/>
    </row>
    <row r="167" s="2" customFormat="1" ht="36" customHeight="1" outlineLevel="1" spans="2:22">
      <c r="B167" s="35"/>
      <c r="D167" s="54" t="s">
        <v>227</v>
      </c>
      <c r="E167" s="55" t="s">
        <v>61</v>
      </c>
      <c r="F167" s="56" t="s">
        <v>79</v>
      </c>
      <c r="G167" s="57">
        <v>40</v>
      </c>
      <c r="H167" s="57">
        <v>0</v>
      </c>
      <c r="I167" s="57">
        <v>2</v>
      </c>
      <c r="J167" s="59" t="s">
        <v>62</v>
      </c>
      <c r="K167" s="102"/>
      <c r="L167" s="103"/>
      <c r="M167" s="104" t="s">
        <v>59</v>
      </c>
      <c r="N167" s="104"/>
      <c r="O167" s="104"/>
      <c r="P167" s="105"/>
      <c r="Q167" s="117"/>
      <c r="R167" s="117"/>
      <c r="S167" s="118" t="str">
        <f t="shared" si="10"/>
        <v>NG</v>
      </c>
      <c r="U167" s="120"/>
      <c r="V167" s="120"/>
    </row>
    <row r="168" s="2" customFormat="1" ht="36" customHeight="1" outlineLevel="1" spans="2:22">
      <c r="B168" s="35"/>
      <c r="D168" s="54" t="s">
        <v>228</v>
      </c>
      <c r="E168" s="55" t="s">
        <v>61</v>
      </c>
      <c r="F168" s="56" t="s">
        <v>79</v>
      </c>
      <c r="G168" s="57">
        <v>40</v>
      </c>
      <c r="H168" s="57">
        <v>0</v>
      </c>
      <c r="I168" s="57">
        <v>2</v>
      </c>
      <c r="J168" s="59" t="s">
        <v>62</v>
      </c>
      <c r="K168" s="102"/>
      <c r="L168" s="103"/>
      <c r="M168" s="104" t="s">
        <v>59</v>
      </c>
      <c r="N168" s="104"/>
      <c r="O168" s="104"/>
      <c r="P168" s="105"/>
      <c r="Q168" s="117"/>
      <c r="R168" s="117"/>
      <c r="S168" s="118" t="str">
        <f t="shared" si="10"/>
        <v>NG</v>
      </c>
      <c r="U168" s="120"/>
      <c r="V168" s="120"/>
    </row>
    <row r="169" s="2" customFormat="1" ht="36" customHeight="1" outlineLevel="1" spans="2:22">
      <c r="B169" s="35"/>
      <c r="D169" s="54" t="s">
        <v>229</v>
      </c>
      <c r="E169" s="55" t="s">
        <v>61</v>
      </c>
      <c r="F169" s="56" t="s">
        <v>79</v>
      </c>
      <c r="G169" s="57">
        <v>40</v>
      </c>
      <c r="H169" s="57">
        <v>0</v>
      </c>
      <c r="I169" s="57">
        <v>2</v>
      </c>
      <c r="J169" s="59" t="s">
        <v>62</v>
      </c>
      <c r="K169" s="102"/>
      <c r="L169" s="103"/>
      <c r="M169" s="104" t="s">
        <v>59</v>
      </c>
      <c r="N169" s="104"/>
      <c r="O169" s="104"/>
      <c r="P169" s="105"/>
      <c r="Q169" s="117"/>
      <c r="R169" s="117"/>
      <c r="S169" s="118" t="str">
        <f t="shared" si="10"/>
        <v>NG</v>
      </c>
      <c r="U169" s="120"/>
      <c r="V169" s="120"/>
    </row>
    <row r="170" s="2" customFormat="1" ht="36" customHeight="1" outlineLevel="1" spans="2:22">
      <c r="B170" s="35"/>
      <c r="D170" s="54" t="s">
        <v>230</v>
      </c>
      <c r="E170" s="55" t="s">
        <v>61</v>
      </c>
      <c r="F170" s="56" t="s">
        <v>79</v>
      </c>
      <c r="G170" s="57">
        <v>40</v>
      </c>
      <c r="H170" s="57">
        <v>0</v>
      </c>
      <c r="I170" s="57">
        <v>2</v>
      </c>
      <c r="J170" s="59" t="s">
        <v>62</v>
      </c>
      <c r="K170" s="102"/>
      <c r="L170" s="103"/>
      <c r="M170" s="104" t="s">
        <v>59</v>
      </c>
      <c r="N170" s="104"/>
      <c r="O170" s="104"/>
      <c r="P170" s="105"/>
      <c r="Q170" s="117"/>
      <c r="R170" s="117"/>
      <c r="S170" s="118" t="str">
        <f t="shared" si="10"/>
        <v>NG</v>
      </c>
      <c r="U170" s="120"/>
      <c r="V170" s="120"/>
    </row>
    <row r="171" s="2" customFormat="1" ht="36" customHeight="1" outlineLevel="1" spans="2:22">
      <c r="B171" s="35"/>
      <c r="D171" s="54" t="s">
        <v>231</v>
      </c>
      <c r="E171" s="55" t="s">
        <v>61</v>
      </c>
      <c r="F171" s="56" t="s">
        <v>79</v>
      </c>
      <c r="G171" s="57">
        <v>2.2</v>
      </c>
      <c r="H171" s="57">
        <v>-0.5</v>
      </c>
      <c r="I171" s="57">
        <v>0.5</v>
      </c>
      <c r="J171" s="59" t="s">
        <v>62</v>
      </c>
      <c r="K171" s="102"/>
      <c r="L171" s="103"/>
      <c r="M171" s="104" t="s">
        <v>59</v>
      </c>
      <c r="N171" s="104"/>
      <c r="O171" s="104"/>
      <c r="P171" s="105"/>
      <c r="Q171" s="117"/>
      <c r="R171" s="117"/>
      <c r="S171" s="118" t="str">
        <f t="shared" ref="S171:S179" si="11">IF(COUNTBLANK(P171:R171)=5,"",IF(OR((MIN(P171:R171)&lt;(G171+H171)),(MAX(P171:R171)&gt;(G171+I171))),"NG","OK"))</f>
        <v>NG</v>
      </c>
      <c r="U171" s="120"/>
      <c r="V171" s="120"/>
    </row>
    <row r="172" s="2" customFormat="1" ht="36" customHeight="1" outlineLevel="1" spans="2:22">
      <c r="B172" s="35"/>
      <c r="D172" s="54" t="s">
        <v>232</v>
      </c>
      <c r="E172" s="55" t="s">
        <v>61</v>
      </c>
      <c r="F172" s="56" t="s">
        <v>79</v>
      </c>
      <c r="G172" s="57">
        <v>2.2</v>
      </c>
      <c r="H172" s="57">
        <v>-0.5</v>
      </c>
      <c r="I172" s="57">
        <v>0.5</v>
      </c>
      <c r="J172" s="59" t="s">
        <v>62</v>
      </c>
      <c r="K172" s="102"/>
      <c r="L172" s="103"/>
      <c r="M172" s="104" t="s">
        <v>59</v>
      </c>
      <c r="N172" s="104"/>
      <c r="O172" s="104"/>
      <c r="P172" s="105"/>
      <c r="Q172" s="117"/>
      <c r="R172" s="117"/>
      <c r="S172" s="118" t="str">
        <f t="shared" si="11"/>
        <v>NG</v>
      </c>
      <c r="U172" s="120"/>
      <c r="V172" s="120"/>
    </row>
    <row r="173" s="2" customFormat="1" ht="36" customHeight="1" outlineLevel="1" spans="2:22">
      <c r="B173" s="35"/>
      <c r="D173" s="54" t="s">
        <v>233</v>
      </c>
      <c r="E173" s="55" t="s">
        <v>61</v>
      </c>
      <c r="F173" s="56" t="s">
        <v>79</v>
      </c>
      <c r="G173" s="57">
        <v>2.2</v>
      </c>
      <c r="H173" s="57">
        <v>-0.5</v>
      </c>
      <c r="I173" s="57">
        <v>0.5</v>
      </c>
      <c r="J173" s="59" t="s">
        <v>62</v>
      </c>
      <c r="K173" s="102"/>
      <c r="L173" s="103"/>
      <c r="M173" s="104" t="s">
        <v>59</v>
      </c>
      <c r="N173" s="104"/>
      <c r="O173" s="104"/>
      <c r="P173" s="105"/>
      <c r="Q173" s="117"/>
      <c r="R173" s="117"/>
      <c r="S173" s="118" t="str">
        <f t="shared" si="11"/>
        <v>NG</v>
      </c>
      <c r="U173" s="120"/>
      <c r="V173" s="120"/>
    </row>
    <row r="174" s="2" customFormat="1" ht="36" customHeight="1" outlineLevel="1" spans="2:22">
      <c r="B174" s="35"/>
      <c r="D174" s="54" t="s">
        <v>234</v>
      </c>
      <c r="E174" s="55" t="s">
        <v>61</v>
      </c>
      <c r="F174" s="56" t="s">
        <v>79</v>
      </c>
      <c r="G174" s="57">
        <v>2.2</v>
      </c>
      <c r="H174" s="57">
        <v>-0.5</v>
      </c>
      <c r="I174" s="57">
        <v>0.5</v>
      </c>
      <c r="J174" s="59" t="s">
        <v>62</v>
      </c>
      <c r="K174" s="102"/>
      <c r="L174" s="103"/>
      <c r="M174" s="104" t="s">
        <v>59</v>
      </c>
      <c r="N174" s="104"/>
      <c r="O174" s="104"/>
      <c r="P174" s="105"/>
      <c r="Q174" s="117"/>
      <c r="R174" s="117"/>
      <c r="S174" s="118" t="str">
        <f t="shared" si="11"/>
        <v>NG</v>
      </c>
      <c r="U174" s="120"/>
      <c r="V174" s="120"/>
    </row>
    <row r="175" s="2" customFormat="1" ht="36" customHeight="1" outlineLevel="1" spans="2:22">
      <c r="B175" s="35"/>
      <c r="D175" s="54" t="s">
        <v>235</v>
      </c>
      <c r="E175" s="55" t="s">
        <v>61</v>
      </c>
      <c r="F175" s="56" t="s">
        <v>79</v>
      </c>
      <c r="G175" s="57">
        <v>2.2</v>
      </c>
      <c r="H175" s="57">
        <v>-0.5</v>
      </c>
      <c r="I175" s="57">
        <v>0.5</v>
      </c>
      <c r="J175" s="59" t="s">
        <v>62</v>
      </c>
      <c r="K175" s="102"/>
      <c r="L175" s="103"/>
      <c r="M175" s="104" t="s">
        <v>59</v>
      </c>
      <c r="N175" s="104"/>
      <c r="O175" s="104"/>
      <c r="P175" s="105"/>
      <c r="Q175" s="117"/>
      <c r="R175" s="117"/>
      <c r="S175" s="118" t="str">
        <f t="shared" si="11"/>
        <v>NG</v>
      </c>
      <c r="U175" s="120"/>
      <c r="V175" s="120"/>
    </row>
    <row r="176" s="2" customFormat="1" ht="36" customHeight="1" outlineLevel="1" spans="2:22">
      <c r="B176" s="35"/>
      <c r="D176" s="54" t="s">
        <v>236</v>
      </c>
      <c r="E176" s="55" t="s">
        <v>61</v>
      </c>
      <c r="F176" s="56" t="s">
        <v>79</v>
      </c>
      <c r="G176" s="57">
        <v>2.2</v>
      </c>
      <c r="H176" s="57">
        <v>-0.5</v>
      </c>
      <c r="I176" s="57">
        <v>0.5</v>
      </c>
      <c r="J176" s="59" t="s">
        <v>62</v>
      </c>
      <c r="K176" s="102"/>
      <c r="L176" s="103"/>
      <c r="M176" s="104" t="s">
        <v>59</v>
      </c>
      <c r="N176" s="104"/>
      <c r="O176" s="104"/>
      <c r="P176" s="105"/>
      <c r="Q176" s="117"/>
      <c r="R176" s="117"/>
      <c r="S176" s="118" t="str">
        <f t="shared" si="11"/>
        <v>NG</v>
      </c>
      <c r="U176" s="120"/>
      <c r="V176" s="120"/>
    </row>
    <row r="177" s="2" customFormat="1" ht="36" customHeight="1" outlineLevel="1" spans="2:22">
      <c r="B177" s="35"/>
      <c r="D177" s="54" t="s">
        <v>237</v>
      </c>
      <c r="E177" s="55" t="s">
        <v>61</v>
      </c>
      <c r="F177" s="56" t="s">
        <v>79</v>
      </c>
      <c r="G177" s="57">
        <v>2.2</v>
      </c>
      <c r="H177" s="57">
        <v>-0.5</v>
      </c>
      <c r="I177" s="57">
        <v>0.5</v>
      </c>
      <c r="J177" s="59" t="s">
        <v>62</v>
      </c>
      <c r="K177" s="102"/>
      <c r="L177" s="103"/>
      <c r="M177" s="104" t="s">
        <v>59</v>
      </c>
      <c r="N177" s="104"/>
      <c r="O177" s="104"/>
      <c r="P177" s="105"/>
      <c r="Q177" s="117"/>
      <c r="R177" s="117"/>
      <c r="S177" s="118" t="str">
        <f t="shared" si="11"/>
        <v>NG</v>
      </c>
      <c r="U177" s="120"/>
      <c r="V177" s="120"/>
    </row>
    <row r="178" s="2" customFormat="1" ht="36" customHeight="1" outlineLevel="1" spans="2:22">
      <c r="B178" s="35"/>
      <c r="D178" s="54" t="s">
        <v>238</v>
      </c>
      <c r="E178" s="55" t="s">
        <v>61</v>
      </c>
      <c r="F178" s="56" t="s">
        <v>79</v>
      </c>
      <c r="G178" s="57">
        <v>2.2</v>
      </c>
      <c r="H178" s="57">
        <v>-0.5</v>
      </c>
      <c r="I178" s="57">
        <v>0.5</v>
      </c>
      <c r="J178" s="59" t="s">
        <v>62</v>
      </c>
      <c r="K178" s="102"/>
      <c r="L178" s="103"/>
      <c r="M178" s="104" t="s">
        <v>59</v>
      </c>
      <c r="N178" s="104"/>
      <c r="O178" s="104"/>
      <c r="P178" s="105"/>
      <c r="Q178" s="117"/>
      <c r="R178" s="117"/>
      <c r="S178" s="118" t="str">
        <f t="shared" si="11"/>
        <v>NG</v>
      </c>
      <c r="U178" s="120"/>
      <c r="V178" s="120"/>
    </row>
    <row r="179" s="2" customFormat="1" ht="36" customHeight="1" outlineLevel="1" spans="2:22">
      <c r="B179" s="35"/>
      <c r="D179" s="54" t="s">
        <v>239</v>
      </c>
      <c r="E179" s="55" t="s">
        <v>61</v>
      </c>
      <c r="F179" s="56" t="s">
        <v>79</v>
      </c>
      <c r="G179" s="57">
        <v>2.2</v>
      </c>
      <c r="H179" s="57">
        <v>-0.5</v>
      </c>
      <c r="I179" s="57">
        <v>0.5</v>
      </c>
      <c r="J179" s="59" t="s">
        <v>62</v>
      </c>
      <c r="K179" s="102"/>
      <c r="L179" s="103"/>
      <c r="M179" s="104" t="s">
        <v>59</v>
      </c>
      <c r="N179" s="104"/>
      <c r="O179" s="104"/>
      <c r="P179" s="105"/>
      <c r="Q179" s="117"/>
      <c r="R179" s="117"/>
      <c r="S179" s="118" t="str">
        <f t="shared" si="11"/>
        <v>NG</v>
      </c>
      <c r="U179" s="120"/>
      <c r="V179" s="120"/>
    </row>
    <row r="180" s="2" customFormat="1" ht="36" customHeight="1" outlineLevel="1" spans="2:22">
      <c r="B180" s="35"/>
      <c r="D180" s="54" t="s">
        <v>240</v>
      </c>
      <c r="E180" s="55" t="s">
        <v>78</v>
      </c>
      <c r="F180" s="56" t="s">
        <v>140</v>
      </c>
      <c r="G180" s="57">
        <v>18</v>
      </c>
      <c r="H180" s="57">
        <v>-0.2</v>
      </c>
      <c r="I180" s="57">
        <v>0.2</v>
      </c>
      <c r="J180" s="59" t="s">
        <v>62</v>
      </c>
      <c r="K180" s="102"/>
      <c r="L180" s="103"/>
      <c r="M180" s="104" t="s">
        <v>59</v>
      </c>
      <c r="N180" s="104"/>
      <c r="O180" s="104"/>
      <c r="P180" s="105"/>
      <c r="Q180" s="117"/>
      <c r="R180" s="117"/>
      <c r="S180" s="118" t="str">
        <f t="shared" ref="S180:S192" si="12">IF(COUNTBLANK(P180:R180)=5,"",IF(OR((MIN(P180:R180)&lt;(G180+H180)),(MAX(P180:R180)&gt;(G180+I180))),"NG","OK"))</f>
        <v>NG</v>
      </c>
      <c r="U180" s="120"/>
      <c r="V180" s="120"/>
    </row>
    <row r="181" s="2" customFormat="1" ht="36" customHeight="1" outlineLevel="1" spans="2:22">
      <c r="B181" s="35"/>
      <c r="D181" s="54" t="s">
        <v>241</v>
      </c>
      <c r="E181" s="55" t="s">
        <v>78</v>
      </c>
      <c r="F181" s="56" t="s">
        <v>140</v>
      </c>
      <c r="G181" s="57">
        <v>18</v>
      </c>
      <c r="H181" s="57">
        <v>-0.2</v>
      </c>
      <c r="I181" s="57">
        <v>0.2</v>
      </c>
      <c r="J181" s="59" t="s">
        <v>62</v>
      </c>
      <c r="K181" s="102"/>
      <c r="L181" s="103"/>
      <c r="M181" s="104" t="s">
        <v>59</v>
      </c>
      <c r="N181" s="104"/>
      <c r="O181" s="104"/>
      <c r="P181" s="105"/>
      <c r="Q181" s="117"/>
      <c r="R181" s="117"/>
      <c r="S181" s="118" t="str">
        <f t="shared" si="12"/>
        <v>NG</v>
      </c>
      <c r="U181" s="120"/>
      <c r="V181" s="120"/>
    </row>
    <row r="182" s="2" customFormat="1" ht="36" customHeight="1" outlineLevel="1" spans="2:22">
      <c r="B182" s="35"/>
      <c r="D182" s="54" t="s">
        <v>242</v>
      </c>
      <c r="E182" s="55" t="s">
        <v>78</v>
      </c>
      <c r="F182" s="56" t="s">
        <v>140</v>
      </c>
      <c r="G182" s="57">
        <v>18</v>
      </c>
      <c r="H182" s="57">
        <v>-0.2</v>
      </c>
      <c r="I182" s="57">
        <v>0.2</v>
      </c>
      <c r="J182" s="59" t="s">
        <v>62</v>
      </c>
      <c r="K182" s="102"/>
      <c r="L182" s="103"/>
      <c r="M182" s="104" t="s">
        <v>59</v>
      </c>
      <c r="N182" s="104"/>
      <c r="O182" s="104"/>
      <c r="P182" s="105"/>
      <c r="Q182" s="117"/>
      <c r="R182" s="117"/>
      <c r="S182" s="118" t="str">
        <f t="shared" si="12"/>
        <v>NG</v>
      </c>
      <c r="U182" s="120"/>
      <c r="V182" s="120"/>
    </row>
    <row r="183" s="2" customFormat="1" ht="36" customHeight="1" outlineLevel="1" spans="2:22">
      <c r="B183" s="35"/>
      <c r="D183" s="54" t="s">
        <v>243</v>
      </c>
      <c r="E183" s="55" t="s">
        <v>78</v>
      </c>
      <c r="F183" s="56" t="s">
        <v>140</v>
      </c>
      <c r="G183" s="57">
        <v>18</v>
      </c>
      <c r="H183" s="57">
        <v>-0.2</v>
      </c>
      <c r="I183" s="57">
        <v>0.2</v>
      </c>
      <c r="J183" s="59" t="s">
        <v>62</v>
      </c>
      <c r="K183" s="102"/>
      <c r="L183" s="103"/>
      <c r="M183" s="104" t="s">
        <v>59</v>
      </c>
      <c r="N183" s="104"/>
      <c r="O183" s="104"/>
      <c r="P183" s="105"/>
      <c r="Q183" s="117"/>
      <c r="R183" s="117"/>
      <c r="S183" s="118" t="str">
        <f t="shared" si="12"/>
        <v>NG</v>
      </c>
      <c r="U183" s="120"/>
      <c r="V183" s="120"/>
    </row>
    <row r="184" s="2" customFormat="1" ht="36" customHeight="1" outlineLevel="1" spans="2:22">
      <c r="B184" s="35"/>
      <c r="D184" s="54" t="s">
        <v>244</v>
      </c>
      <c r="E184" s="55" t="s">
        <v>78</v>
      </c>
      <c r="F184" s="56" t="s">
        <v>140</v>
      </c>
      <c r="G184" s="57">
        <v>18</v>
      </c>
      <c r="H184" s="57">
        <v>-0.2</v>
      </c>
      <c r="I184" s="57">
        <v>0.2</v>
      </c>
      <c r="J184" s="59" t="s">
        <v>62</v>
      </c>
      <c r="K184" s="102"/>
      <c r="L184" s="103"/>
      <c r="M184" s="104" t="s">
        <v>59</v>
      </c>
      <c r="N184" s="104"/>
      <c r="O184" s="104"/>
      <c r="P184" s="105"/>
      <c r="Q184" s="117"/>
      <c r="R184" s="117"/>
      <c r="S184" s="118" t="str">
        <f t="shared" si="12"/>
        <v>NG</v>
      </c>
      <c r="U184" s="120"/>
      <c r="V184" s="120"/>
    </row>
    <row r="185" s="2" customFormat="1" ht="36" customHeight="1" outlineLevel="1" spans="2:22">
      <c r="B185" s="35"/>
      <c r="D185" s="54" t="s">
        <v>245</v>
      </c>
      <c r="E185" s="55" t="s">
        <v>78</v>
      </c>
      <c r="F185" s="56" t="s">
        <v>140</v>
      </c>
      <c r="G185" s="57">
        <v>18</v>
      </c>
      <c r="H185" s="57">
        <v>-0.2</v>
      </c>
      <c r="I185" s="57">
        <v>0.2</v>
      </c>
      <c r="J185" s="59" t="s">
        <v>62</v>
      </c>
      <c r="K185" s="102"/>
      <c r="L185" s="103"/>
      <c r="M185" s="104" t="s">
        <v>59</v>
      </c>
      <c r="N185" s="104"/>
      <c r="O185" s="104"/>
      <c r="P185" s="105"/>
      <c r="Q185" s="117"/>
      <c r="R185" s="117"/>
      <c r="S185" s="118" t="str">
        <f t="shared" si="12"/>
        <v>NG</v>
      </c>
      <c r="U185" s="120"/>
      <c r="V185" s="120"/>
    </row>
    <row r="186" s="2" customFormat="1" ht="36" customHeight="1" outlineLevel="1" spans="2:22">
      <c r="B186" s="35"/>
      <c r="D186" s="54" t="s">
        <v>246</v>
      </c>
      <c r="E186" s="55" t="s">
        <v>78</v>
      </c>
      <c r="F186" s="56" t="s">
        <v>140</v>
      </c>
      <c r="G186" s="57">
        <v>18</v>
      </c>
      <c r="H186" s="57">
        <v>-0.2</v>
      </c>
      <c r="I186" s="57">
        <v>0.2</v>
      </c>
      <c r="J186" s="59" t="s">
        <v>62</v>
      </c>
      <c r="K186" s="102"/>
      <c r="L186" s="103"/>
      <c r="M186" s="104" t="s">
        <v>59</v>
      </c>
      <c r="N186" s="104"/>
      <c r="O186" s="104"/>
      <c r="P186" s="105"/>
      <c r="Q186" s="117"/>
      <c r="R186" s="117"/>
      <c r="S186" s="118" t="str">
        <f t="shared" si="12"/>
        <v>NG</v>
      </c>
      <c r="U186" s="120"/>
      <c r="V186" s="120"/>
    </row>
    <row r="187" s="2" customFormat="1" ht="36" customHeight="1" outlineLevel="1" spans="2:22">
      <c r="B187" s="35"/>
      <c r="D187" s="54" t="s">
        <v>247</v>
      </c>
      <c r="E187" s="55" t="s">
        <v>78</v>
      </c>
      <c r="F187" s="56" t="s">
        <v>140</v>
      </c>
      <c r="G187" s="57">
        <v>18</v>
      </c>
      <c r="H187" s="57">
        <v>-0.2</v>
      </c>
      <c r="I187" s="57">
        <v>0.2</v>
      </c>
      <c r="J187" s="59" t="s">
        <v>62</v>
      </c>
      <c r="K187" s="102"/>
      <c r="L187" s="103"/>
      <c r="M187" s="104" t="s">
        <v>59</v>
      </c>
      <c r="N187" s="104"/>
      <c r="O187" s="104"/>
      <c r="P187" s="105"/>
      <c r="Q187" s="117"/>
      <c r="R187" s="117"/>
      <c r="S187" s="118" t="str">
        <f t="shared" si="12"/>
        <v>NG</v>
      </c>
      <c r="U187" s="120"/>
      <c r="V187" s="120"/>
    </row>
    <row r="188" s="2" customFormat="1" ht="36" customHeight="1" outlineLevel="1" spans="2:22">
      <c r="B188" s="35"/>
      <c r="D188" s="54" t="s">
        <v>248</v>
      </c>
      <c r="E188" s="55" t="s">
        <v>78</v>
      </c>
      <c r="F188" s="56" t="s">
        <v>140</v>
      </c>
      <c r="G188" s="57">
        <v>18</v>
      </c>
      <c r="H188" s="57">
        <v>-0.2</v>
      </c>
      <c r="I188" s="57">
        <v>0.2</v>
      </c>
      <c r="J188" s="59" t="s">
        <v>62</v>
      </c>
      <c r="K188" s="102"/>
      <c r="L188" s="103"/>
      <c r="M188" s="104" t="s">
        <v>59</v>
      </c>
      <c r="N188" s="104"/>
      <c r="O188" s="104"/>
      <c r="P188" s="105"/>
      <c r="Q188" s="117"/>
      <c r="R188" s="117"/>
      <c r="S188" s="118" t="str">
        <f t="shared" si="12"/>
        <v>NG</v>
      </c>
      <c r="U188" s="120"/>
      <c r="V188" s="120"/>
    </row>
    <row r="189" s="2" customFormat="1" ht="36" customHeight="1" outlineLevel="1" spans="2:22">
      <c r="B189" s="35"/>
      <c r="D189" s="54" t="s">
        <v>249</v>
      </c>
      <c r="E189" s="55" t="s">
        <v>61</v>
      </c>
      <c r="F189" s="56" t="s">
        <v>140</v>
      </c>
      <c r="G189" s="57">
        <v>145</v>
      </c>
      <c r="H189" s="57">
        <v>-0.5</v>
      </c>
      <c r="I189" s="57">
        <v>0.5</v>
      </c>
      <c r="J189" s="59" t="s">
        <v>62</v>
      </c>
      <c r="K189" s="102"/>
      <c r="L189" s="103"/>
      <c r="M189" s="104" t="s">
        <v>59</v>
      </c>
      <c r="N189" s="104"/>
      <c r="O189" s="104"/>
      <c r="P189" s="105"/>
      <c r="Q189" s="117"/>
      <c r="R189" s="117"/>
      <c r="S189" s="118" t="str">
        <f t="shared" si="12"/>
        <v>NG</v>
      </c>
      <c r="U189" s="120"/>
      <c r="V189" s="120"/>
    </row>
    <row r="190" s="2" customFormat="1" ht="36" customHeight="1" outlineLevel="1" spans="2:22">
      <c r="B190" s="35"/>
      <c r="D190" s="54" t="s">
        <v>250</v>
      </c>
      <c r="E190" s="55" t="s">
        <v>61</v>
      </c>
      <c r="F190" s="56" t="s">
        <v>140</v>
      </c>
      <c r="G190" s="57">
        <v>56</v>
      </c>
      <c r="H190" s="57">
        <v>-0.3</v>
      </c>
      <c r="I190" s="57">
        <v>0.3</v>
      </c>
      <c r="J190" s="59" t="s">
        <v>62</v>
      </c>
      <c r="K190" s="102"/>
      <c r="L190" s="103"/>
      <c r="M190" s="104" t="s">
        <v>59</v>
      </c>
      <c r="N190" s="104"/>
      <c r="O190" s="104"/>
      <c r="P190" s="105"/>
      <c r="Q190" s="117"/>
      <c r="R190" s="117"/>
      <c r="S190" s="118" t="str">
        <f t="shared" si="12"/>
        <v>NG</v>
      </c>
      <c r="U190" s="120"/>
      <c r="V190" s="120"/>
    </row>
    <row r="191" s="2" customFormat="1" ht="36" customHeight="1" outlineLevel="1" spans="2:22">
      <c r="B191" s="35"/>
      <c r="D191" s="54" t="s">
        <v>251</v>
      </c>
      <c r="E191" s="55" t="s">
        <v>61</v>
      </c>
      <c r="F191" s="56" t="s">
        <v>140</v>
      </c>
      <c r="G191" s="57">
        <v>28</v>
      </c>
      <c r="H191" s="57">
        <v>-0.2</v>
      </c>
      <c r="I191" s="57">
        <v>0.2</v>
      </c>
      <c r="J191" s="59" t="s">
        <v>62</v>
      </c>
      <c r="K191" s="102"/>
      <c r="L191" s="103"/>
      <c r="M191" s="104" t="s">
        <v>59</v>
      </c>
      <c r="N191" s="104"/>
      <c r="O191" s="104"/>
      <c r="P191" s="105"/>
      <c r="Q191" s="117"/>
      <c r="R191" s="117"/>
      <c r="S191" s="118" t="str">
        <f t="shared" si="12"/>
        <v>NG</v>
      </c>
      <c r="U191" s="120"/>
      <c r="V191" s="120"/>
    </row>
    <row r="192" s="2" customFormat="1" ht="36" customHeight="1" spans="2:22">
      <c r="B192" s="35"/>
      <c r="D192" s="54" t="s">
        <v>252</v>
      </c>
      <c r="E192" s="55" t="s">
        <v>253</v>
      </c>
      <c r="F192" s="60" t="str">
        <f>_xlfn.DISPIMG("ID_5A6A339233644A31BEE95D3306410C64",1)</f>
        <v>=DISPIMG("ID_5A6A339233644A31BEE95D3306410C64",1)</v>
      </c>
      <c r="G192" s="57">
        <v>0.5</v>
      </c>
      <c r="H192" s="57">
        <v>-0.5</v>
      </c>
      <c r="I192" s="57">
        <v>0</v>
      </c>
      <c r="J192" s="59" t="s">
        <v>62</v>
      </c>
      <c r="K192" s="102"/>
      <c r="L192" s="103"/>
      <c r="M192" s="104" t="s">
        <v>59</v>
      </c>
      <c r="N192" s="104"/>
      <c r="O192" s="104"/>
      <c r="P192" s="105"/>
      <c r="Q192" s="117"/>
      <c r="R192" s="117"/>
      <c r="S192" s="118" t="str">
        <f t="shared" si="12"/>
        <v>OK</v>
      </c>
      <c r="U192" s="120"/>
      <c r="V192" s="120"/>
    </row>
    <row r="193" s="2" customFormat="1" ht="36" customHeight="1" spans="2:22">
      <c r="B193" s="35"/>
      <c r="D193" s="54" t="s">
        <v>254</v>
      </c>
      <c r="E193" s="55" t="s">
        <v>253</v>
      </c>
      <c r="F193" s="60" t="str">
        <f>_xlfn.DISPIMG("ID_C99C7DFEDE3E4037A600F2FEAC3A2314",1)</f>
        <v>=DISPIMG("ID_C99C7DFEDE3E4037A600F2FEAC3A2314",1)</v>
      </c>
      <c r="G193" s="57">
        <v>0.5</v>
      </c>
      <c r="H193" s="57">
        <v>-0.5</v>
      </c>
      <c r="I193" s="57">
        <v>0</v>
      </c>
      <c r="J193" s="59" t="s">
        <v>62</v>
      </c>
      <c r="K193" s="102"/>
      <c r="L193" s="103"/>
      <c r="M193" s="104" t="s">
        <v>59</v>
      </c>
      <c r="N193" s="104"/>
      <c r="O193" s="104"/>
      <c r="P193" s="105"/>
      <c r="Q193" s="117"/>
      <c r="R193" s="117"/>
      <c r="S193" s="118" t="str">
        <f t="shared" ref="S193:S223" si="13">IF(COUNTBLANK(P193:R193)=5,"",IF(OR((MIN(P193:R193)&lt;(G193+H193)),(MAX(P193:R193)&gt;(G193+I193))),"NG","OK"))</f>
        <v>OK</v>
      </c>
      <c r="U193" s="120"/>
      <c r="V193" s="120"/>
    </row>
    <row r="194" s="2" customFormat="1" ht="36" customHeight="1" spans="2:22">
      <c r="B194" s="35"/>
      <c r="D194" s="54" t="s">
        <v>255</v>
      </c>
      <c r="E194" s="55" t="s">
        <v>253</v>
      </c>
      <c r="F194" s="60" t="str">
        <f>_xlfn.DISPIMG("ID_9CEB220613AC4C708DEA6015433AE11B",1)</f>
        <v>=DISPIMG("ID_9CEB220613AC4C708DEA6015433AE11B",1)</v>
      </c>
      <c r="G194" s="57">
        <v>0.5</v>
      </c>
      <c r="H194" s="57">
        <v>-0.5</v>
      </c>
      <c r="I194" s="57">
        <v>0</v>
      </c>
      <c r="J194" s="59" t="s">
        <v>62</v>
      </c>
      <c r="K194" s="102"/>
      <c r="L194" s="103"/>
      <c r="M194" s="104" t="s">
        <v>59</v>
      </c>
      <c r="N194" s="104"/>
      <c r="O194" s="104"/>
      <c r="P194" s="105"/>
      <c r="Q194" s="117"/>
      <c r="R194" s="117"/>
      <c r="S194" s="118" t="str">
        <f t="shared" si="13"/>
        <v>OK</v>
      </c>
      <c r="U194" s="120"/>
      <c r="V194" s="120"/>
    </row>
    <row r="195" s="2" customFormat="1" ht="36" customHeight="1" outlineLevel="1" spans="2:22">
      <c r="B195" s="35"/>
      <c r="D195" s="54" t="s">
        <v>256</v>
      </c>
      <c r="E195" s="55" t="s">
        <v>194</v>
      </c>
      <c r="F195" s="60" t="str">
        <f>_xlfn.DISPIMG("ID_2846D01A368947FB9B363DE0A89C162E",1)</f>
        <v>=DISPIMG("ID_2846D01A368947FB9B363DE0A89C162E",1)</v>
      </c>
      <c r="G195" s="57">
        <v>0.3</v>
      </c>
      <c r="H195" s="57">
        <v>-0.3</v>
      </c>
      <c r="I195" s="57">
        <v>0</v>
      </c>
      <c r="J195" s="59" t="s">
        <v>62</v>
      </c>
      <c r="K195" s="102"/>
      <c r="L195" s="103"/>
      <c r="M195" s="104" t="s">
        <v>59</v>
      </c>
      <c r="N195" s="104"/>
      <c r="O195" s="104"/>
      <c r="P195" s="105"/>
      <c r="Q195" s="117"/>
      <c r="R195" s="117"/>
      <c r="S195" s="118" t="str">
        <f t="shared" si="13"/>
        <v>OK</v>
      </c>
      <c r="U195" s="120"/>
      <c r="V195" s="120"/>
    </row>
    <row r="196" s="2" customFormat="1" ht="36" customHeight="1" outlineLevel="1" spans="2:22">
      <c r="B196" s="35"/>
      <c r="D196" s="54" t="s">
        <v>257</v>
      </c>
      <c r="E196" s="55" t="s">
        <v>194</v>
      </c>
      <c r="F196" s="60" t="str">
        <f>_xlfn.DISPIMG("ID_89BEBF8F245544C4AA2691789CEB64AC",1)</f>
        <v>=DISPIMG("ID_89BEBF8F245544C4AA2691789CEB64AC",1)</v>
      </c>
      <c r="G196" s="57">
        <v>0.1</v>
      </c>
      <c r="H196" s="57">
        <v>-0.1</v>
      </c>
      <c r="I196" s="57">
        <v>0</v>
      </c>
      <c r="J196" s="59" t="s">
        <v>62</v>
      </c>
      <c r="K196" s="102"/>
      <c r="L196" s="103"/>
      <c r="M196" s="104" t="s">
        <v>59</v>
      </c>
      <c r="N196" s="104"/>
      <c r="O196" s="104"/>
      <c r="P196" s="105"/>
      <c r="Q196" s="117"/>
      <c r="R196" s="117"/>
      <c r="S196" s="118" t="str">
        <f t="shared" si="13"/>
        <v>OK</v>
      </c>
      <c r="U196" s="120"/>
      <c r="V196" s="120"/>
    </row>
    <row r="197" s="2" customFormat="1" ht="36" customHeight="1" outlineLevel="1" spans="2:22">
      <c r="B197" s="35"/>
      <c r="D197" s="54" t="s">
        <v>258</v>
      </c>
      <c r="E197" s="55" t="s">
        <v>194</v>
      </c>
      <c r="F197" s="60" t="str">
        <f>_xlfn.DISPIMG("ID_1AD73B372D694F2382D95276C6DF87A7",1)</f>
        <v>=DISPIMG("ID_1AD73B372D694F2382D95276C6DF87A7",1)</v>
      </c>
      <c r="G197" s="57">
        <v>0.1</v>
      </c>
      <c r="H197" s="57">
        <v>-0.1</v>
      </c>
      <c r="I197" s="57">
        <v>0</v>
      </c>
      <c r="J197" s="59" t="s">
        <v>62</v>
      </c>
      <c r="K197" s="102"/>
      <c r="L197" s="103"/>
      <c r="M197" s="104" t="s">
        <v>59</v>
      </c>
      <c r="N197" s="104"/>
      <c r="O197" s="104"/>
      <c r="P197" s="105"/>
      <c r="Q197" s="117"/>
      <c r="R197" s="117"/>
      <c r="S197" s="118" t="str">
        <f t="shared" si="13"/>
        <v>OK</v>
      </c>
      <c r="U197" s="120"/>
      <c r="V197" s="120"/>
    </row>
    <row r="198" s="2" customFormat="1" ht="36" customHeight="1" outlineLevel="1" spans="2:22">
      <c r="B198" s="35"/>
      <c r="D198" s="54" t="s">
        <v>259</v>
      </c>
      <c r="E198" s="55" t="s">
        <v>194</v>
      </c>
      <c r="F198" s="60" t="str">
        <f>_xlfn.DISPIMG("ID_BBE9FF3200C9409487BE97F5834FAA3B",1)</f>
        <v>=DISPIMG("ID_BBE9FF3200C9409487BE97F5834FAA3B",1)</v>
      </c>
      <c r="G198" s="57">
        <v>0.1</v>
      </c>
      <c r="H198" s="57">
        <v>-0.1</v>
      </c>
      <c r="I198" s="57">
        <v>0</v>
      </c>
      <c r="J198" s="59" t="s">
        <v>62</v>
      </c>
      <c r="K198" s="102"/>
      <c r="L198" s="103"/>
      <c r="M198" s="104" t="s">
        <v>59</v>
      </c>
      <c r="N198" s="104"/>
      <c r="O198" s="104"/>
      <c r="P198" s="105"/>
      <c r="Q198" s="117"/>
      <c r="R198" s="117"/>
      <c r="S198" s="118" t="str">
        <f t="shared" si="13"/>
        <v>OK</v>
      </c>
      <c r="U198" s="120"/>
      <c r="V198" s="120"/>
    </row>
    <row r="199" s="2" customFormat="1" ht="36" customHeight="1" outlineLevel="1" spans="2:22">
      <c r="B199" s="35"/>
      <c r="D199" s="54" t="s">
        <v>260</v>
      </c>
      <c r="E199" s="55" t="s">
        <v>61</v>
      </c>
      <c r="F199" s="56" t="s">
        <v>140</v>
      </c>
      <c r="G199" s="57">
        <v>28</v>
      </c>
      <c r="H199" s="57">
        <v>-0.2</v>
      </c>
      <c r="I199" s="57">
        <v>0.2</v>
      </c>
      <c r="J199" s="59" t="s">
        <v>62</v>
      </c>
      <c r="K199" s="102"/>
      <c r="L199" s="103"/>
      <c r="M199" s="104" t="s">
        <v>59</v>
      </c>
      <c r="N199" s="104"/>
      <c r="O199" s="104"/>
      <c r="P199" s="105"/>
      <c r="Q199" s="117"/>
      <c r="R199" s="117"/>
      <c r="S199" s="118" t="str">
        <f t="shared" si="13"/>
        <v>NG</v>
      </c>
      <c r="U199" s="120"/>
      <c r="V199" s="120"/>
    </row>
    <row r="200" s="2" customFormat="1" ht="36" customHeight="1" outlineLevel="1" spans="2:22">
      <c r="B200" s="35"/>
      <c r="D200" s="54" t="s">
        <v>261</v>
      </c>
      <c r="E200" s="55" t="s">
        <v>61</v>
      </c>
      <c r="F200" s="56" t="s">
        <v>140</v>
      </c>
      <c r="G200" s="57">
        <v>145</v>
      </c>
      <c r="H200" s="57">
        <v>-0.5</v>
      </c>
      <c r="I200" s="57">
        <v>0.5</v>
      </c>
      <c r="J200" s="59" t="s">
        <v>62</v>
      </c>
      <c r="K200" s="102"/>
      <c r="L200" s="103"/>
      <c r="M200" s="104" t="s">
        <v>59</v>
      </c>
      <c r="N200" s="104"/>
      <c r="O200" s="104"/>
      <c r="P200" s="105"/>
      <c r="Q200" s="117"/>
      <c r="R200" s="117"/>
      <c r="S200" s="118" t="str">
        <f t="shared" si="13"/>
        <v>NG</v>
      </c>
      <c r="U200" s="120"/>
      <c r="V200" s="120"/>
    </row>
    <row r="201" s="2" customFormat="1" ht="36" customHeight="1" outlineLevel="1" spans="2:22">
      <c r="B201" s="35"/>
      <c r="D201" s="54" t="s">
        <v>262</v>
      </c>
      <c r="E201" s="55" t="s">
        <v>61</v>
      </c>
      <c r="F201" s="56" t="s">
        <v>140</v>
      </c>
      <c r="G201" s="57">
        <v>28</v>
      </c>
      <c r="H201" s="57">
        <v>-0.2</v>
      </c>
      <c r="I201" s="57">
        <v>0.2</v>
      </c>
      <c r="J201" s="59" t="s">
        <v>62</v>
      </c>
      <c r="K201" s="102"/>
      <c r="L201" s="103"/>
      <c r="M201" s="104" t="s">
        <v>59</v>
      </c>
      <c r="N201" s="104"/>
      <c r="O201" s="104"/>
      <c r="P201" s="105"/>
      <c r="Q201" s="117"/>
      <c r="R201" s="117"/>
      <c r="S201" s="118" t="str">
        <f t="shared" si="13"/>
        <v>NG</v>
      </c>
      <c r="U201" s="120"/>
      <c r="V201" s="120"/>
    </row>
    <row r="202" s="2" customFormat="1" ht="36" customHeight="1" outlineLevel="1" spans="2:22">
      <c r="B202" s="35"/>
      <c r="D202" s="54" t="s">
        <v>263</v>
      </c>
      <c r="E202" s="55" t="s">
        <v>78</v>
      </c>
      <c r="F202" s="56" t="s">
        <v>140</v>
      </c>
      <c r="G202" s="57">
        <v>2</v>
      </c>
      <c r="H202" s="57">
        <v>-0.1</v>
      </c>
      <c r="I202" s="57">
        <v>0.1</v>
      </c>
      <c r="J202" s="59" t="s">
        <v>62</v>
      </c>
      <c r="K202" s="102"/>
      <c r="L202" s="103"/>
      <c r="M202" s="104" t="s">
        <v>59</v>
      </c>
      <c r="N202" s="104"/>
      <c r="O202" s="104"/>
      <c r="P202" s="105"/>
      <c r="Q202" s="117"/>
      <c r="R202" s="117"/>
      <c r="S202" s="118" t="str">
        <f t="shared" si="13"/>
        <v>NG</v>
      </c>
      <c r="U202" s="120"/>
      <c r="V202" s="120"/>
    </row>
    <row r="203" s="2" customFormat="1" ht="36" customHeight="1" outlineLevel="1" spans="2:22">
      <c r="B203" s="35"/>
      <c r="D203" s="54" t="s">
        <v>264</v>
      </c>
      <c r="E203" s="55" t="s">
        <v>78</v>
      </c>
      <c r="F203" s="56" t="s">
        <v>140</v>
      </c>
      <c r="G203" s="57">
        <v>2</v>
      </c>
      <c r="H203" s="57">
        <v>-0.1</v>
      </c>
      <c r="I203" s="57">
        <v>0.1</v>
      </c>
      <c r="J203" s="59" t="s">
        <v>62</v>
      </c>
      <c r="K203" s="102"/>
      <c r="L203" s="103"/>
      <c r="M203" s="104" t="s">
        <v>59</v>
      </c>
      <c r="N203" s="104"/>
      <c r="O203" s="104"/>
      <c r="P203" s="105"/>
      <c r="Q203" s="117"/>
      <c r="R203" s="117"/>
      <c r="S203" s="118" t="str">
        <f t="shared" si="13"/>
        <v>NG</v>
      </c>
      <c r="U203" s="120"/>
      <c r="V203" s="120"/>
    </row>
    <row r="204" s="2" customFormat="1" ht="36" customHeight="1" outlineLevel="1" spans="2:22">
      <c r="B204" s="35"/>
      <c r="D204" s="54" t="s">
        <v>265</v>
      </c>
      <c r="E204" s="55" t="s">
        <v>78</v>
      </c>
      <c r="F204" s="56" t="s">
        <v>140</v>
      </c>
      <c r="G204" s="57">
        <v>2</v>
      </c>
      <c r="H204" s="57">
        <v>-0.1</v>
      </c>
      <c r="I204" s="57">
        <v>0.1</v>
      </c>
      <c r="J204" s="59" t="s">
        <v>62</v>
      </c>
      <c r="K204" s="102"/>
      <c r="L204" s="103"/>
      <c r="M204" s="104" t="s">
        <v>59</v>
      </c>
      <c r="N204" s="104"/>
      <c r="O204" s="104"/>
      <c r="P204" s="105"/>
      <c r="Q204" s="117"/>
      <c r="R204" s="117"/>
      <c r="S204" s="118" t="str">
        <f t="shared" si="13"/>
        <v>NG</v>
      </c>
      <c r="U204" s="120"/>
      <c r="V204" s="120"/>
    </row>
    <row r="205" s="2" customFormat="1" ht="36" customHeight="1" outlineLevel="1" spans="2:22">
      <c r="B205" s="35"/>
      <c r="D205" s="54" t="s">
        <v>266</v>
      </c>
      <c r="E205" s="55" t="s">
        <v>78</v>
      </c>
      <c r="F205" s="56" t="s">
        <v>140</v>
      </c>
      <c r="G205" s="57">
        <v>2</v>
      </c>
      <c r="H205" s="57">
        <v>-0.1</v>
      </c>
      <c r="I205" s="57">
        <v>0.1</v>
      </c>
      <c r="J205" s="59" t="s">
        <v>62</v>
      </c>
      <c r="K205" s="102"/>
      <c r="L205" s="103"/>
      <c r="M205" s="104" t="s">
        <v>59</v>
      </c>
      <c r="N205" s="104"/>
      <c r="O205" s="104"/>
      <c r="P205" s="105"/>
      <c r="Q205" s="117"/>
      <c r="R205" s="117"/>
      <c r="S205" s="118" t="str">
        <f t="shared" si="13"/>
        <v>NG</v>
      </c>
      <c r="U205" s="120"/>
      <c r="V205" s="120"/>
    </row>
    <row r="206" s="2" customFormat="1" ht="36" customHeight="1" outlineLevel="1" spans="2:22">
      <c r="B206" s="35"/>
      <c r="D206" s="54" t="s">
        <v>267</v>
      </c>
      <c r="E206" s="55" t="s">
        <v>78</v>
      </c>
      <c r="F206" s="56" t="s">
        <v>140</v>
      </c>
      <c r="G206" s="57">
        <v>2</v>
      </c>
      <c r="H206" s="57">
        <v>-0.1</v>
      </c>
      <c r="I206" s="57">
        <v>0.1</v>
      </c>
      <c r="J206" s="59" t="s">
        <v>62</v>
      </c>
      <c r="K206" s="102"/>
      <c r="L206" s="103"/>
      <c r="M206" s="104" t="s">
        <v>59</v>
      </c>
      <c r="N206" s="104"/>
      <c r="O206" s="104"/>
      <c r="P206" s="105"/>
      <c r="Q206" s="117"/>
      <c r="R206" s="117"/>
      <c r="S206" s="118" t="str">
        <f t="shared" si="13"/>
        <v>NG</v>
      </c>
      <c r="U206" s="120"/>
      <c r="V206" s="120"/>
    </row>
    <row r="207" s="2" customFormat="1" ht="36" customHeight="1" outlineLevel="1" spans="2:22">
      <c r="B207" s="35"/>
      <c r="D207" s="54" t="s">
        <v>268</v>
      </c>
      <c r="E207" s="55" t="s">
        <v>78</v>
      </c>
      <c r="F207" s="56" t="s">
        <v>140</v>
      </c>
      <c r="G207" s="57">
        <v>2</v>
      </c>
      <c r="H207" s="57">
        <v>-0.1</v>
      </c>
      <c r="I207" s="57">
        <v>0.1</v>
      </c>
      <c r="J207" s="59" t="s">
        <v>62</v>
      </c>
      <c r="K207" s="102"/>
      <c r="L207" s="103"/>
      <c r="M207" s="104" t="s">
        <v>59</v>
      </c>
      <c r="N207" s="104"/>
      <c r="O207" s="104"/>
      <c r="P207" s="105"/>
      <c r="Q207" s="117"/>
      <c r="R207" s="117"/>
      <c r="S207" s="118" t="str">
        <f t="shared" si="13"/>
        <v>NG</v>
      </c>
      <c r="U207" s="120"/>
      <c r="V207" s="120"/>
    </row>
    <row r="208" s="2" customFormat="1" ht="36" customHeight="1" outlineLevel="1" spans="2:22">
      <c r="B208" s="35"/>
      <c r="D208" s="54" t="s">
        <v>269</v>
      </c>
      <c r="E208" s="55" t="s">
        <v>78</v>
      </c>
      <c r="F208" s="56" t="s">
        <v>140</v>
      </c>
      <c r="G208" s="57">
        <v>2</v>
      </c>
      <c r="H208" s="57">
        <v>-0.1</v>
      </c>
      <c r="I208" s="57">
        <v>0.1</v>
      </c>
      <c r="J208" s="59" t="s">
        <v>62</v>
      </c>
      <c r="K208" s="102"/>
      <c r="L208" s="103"/>
      <c r="M208" s="104" t="s">
        <v>59</v>
      </c>
      <c r="N208" s="104"/>
      <c r="O208" s="104"/>
      <c r="P208" s="105"/>
      <c r="Q208" s="117"/>
      <c r="R208" s="117"/>
      <c r="S208" s="118" t="str">
        <f t="shared" si="13"/>
        <v>NG</v>
      </c>
      <c r="U208" s="120"/>
      <c r="V208" s="120"/>
    </row>
    <row r="209" s="2" customFormat="1" ht="36" customHeight="1" outlineLevel="1" spans="2:22">
      <c r="B209" s="35"/>
      <c r="D209" s="54" t="s">
        <v>270</v>
      </c>
      <c r="E209" s="55" t="s">
        <v>78</v>
      </c>
      <c r="F209" s="56" t="s">
        <v>140</v>
      </c>
      <c r="G209" s="57">
        <v>2</v>
      </c>
      <c r="H209" s="57">
        <v>-0.1</v>
      </c>
      <c r="I209" s="57">
        <v>0.1</v>
      </c>
      <c r="J209" s="59" t="s">
        <v>62</v>
      </c>
      <c r="K209" s="102"/>
      <c r="L209" s="103"/>
      <c r="M209" s="104" t="s">
        <v>59</v>
      </c>
      <c r="N209" s="104"/>
      <c r="O209" s="104"/>
      <c r="P209" s="105"/>
      <c r="Q209" s="117"/>
      <c r="R209" s="117"/>
      <c r="S209" s="118" t="str">
        <f t="shared" si="13"/>
        <v>NG</v>
      </c>
      <c r="U209" s="120"/>
      <c r="V209" s="120"/>
    </row>
    <row r="210" s="2" customFormat="1" ht="36" customHeight="1" outlineLevel="1" spans="2:22">
      <c r="B210" s="35"/>
      <c r="D210" s="54" t="s">
        <v>271</v>
      </c>
      <c r="E210" s="55" t="s">
        <v>78</v>
      </c>
      <c r="F210" s="56" t="s">
        <v>140</v>
      </c>
      <c r="G210" s="57">
        <v>2</v>
      </c>
      <c r="H210" s="57">
        <v>-0.1</v>
      </c>
      <c r="I210" s="57">
        <v>0.1</v>
      </c>
      <c r="J210" s="59" t="s">
        <v>62</v>
      </c>
      <c r="K210" s="102"/>
      <c r="L210" s="103"/>
      <c r="M210" s="104" t="s">
        <v>59</v>
      </c>
      <c r="N210" s="104"/>
      <c r="O210" s="104"/>
      <c r="P210" s="105"/>
      <c r="Q210" s="117"/>
      <c r="R210" s="117"/>
      <c r="S210" s="118" t="str">
        <f t="shared" si="13"/>
        <v>NG</v>
      </c>
      <c r="U210" s="120"/>
      <c r="V210" s="120"/>
    </row>
    <row r="211" s="2" customFormat="1" ht="36" customHeight="1" outlineLevel="1" spans="2:22">
      <c r="B211" s="35"/>
      <c r="D211" s="54" t="s">
        <v>272</v>
      </c>
      <c r="E211" s="55" t="s">
        <v>61</v>
      </c>
      <c r="F211" s="56" t="s">
        <v>140</v>
      </c>
      <c r="G211" s="57">
        <v>2</v>
      </c>
      <c r="H211" s="57">
        <v>-0.1</v>
      </c>
      <c r="I211" s="57">
        <v>0.1</v>
      </c>
      <c r="J211" s="59" t="s">
        <v>62</v>
      </c>
      <c r="K211" s="102"/>
      <c r="L211" s="103"/>
      <c r="M211" s="104" t="s">
        <v>59</v>
      </c>
      <c r="N211" s="104"/>
      <c r="O211" s="104"/>
      <c r="P211" s="105"/>
      <c r="Q211" s="117"/>
      <c r="R211" s="117"/>
      <c r="S211" s="118" t="str">
        <f t="shared" si="13"/>
        <v>NG</v>
      </c>
      <c r="U211" s="120"/>
      <c r="V211" s="120"/>
    </row>
    <row r="212" s="2" customFormat="1" ht="36" customHeight="1" outlineLevel="1" spans="2:22">
      <c r="B212" s="35"/>
      <c r="D212" s="54" t="s">
        <v>273</v>
      </c>
      <c r="E212" s="55" t="s">
        <v>61</v>
      </c>
      <c r="F212" s="56" t="s">
        <v>140</v>
      </c>
      <c r="G212" s="57">
        <v>56</v>
      </c>
      <c r="H212" s="57">
        <v>-0.3</v>
      </c>
      <c r="I212" s="57">
        <v>0.3</v>
      </c>
      <c r="J212" s="59" t="s">
        <v>62</v>
      </c>
      <c r="K212" s="102"/>
      <c r="L212" s="103"/>
      <c r="M212" s="104" t="s">
        <v>59</v>
      </c>
      <c r="N212" s="104"/>
      <c r="O212" s="104"/>
      <c r="P212" s="105"/>
      <c r="Q212" s="117"/>
      <c r="R212" s="117"/>
      <c r="S212" s="118" t="str">
        <f t="shared" si="13"/>
        <v>NG</v>
      </c>
      <c r="U212" s="120"/>
      <c r="V212" s="120"/>
    </row>
    <row r="213" s="2" customFormat="1" ht="36" customHeight="1" outlineLevel="1" spans="2:22">
      <c r="B213" s="35"/>
      <c r="D213" s="54" t="s">
        <v>274</v>
      </c>
      <c r="E213" s="55" t="s">
        <v>61</v>
      </c>
      <c r="F213" s="56" t="s">
        <v>140</v>
      </c>
      <c r="G213" s="57">
        <v>28</v>
      </c>
      <c r="H213" s="57">
        <v>-0.2</v>
      </c>
      <c r="I213" s="57">
        <v>0.2</v>
      </c>
      <c r="J213" s="59" t="s">
        <v>62</v>
      </c>
      <c r="K213" s="102"/>
      <c r="L213" s="103"/>
      <c r="M213" s="104" t="s">
        <v>59</v>
      </c>
      <c r="N213" s="104"/>
      <c r="O213" s="104"/>
      <c r="P213" s="105"/>
      <c r="Q213" s="117"/>
      <c r="R213" s="117"/>
      <c r="S213" s="118" t="str">
        <f t="shared" si="13"/>
        <v>NG</v>
      </c>
      <c r="U213" s="120"/>
      <c r="V213" s="120"/>
    </row>
    <row r="214" s="2" customFormat="1" ht="36" customHeight="1" outlineLevel="1" spans="2:22">
      <c r="B214" s="35"/>
      <c r="D214" s="54" t="s">
        <v>275</v>
      </c>
      <c r="E214" s="55" t="s">
        <v>61</v>
      </c>
      <c r="F214" s="56" t="s">
        <v>57</v>
      </c>
      <c r="G214" s="57">
        <v>11.4</v>
      </c>
      <c r="H214" s="58">
        <v>-0.2</v>
      </c>
      <c r="I214" s="58">
        <v>0.2</v>
      </c>
      <c r="J214" s="59" t="s">
        <v>62</v>
      </c>
      <c r="K214" s="102"/>
      <c r="L214" s="103"/>
      <c r="M214" s="104" t="s">
        <v>59</v>
      </c>
      <c r="N214" s="104"/>
      <c r="O214" s="104"/>
      <c r="P214" s="105"/>
      <c r="Q214" s="117"/>
      <c r="R214" s="117"/>
      <c r="S214" s="118" t="str">
        <f t="shared" si="13"/>
        <v>NG</v>
      </c>
      <c r="U214" s="120"/>
      <c r="V214" s="120"/>
    </row>
    <row r="215" s="2" customFormat="1" ht="36" customHeight="1" outlineLevel="1" spans="2:22">
      <c r="B215" s="35"/>
      <c r="D215" s="54" t="s">
        <v>276</v>
      </c>
      <c r="E215" s="55" t="s">
        <v>167</v>
      </c>
      <c r="F215" s="60" t="str">
        <f>_xlfn.DISPIMG("ID_4A6EFEE91B07414893CD597F9D82CD1A",1)</f>
        <v>=DISPIMG("ID_4A6EFEE91B07414893CD597F9D82CD1A",1)</v>
      </c>
      <c r="G215" s="57">
        <v>10</v>
      </c>
      <c r="H215" s="57">
        <v>-10</v>
      </c>
      <c r="I215" s="57">
        <v>0</v>
      </c>
      <c r="J215" s="119" t="s">
        <v>168</v>
      </c>
      <c r="K215" s="102"/>
      <c r="L215" s="103"/>
      <c r="M215" s="104" t="s">
        <v>169</v>
      </c>
      <c r="N215" s="104"/>
      <c r="O215" s="104"/>
      <c r="P215" s="105"/>
      <c r="Q215" s="117"/>
      <c r="R215" s="117"/>
      <c r="S215" s="118" t="str">
        <f t="shared" si="13"/>
        <v>OK</v>
      </c>
      <c r="U215" s="120"/>
      <c r="V215" s="120"/>
    </row>
    <row r="216" s="2" customFormat="1" ht="36" customHeight="1" outlineLevel="1" spans="2:22">
      <c r="B216" s="35"/>
      <c r="D216" s="54" t="s">
        <v>277</v>
      </c>
      <c r="E216" s="55" t="s">
        <v>171</v>
      </c>
      <c r="F216" s="60" t="str">
        <f>_xlfn.DISPIMG("ID_C80FA3441C34477D8C814DE02948CA73",1)</f>
        <v>=DISPIMG("ID_C80FA3441C34477D8C814DE02948CA73",1)</v>
      </c>
      <c r="G216" s="57">
        <v>10</v>
      </c>
      <c r="H216" s="57">
        <v>-10</v>
      </c>
      <c r="I216" s="57">
        <v>0</v>
      </c>
      <c r="J216" s="119" t="s">
        <v>168</v>
      </c>
      <c r="K216" s="102"/>
      <c r="L216" s="103"/>
      <c r="M216" s="104" t="s">
        <v>169</v>
      </c>
      <c r="N216" s="104"/>
      <c r="O216" s="104"/>
      <c r="P216" s="105"/>
      <c r="Q216" s="117"/>
      <c r="R216" s="117"/>
      <c r="S216" s="118" t="str">
        <f t="shared" si="13"/>
        <v>OK</v>
      </c>
      <c r="U216" s="120"/>
      <c r="V216" s="120"/>
    </row>
    <row r="217" s="2" customFormat="1" ht="36" customHeight="1" outlineLevel="1" spans="2:22">
      <c r="B217" s="35"/>
      <c r="D217" s="54" t="s">
        <v>278</v>
      </c>
      <c r="E217" s="55" t="s">
        <v>61</v>
      </c>
      <c r="F217" s="56" t="s">
        <v>57</v>
      </c>
      <c r="G217" s="57">
        <v>91</v>
      </c>
      <c r="H217" s="58">
        <v>-0.3</v>
      </c>
      <c r="I217" s="58">
        <v>0.3</v>
      </c>
      <c r="J217" s="59" t="s">
        <v>62</v>
      </c>
      <c r="K217" s="102"/>
      <c r="L217" s="103"/>
      <c r="M217" s="104" t="s">
        <v>59</v>
      </c>
      <c r="N217" s="104"/>
      <c r="O217" s="104"/>
      <c r="P217" s="105"/>
      <c r="Q217" s="117"/>
      <c r="R217" s="117"/>
      <c r="S217" s="118" t="str">
        <f t="shared" si="13"/>
        <v>NG</v>
      </c>
      <c r="U217" s="120"/>
      <c r="V217" s="120"/>
    </row>
    <row r="218" s="2" customFormat="1" ht="36" customHeight="1" outlineLevel="1" spans="2:22">
      <c r="B218" s="35"/>
      <c r="D218" s="54" t="s">
        <v>279</v>
      </c>
      <c r="E218" s="55" t="s">
        <v>61</v>
      </c>
      <c r="F218" s="56" t="s">
        <v>57</v>
      </c>
      <c r="G218" s="57">
        <v>91</v>
      </c>
      <c r="H218" s="58">
        <v>-0.3</v>
      </c>
      <c r="I218" s="58">
        <v>0.3</v>
      </c>
      <c r="J218" s="59" t="s">
        <v>62</v>
      </c>
      <c r="K218" s="102"/>
      <c r="L218" s="103"/>
      <c r="M218" s="104" t="s">
        <v>59</v>
      </c>
      <c r="N218" s="104"/>
      <c r="O218" s="104"/>
      <c r="P218" s="105"/>
      <c r="Q218" s="117"/>
      <c r="R218" s="117"/>
      <c r="S218" s="118" t="str">
        <f t="shared" si="13"/>
        <v>NG</v>
      </c>
      <c r="U218" s="120"/>
      <c r="V218" s="120"/>
    </row>
    <row r="219" s="2" customFormat="1" ht="36" customHeight="1" outlineLevel="1" spans="2:22">
      <c r="B219" s="35"/>
      <c r="D219" s="54" t="s">
        <v>280</v>
      </c>
      <c r="E219" s="55" t="s">
        <v>61</v>
      </c>
      <c r="F219" s="56" t="s">
        <v>57</v>
      </c>
      <c r="G219" s="57">
        <v>91</v>
      </c>
      <c r="H219" s="58">
        <v>-0.3</v>
      </c>
      <c r="I219" s="58">
        <v>0.3</v>
      </c>
      <c r="J219" s="59" t="s">
        <v>62</v>
      </c>
      <c r="K219" s="102"/>
      <c r="L219" s="103"/>
      <c r="M219" s="104" t="s">
        <v>59</v>
      </c>
      <c r="N219" s="104"/>
      <c r="O219" s="104"/>
      <c r="P219" s="105"/>
      <c r="Q219" s="117"/>
      <c r="R219" s="117"/>
      <c r="S219" s="118" t="str">
        <f t="shared" si="13"/>
        <v>NG</v>
      </c>
      <c r="U219" s="120"/>
      <c r="V219" s="120"/>
    </row>
    <row r="220" s="2" customFormat="1" ht="36" customHeight="1" outlineLevel="1" spans="2:22">
      <c r="B220" s="35"/>
      <c r="D220" s="54" t="s">
        <v>281</v>
      </c>
      <c r="E220" s="55" t="s">
        <v>61</v>
      </c>
      <c r="F220" s="56" t="s">
        <v>57</v>
      </c>
      <c r="G220" s="57">
        <v>91</v>
      </c>
      <c r="H220" s="58">
        <v>-0.3</v>
      </c>
      <c r="I220" s="58">
        <v>0.3</v>
      </c>
      <c r="J220" s="59" t="s">
        <v>62</v>
      </c>
      <c r="K220" s="102"/>
      <c r="L220" s="103"/>
      <c r="M220" s="104" t="s">
        <v>59</v>
      </c>
      <c r="N220" s="104"/>
      <c r="O220" s="104"/>
      <c r="P220" s="105"/>
      <c r="Q220" s="117"/>
      <c r="R220" s="117"/>
      <c r="S220" s="118" t="str">
        <f t="shared" si="13"/>
        <v>NG</v>
      </c>
      <c r="U220" s="120"/>
      <c r="V220" s="120"/>
    </row>
    <row r="221" s="2" customFormat="1" ht="36" customHeight="1" outlineLevel="1" spans="2:22">
      <c r="B221" s="35"/>
      <c r="D221" s="54" t="s">
        <v>282</v>
      </c>
      <c r="E221" s="55" t="s">
        <v>61</v>
      </c>
      <c r="F221" s="56" t="s">
        <v>57</v>
      </c>
      <c r="G221" s="57">
        <v>91</v>
      </c>
      <c r="H221" s="58">
        <v>-0.3</v>
      </c>
      <c r="I221" s="58">
        <v>0.3</v>
      </c>
      <c r="J221" s="59" t="s">
        <v>62</v>
      </c>
      <c r="K221" s="102"/>
      <c r="L221" s="103"/>
      <c r="M221" s="104" t="s">
        <v>59</v>
      </c>
      <c r="N221" s="104"/>
      <c r="O221" s="104"/>
      <c r="P221" s="105"/>
      <c r="Q221" s="117"/>
      <c r="R221" s="117"/>
      <c r="S221" s="118" t="str">
        <f t="shared" si="13"/>
        <v>NG</v>
      </c>
      <c r="U221" s="120"/>
      <c r="V221" s="120"/>
    </row>
    <row r="222" s="2" customFormat="1" ht="36" customHeight="1" outlineLevel="1" spans="2:22">
      <c r="B222" s="35"/>
      <c r="D222" s="54" t="s">
        <v>283</v>
      </c>
      <c r="E222" s="55" t="s">
        <v>61</v>
      </c>
      <c r="F222" s="56" t="s">
        <v>57</v>
      </c>
      <c r="G222" s="57">
        <v>91</v>
      </c>
      <c r="H222" s="58">
        <v>-0.3</v>
      </c>
      <c r="I222" s="58">
        <v>0.3</v>
      </c>
      <c r="J222" s="59" t="s">
        <v>62</v>
      </c>
      <c r="K222" s="102"/>
      <c r="L222" s="103"/>
      <c r="M222" s="104" t="s">
        <v>59</v>
      </c>
      <c r="N222" s="104"/>
      <c r="O222" s="104"/>
      <c r="P222" s="105"/>
      <c r="Q222" s="117"/>
      <c r="R222" s="117"/>
      <c r="S222" s="118" t="str">
        <f t="shared" si="13"/>
        <v>NG</v>
      </c>
      <c r="U222" s="120"/>
      <c r="V222" s="120"/>
    </row>
    <row r="223" s="2" customFormat="1" ht="36" customHeight="1" outlineLevel="1" spans="2:22">
      <c r="B223" s="35"/>
      <c r="D223" s="54" t="s">
        <v>284</v>
      </c>
      <c r="E223" s="55" t="s">
        <v>61</v>
      </c>
      <c r="F223" s="56" t="s">
        <v>57</v>
      </c>
      <c r="G223" s="57">
        <v>56</v>
      </c>
      <c r="H223" s="58">
        <v>-0.3</v>
      </c>
      <c r="I223" s="58">
        <v>0.3</v>
      </c>
      <c r="J223" s="59" t="s">
        <v>62</v>
      </c>
      <c r="K223" s="102"/>
      <c r="L223" s="103"/>
      <c r="M223" s="104" t="s">
        <v>59</v>
      </c>
      <c r="N223" s="104"/>
      <c r="O223" s="104"/>
      <c r="P223" s="105"/>
      <c r="Q223" s="117"/>
      <c r="R223" s="117"/>
      <c r="S223" s="118" t="str">
        <f t="shared" si="13"/>
        <v>NG</v>
      </c>
      <c r="U223" s="120"/>
      <c r="V223" s="120"/>
    </row>
    <row r="224" s="2" customFormat="1" ht="36" customHeight="1" outlineLevel="1" spans="2:22">
      <c r="B224" s="35"/>
      <c r="D224" s="54" t="s">
        <v>285</v>
      </c>
      <c r="E224" s="55" t="s">
        <v>61</v>
      </c>
      <c r="F224" s="56" t="s">
        <v>57</v>
      </c>
      <c r="G224" s="57">
        <v>56</v>
      </c>
      <c r="H224" s="58">
        <v>-0.3</v>
      </c>
      <c r="I224" s="58">
        <v>0.3</v>
      </c>
      <c r="J224" s="59" t="s">
        <v>62</v>
      </c>
      <c r="K224" s="102"/>
      <c r="L224" s="103"/>
      <c r="M224" s="104" t="s">
        <v>59</v>
      </c>
      <c r="N224" s="104"/>
      <c r="O224" s="104"/>
      <c r="P224" s="105"/>
      <c r="Q224" s="117"/>
      <c r="R224" s="117"/>
      <c r="S224" s="118" t="str">
        <f t="shared" ref="S224:S242" si="14">IF(COUNTBLANK(P224:R224)=5,"",IF(OR((MIN(P224:R224)&lt;(G224+H224)),(MAX(P224:R224)&gt;(G224+I224))),"NG","OK"))</f>
        <v>NG</v>
      </c>
      <c r="U224" s="120"/>
      <c r="V224" s="120"/>
    </row>
    <row r="225" s="2" customFormat="1" ht="36" customHeight="1" outlineLevel="1" spans="2:22">
      <c r="B225" s="35"/>
      <c r="D225" s="54" t="s">
        <v>286</v>
      </c>
      <c r="E225" s="55" t="s">
        <v>61</v>
      </c>
      <c r="F225" s="56" t="s">
        <v>57</v>
      </c>
      <c r="G225" s="57">
        <v>56</v>
      </c>
      <c r="H225" s="58">
        <v>-0.3</v>
      </c>
      <c r="I225" s="58">
        <v>0.3</v>
      </c>
      <c r="J225" s="59" t="s">
        <v>62</v>
      </c>
      <c r="K225" s="102"/>
      <c r="L225" s="103"/>
      <c r="M225" s="104" t="s">
        <v>59</v>
      </c>
      <c r="N225" s="104"/>
      <c r="O225" s="104"/>
      <c r="P225" s="105"/>
      <c r="Q225" s="117"/>
      <c r="R225" s="117"/>
      <c r="S225" s="118" t="str">
        <f t="shared" si="14"/>
        <v>NG</v>
      </c>
      <c r="U225" s="120"/>
      <c r="V225" s="120"/>
    </row>
    <row r="226" s="2" customFormat="1" ht="36" customHeight="1" outlineLevel="1" spans="2:22">
      <c r="B226" s="35"/>
      <c r="D226" s="54" t="s">
        <v>287</v>
      </c>
      <c r="E226" s="55" t="s">
        <v>61</v>
      </c>
      <c r="F226" s="56" t="s">
        <v>57</v>
      </c>
      <c r="G226" s="57">
        <v>51</v>
      </c>
      <c r="H226" s="58">
        <v>-0.3</v>
      </c>
      <c r="I226" s="58">
        <v>0.3</v>
      </c>
      <c r="J226" s="59" t="s">
        <v>62</v>
      </c>
      <c r="K226" s="102"/>
      <c r="L226" s="103"/>
      <c r="M226" s="104" t="s">
        <v>59</v>
      </c>
      <c r="N226" s="104"/>
      <c r="O226" s="104"/>
      <c r="P226" s="105"/>
      <c r="Q226" s="117"/>
      <c r="R226" s="117"/>
      <c r="S226" s="118" t="str">
        <f t="shared" si="14"/>
        <v>NG</v>
      </c>
      <c r="U226" s="120"/>
      <c r="V226" s="120"/>
    </row>
    <row r="227" s="2" customFormat="1" ht="36" customHeight="1" outlineLevel="1" spans="2:22">
      <c r="B227" s="35"/>
      <c r="D227" s="54" t="s">
        <v>288</v>
      </c>
      <c r="E227" s="55" t="s">
        <v>61</v>
      </c>
      <c r="F227" s="56" t="s">
        <v>57</v>
      </c>
      <c r="G227" s="57">
        <v>51</v>
      </c>
      <c r="H227" s="58">
        <v>-0.3</v>
      </c>
      <c r="I227" s="58">
        <v>0.3</v>
      </c>
      <c r="J227" s="59" t="s">
        <v>62</v>
      </c>
      <c r="K227" s="102"/>
      <c r="L227" s="103"/>
      <c r="M227" s="104" t="s">
        <v>59</v>
      </c>
      <c r="N227" s="104"/>
      <c r="O227" s="104"/>
      <c r="P227" s="105"/>
      <c r="Q227" s="117"/>
      <c r="R227" s="117"/>
      <c r="S227" s="118" t="str">
        <f t="shared" si="14"/>
        <v>NG</v>
      </c>
      <c r="U227" s="120"/>
      <c r="V227" s="120"/>
    </row>
    <row r="228" s="2" customFormat="1" ht="36" customHeight="1" outlineLevel="1" spans="2:22">
      <c r="B228" s="35"/>
      <c r="D228" s="54" t="s">
        <v>289</v>
      </c>
      <c r="E228" s="55" t="s">
        <v>61</v>
      </c>
      <c r="F228" s="56" t="s">
        <v>57</v>
      </c>
      <c r="G228" s="57">
        <v>51</v>
      </c>
      <c r="H228" s="58">
        <v>-0.3</v>
      </c>
      <c r="I228" s="58">
        <v>0.3</v>
      </c>
      <c r="J228" s="59" t="s">
        <v>62</v>
      </c>
      <c r="K228" s="102"/>
      <c r="L228" s="103"/>
      <c r="M228" s="104" t="s">
        <v>59</v>
      </c>
      <c r="N228" s="104"/>
      <c r="O228" s="104"/>
      <c r="P228" s="105"/>
      <c r="Q228" s="117"/>
      <c r="R228" s="117"/>
      <c r="S228" s="118" t="str">
        <f t="shared" si="14"/>
        <v>NG</v>
      </c>
      <c r="U228" s="120"/>
      <c r="V228" s="120"/>
    </row>
    <row r="229" s="2" customFormat="1" ht="36" customHeight="1" outlineLevel="1" spans="2:22">
      <c r="B229" s="35"/>
      <c r="D229" s="54" t="s">
        <v>290</v>
      </c>
      <c r="E229" s="55" t="s">
        <v>61</v>
      </c>
      <c r="F229" s="56" t="s">
        <v>57</v>
      </c>
      <c r="G229" s="57">
        <v>51</v>
      </c>
      <c r="H229" s="58">
        <v>-0.3</v>
      </c>
      <c r="I229" s="58">
        <v>0.3</v>
      </c>
      <c r="J229" s="59" t="s">
        <v>62</v>
      </c>
      <c r="K229" s="102"/>
      <c r="L229" s="103"/>
      <c r="M229" s="104" t="s">
        <v>59</v>
      </c>
      <c r="N229" s="104"/>
      <c r="O229" s="104"/>
      <c r="P229" s="105"/>
      <c r="Q229" s="117"/>
      <c r="R229" s="117"/>
      <c r="S229" s="118" t="str">
        <f t="shared" si="14"/>
        <v>NG</v>
      </c>
      <c r="U229" s="120"/>
      <c r="V229" s="120"/>
    </row>
    <row r="230" s="2" customFormat="1" ht="36" customHeight="1" outlineLevel="1" spans="2:22">
      <c r="B230" s="35"/>
      <c r="D230" s="54" t="s">
        <v>291</v>
      </c>
      <c r="E230" s="55" t="s">
        <v>61</v>
      </c>
      <c r="F230" s="56" t="s">
        <v>57</v>
      </c>
      <c r="G230" s="57">
        <v>51</v>
      </c>
      <c r="H230" s="58">
        <v>-0.3</v>
      </c>
      <c r="I230" s="58">
        <v>0.3</v>
      </c>
      <c r="J230" s="59" t="s">
        <v>62</v>
      </c>
      <c r="K230" s="102"/>
      <c r="L230" s="103"/>
      <c r="M230" s="104" t="s">
        <v>59</v>
      </c>
      <c r="N230" s="104"/>
      <c r="O230" s="104"/>
      <c r="P230" s="105"/>
      <c r="Q230" s="117"/>
      <c r="R230" s="117"/>
      <c r="S230" s="118" t="str">
        <f t="shared" si="14"/>
        <v>NG</v>
      </c>
      <c r="U230" s="120"/>
      <c r="V230" s="120"/>
    </row>
    <row r="231" s="2" customFormat="1" ht="36" customHeight="1" outlineLevel="1" spans="2:22">
      <c r="B231" s="35"/>
      <c r="D231" s="54" t="s">
        <v>292</v>
      </c>
      <c r="E231" s="55" t="s">
        <v>61</v>
      </c>
      <c r="F231" s="56" t="s">
        <v>57</v>
      </c>
      <c r="G231" s="57">
        <v>51</v>
      </c>
      <c r="H231" s="58">
        <v>-0.3</v>
      </c>
      <c r="I231" s="58">
        <v>0.3</v>
      </c>
      <c r="J231" s="59" t="s">
        <v>62</v>
      </c>
      <c r="K231" s="102"/>
      <c r="L231" s="103"/>
      <c r="M231" s="104" t="s">
        <v>59</v>
      </c>
      <c r="N231" s="104"/>
      <c r="O231" s="104"/>
      <c r="P231" s="105"/>
      <c r="Q231" s="117"/>
      <c r="R231" s="117"/>
      <c r="S231" s="118" t="str">
        <f t="shared" si="14"/>
        <v>NG</v>
      </c>
      <c r="U231" s="120"/>
      <c r="V231" s="120"/>
    </row>
    <row r="232" s="2" customFormat="1" ht="36" customHeight="1" outlineLevel="1" spans="2:22">
      <c r="B232" s="35"/>
      <c r="D232" s="54" t="s">
        <v>293</v>
      </c>
      <c r="E232" s="55" t="s">
        <v>61</v>
      </c>
      <c r="F232" s="56" t="s">
        <v>79</v>
      </c>
      <c r="G232" s="57">
        <v>10</v>
      </c>
      <c r="H232" s="57">
        <v>0</v>
      </c>
      <c r="I232" s="57">
        <v>0.4</v>
      </c>
      <c r="J232" s="59" t="s">
        <v>62</v>
      </c>
      <c r="K232" s="102"/>
      <c r="L232" s="103"/>
      <c r="M232" s="104" t="s">
        <v>59</v>
      </c>
      <c r="N232" s="104"/>
      <c r="O232" s="104"/>
      <c r="P232" s="105"/>
      <c r="Q232" s="117"/>
      <c r="R232" s="117"/>
      <c r="S232" s="118" t="str">
        <f t="shared" si="14"/>
        <v>NG</v>
      </c>
      <c r="U232" s="120"/>
      <c r="V232" s="120"/>
    </row>
    <row r="233" s="2" customFormat="1" ht="36" customHeight="1" outlineLevel="1" spans="2:22">
      <c r="B233" s="35"/>
      <c r="D233" s="54" t="s">
        <v>294</v>
      </c>
      <c r="E233" s="55" t="s">
        <v>61</v>
      </c>
      <c r="F233" s="56" t="s">
        <v>79</v>
      </c>
      <c r="G233" s="57">
        <v>10</v>
      </c>
      <c r="H233" s="57">
        <v>0</v>
      </c>
      <c r="I233" s="57">
        <v>0.4</v>
      </c>
      <c r="J233" s="59" t="s">
        <v>62</v>
      </c>
      <c r="K233" s="102"/>
      <c r="L233" s="103"/>
      <c r="M233" s="104" t="s">
        <v>59</v>
      </c>
      <c r="N233" s="104"/>
      <c r="O233" s="104"/>
      <c r="P233" s="105"/>
      <c r="Q233" s="117"/>
      <c r="R233" s="117"/>
      <c r="S233" s="118" t="str">
        <f t="shared" si="14"/>
        <v>NG</v>
      </c>
      <c r="U233" s="120"/>
      <c r="V233" s="120"/>
    </row>
    <row r="234" s="2" customFormat="1" ht="36" customHeight="1" outlineLevel="1" spans="2:22">
      <c r="B234" s="35"/>
      <c r="D234" s="54" t="s">
        <v>295</v>
      </c>
      <c r="E234" s="55" t="s">
        <v>61</v>
      </c>
      <c r="F234" s="56" t="s">
        <v>79</v>
      </c>
      <c r="G234" s="57">
        <v>10</v>
      </c>
      <c r="H234" s="57">
        <v>0</v>
      </c>
      <c r="I234" s="57">
        <v>0.4</v>
      </c>
      <c r="J234" s="59" t="s">
        <v>62</v>
      </c>
      <c r="K234" s="102"/>
      <c r="L234" s="103"/>
      <c r="M234" s="104" t="s">
        <v>59</v>
      </c>
      <c r="N234" s="104"/>
      <c r="O234" s="104"/>
      <c r="P234" s="105"/>
      <c r="Q234" s="117"/>
      <c r="R234" s="117"/>
      <c r="S234" s="118" t="str">
        <f t="shared" si="14"/>
        <v>NG</v>
      </c>
      <c r="U234" s="120"/>
      <c r="V234" s="120"/>
    </row>
    <row r="235" s="2" customFormat="1" ht="36" customHeight="1" outlineLevel="1" spans="2:22">
      <c r="B235" s="35"/>
      <c r="D235" s="54" t="s">
        <v>296</v>
      </c>
      <c r="E235" s="55" t="s">
        <v>109</v>
      </c>
      <c r="F235" s="60" t="str">
        <f>_xlfn.DISPIMG("ID_F509D833B8974551894B4C568EA09E71",1)</f>
        <v>=DISPIMG("ID_F509D833B8974551894B4C568EA09E71",1)</v>
      </c>
      <c r="G235" s="57">
        <v>0.6</v>
      </c>
      <c r="H235" s="57">
        <v>-0.6</v>
      </c>
      <c r="I235" s="57">
        <v>0</v>
      </c>
      <c r="J235" s="59" t="s">
        <v>62</v>
      </c>
      <c r="K235" s="102"/>
      <c r="L235" s="103"/>
      <c r="M235" s="104" t="s">
        <v>59</v>
      </c>
      <c r="N235" s="104"/>
      <c r="O235" s="104"/>
      <c r="P235" s="105"/>
      <c r="Q235" s="117"/>
      <c r="R235" s="117"/>
      <c r="S235" s="118" t="str">
        <f t="shared" si="14"/>
        <v>OK</v>
      </c>
      <c r="U235" s="120"/>
      <c r="V235" s="120"/>
    </row>
    <row r="236" s="2" customFormat="1" ht="36" customHeight="1" outlineLevel="1" spans="2:22">
      <c r="B236" s="35"/>
      <c r="D236" s="54" t="s">
        <v>297</v>
      </c>
      <c r="E236" s="55" t="s">
        <v>177</v>
      </c>
      <c r="F236" s="56" t="s">
        <v>57</v>
      </c>
      <c r="G236" s="57">
        <v>40</v>
      </c>
      <c r="H236" s="58">
        <v>-1</v>
      </c>
      <c r="I236" s="58">
        <v>1</v>
      </c>
      <c r="J236" s="59" t="s">
        <v>62</v>
      </c>
      <c r="K236" s="102"/>
      <c r="L236" s="103"/>
      <c r="M236" s="104" t="s">
        <v>59</v>
      </c>
      <c r="N236" s="104"/>
      <c r="O236" s="104"/>
      <c r="P236" s="105"/>
      <c r="Q236" s="117"/>
      <c r="R236" s="117"/>
      <c r="S236" s="118" t="str">
        <f t="shared" si="14"/>
        <v>NG</v>
      </c>
      <c r="U236" s="120"/>
      <c r="V236" s="120"/>
    </row>
    <row r="237" s="2" customFormat="1" ht="36" customHeight="1" outlineLevel="1" spans="2:22">
      <c r="B237" s="35"/>
      <c r="D237" s="54" t="s">
        <v>298</v>
      </c>
      <c r="E237" s="55" t="s">
        <v>177</v>
      </c>
      <c r="F237" s="56" t="s">
        <v>57</v>
      </c>
      <c r="G237" s="57">
        <v>40</v>
      </c>
      <c r="H237" s="58">
        <v>-1</v>
      </c>
      <c r="I237" s="58">
        <v>1</v>
      </c>
      <c r="J237" s="59" t="s">
        <v>62</v>
      </c>
      <c r="K237" s="102"/>
      <c r="L237" s="103"/>
      <c r="M237" s="104" t="s">
        <v>59</v>
      </c>
      <c r="N237" s="104"/>
      <c r="O237" s="104"/>
      <c r="P237" s="105"/>
      <c r="Q237" s="117"/>
      <c r="R237" s="117"/>
      <c r="S237" s="118" t="str">
        <f t="shared" si="14"/>
        <v>NG</v>
      </c>
      <c r="U237" s="120"/>
      <c r="V237" s="120"/>
    </row>
    <row r="238" s="2" customFormat="1" ht="36" customHeight="1" outlineLevel="1" spans="2:22">
      <c r="B238" s="35"/>
      <c r="D238" s="54" t="s">
        <v>299</v>
      </c>
      <c r="E238" s="55" t="s">
        <v>177</v>
      </c>
      <c r="F238" s="56" t="s">
        <v>57</v>
      </c>
      <c r="G238" s="57">
        <v>40</v>
      </c>
      <c r="H238" s="58">
        <v>-1</v>
      </c>
      <c r="I238" s="58">
        <v>1</v>
      </c>
      <c r="J238" s="59" t="s">
        <v>62</v>
      </c>
      <c r="K238" s="102"/>
      <c r="L238" s="103"/>
      <c r="M238" s="104" t="s">
        <v>59</v>
      </c>
      <c r="N238" s="104"/>
      <c r="O238" s="104"/>
      <c r="P238" s="105"/>
      <c r="Q238" s="117"/>
      <c r="R238" s="117"/>
      <c r="S238" s="118" t="str">
        <f t="shared" si="14"/>
        <v>NG</v>
      </c>
      <c r="U238" s="120"/>
      <c r="V238" s="120"/>
    </row>
    <row r="239" s="2" customFormat="1" ht="36" customHeight="1" outlineLevel="1" spans="2:22">
      <c r="B239" s="35"/>
      <c r="D239" s="54" t="s">
        <v>300</v>
      </c>
      <c r="E239" s="55" t="s">
        <v>177</v>
      </c>
      <c r="F239" s="56" t="s">
        <v>57</v>
      </c>
      <c r="G239" s="57">
        <v>40</v>
      </c>
      <c r="H239" s="58">
        <v>-1</v>
      </c>
      <c r="I239" s="58">
        <v>1</v>
      </c>
      <c r="J239" s="59" t="s">
        <v>62</v>
      </c>
      <c r="K239" s="102"/>
      <c r="L239" s="103"/>
      <c r="M239" s="104" t="s">
        <v>59</v>
      </c>
      <c r="N239" s="104"/>
      <c r="O239" s="104"/>
      <c r="P239" s="105"/>
      <c r="Q239" s="117"/>
      <c r="R239" s="117"/>
      <c r="S239" s="118" t="str">
        <f t="shared" si="14"/>
        <v>NG</v>
      </c>
      <c r="U239" s="120"/>
      <c r="V239" s="120"/>
    </row>
    <row r="240" s="2" customFormat="1" ht="36" customHeight="1" outlineLevel="1" spans="2:22">
      <c r="B240" s="35"/>
      <c r="D240" s="54" t="s">
        <v>301</v>
      </c>
      <c r="E240" s="55" t="s">
        <v>177</v>
      </c>
      <c r="F240" s="56" t="s">
        <v>57</v>
      </c>
      <c r="G240" s="57">
        <v>40</v>
      </c>
      <c r="H240" s="58">
        <v>-1</v>
      </c>
      <c r="I240" s="58">
        <v>1</v>
      </c>
      <c r="J240" s="59" t="s">
        <v>62</v>
      </c>
      <c r="K240" s="102"/>
      <c r="L240" s="103"/>
      <c r="M240" s="104" t="s">
        <v>59</v>
      </c>
      <c r="N240" s="104"/>
      <c r="O240" s="104"/>
      <c r="P240" s="105"/>
      <c r="Q240" s="117"/>
      <c r="R240" s="117"/>
      <c r="S240" s="118" t="str">
        <f t="shared" si="14"/>
        <v>NG</v>
      </c>
      <c r="U240" s="120"/>
      <c r="V240" s="120"/>
    </row>
    <row r="241" s="2" customFormat="1" ht="36" customHeight="1" outlineLevel="1" spans="2:22">
      <c r="B241" s="35"/>
      <c r="D241" s="54" t="s">
        <v>302</v>
      </c>
      <c r="E241" s="55" t="s">
        <v>177</v>
      </c>
      <c r="F241" s="56" t="s">
        <v>57</v>
      </c>
      <c r="G241" s="57">
        <v>40</v>
      </c>
      <c r="H241" s="58">
        <v>-1</v>
      </c>
      <c r="I241" s="58">
        <v>1</v>
      </c>
      <c r="J241" s="59" t="s">
        <v>62</v>
      </c>
      <c r="K241" s="102"/>
      <c r="L241" s="103"/>
      <c r="M241" s="104" t="s">
        <v>59</v>
      </c>
      <c r="N241" s="104"/>
      <c r="O241" s="104"/>
      <c r="P241" s="105"/>
      <c r="Q241" s="117"/>
      <c r="R241" s="117"/>
      <c r="S241" s="118" t="str">
        <f t="shared" si="14"/>
        <v>NG</v>
      </c>
      <c r="U241" s="120"/>
      <c r="V241" s="120"/>
    </row>
    <row r="242" s="2" customFormat="1" ht="36" customHeight="1" outlineLevel="1" spans="2:22">
      <c r="B242" s="35"/>
      <c r="D242" s="54" t="s">
        <v>303</v>
      </c>
      <c r="E242" s="55" t="s">
        <v>61</v>
      </c>
      <c r="F242" s="56" t="s">
        <v>57</v>
      </c>
      <c r="G242" s="57">
        <v>144.5</v>
      </c>
      <c r="H242" s="58">
        <v>-0.5</v>
      </c>
      <c r="I242" s="58">
        <v>0.5</v>
      </c>
      <c r="J242" s="59" t="s">
        <v>62</v>
      </c>
      <c r="K242" s="102"/>
      <c r="L242" s="103"/>
      <c r="M242" s="104" t="s">
        <v>59</v>
      </c>
      <c r="N242" s="104"/>
      <c r="O242" s="104"/>
      <c r="P242" s="105"/>
      <c r="Q242" s="117"/>
      <c r="R242" s="117"/>
      <c r="S242" s="118" t="str">
        <f t="shared" si="14"/>
        <v>NG</v>
      </c>
      <c r="U242" s="120"/>
      <c r="V242" s="120"/>
    </row>
    <row r="243" s="2" customFormat="1" ht="36" customHeight="1" outlineLevel="1" spans="2:22">
      <c r="B243" s="35"/>
      <c r="D243" s="54" t="s">
        <v>304</v>
      </c>
      <c r="E243" s="55" t="s">
        <v>61</v>
      </c>
      <c r="F243" s="56" t="s">
        <v>57</v>
      </c>
      <c r="G243" s="57">
        <v>144.5</v>
      </c>
      <c r="H243" s="58">
        <v>-0.5</v>
      </c>
      <c r="I243" s="58">
        <v>0.5</v>
      </c>
      <c r="J243" s="59" t="s">
        <v>62</v>
      </c>
      <c r="K243" s="102"/>
      <c r="L243" s="103"/>
      <c r="M243" s="104" t="s">
        <v>59</v>
      </c>
      <c r="N243" s="104"/>
      <c r="O243" s="104"/>
      <c r="P243" s="105"/>
      <c r="Q243" s="117"/>
      <c r="R243" s="117"/>
      <c r="S243" s="118" t="str">
        <f t="shared" ref="S243:S250" si="15">IF(COUNTBLANK(P243:R243)=5,"",IF(OR((MIN(P243:R243)&lt;(G243+H243)),(MAX(P243:R243)&gt;(G243+I243))),"NG","OK"))</f>
        <v>NG</v>
      </c>
      <c r="U243" s="120"/>
      <c r="V243" s="120"/>
    </row>
    <row r="244" s="2" customFormat="1" ht="36" customHeight="1" outlineLevel="1" spans="2:22">
      <c r="B244" s="35"/>
      <c r="D244" s="54" t="s">
        <v>305</v>
      </c>
      <c r="E244" s="55" t="s">
        <v>61</v>
      </c>
      <c r="F244" s="56" t="s">
        <v>57</v>
      </c>
      <c r="G244" s="57">
        <v>91</v>
      </c>
      <c r="H244" s="58">
        <v>-0.3</v>
      </c>
      <c r="I244" s="58">
        <v>0.3</v>
      </c>
      <c r="J244" s="59" t="s">
        <v>62</v>
      </c>
      <c r="K244" s="102"/>
      <c r="L244" s="103"/>
      <c r="M244" s="104" t="s">
        <v>59</v>
      </c>
      <c r="N244" s="104"/>
      <c r="O244" s="104"/>
      <c r="P244" s="105"/>
      <c r="Q244" s="117"/>
      <c r="R244" s="117"/>
      <c r="S244" s="118" t="str">
        <f t="shared" si="15"/>
        <v>NG</v>
      </c>
      <c r="U244" s="120"/>
      <c r="V244" s="120"/>
    </row>
    <row r="245" s="2" customFormat="1" ht="36" customHeight="1" outlineLevel="1" spans="2:22">
      <c r="B245" s="35"/>
      <c r="D245" s="54" t="s">
        <v>306</v>
      </c>
      <c r="E245" s="55" t="s">
        <v>61</v>
      </c>
      <c r="F245" s="56" t="s">
        <v>57</v>
      </c>
      <c r="G245" s="57">
        <v>91</v>
      </c>
      <c r="H245" s="58">
        <v>-0.3</v>
      </c>
      <c r="I245" s="58">
        <v>0.3</v>
      </c>
      <c r="J245" s="59" t="s">
        <v>62</v>
      </c>
      <c r="K245" s="102"/>
      <c r="L245" s="103"/>
      <c r="M245" s="104" t="s">
        <v>59</v>
      </c>
      <c r="N245" s="104"/>
      <c r="O245" s="104"/>
      <c r="P245" s="105"/>
      <c r="Q245" s="117"/>
      <c r="R245" s="117"/>
      <c r="S245" s="118" t="str">
        <f t="shared" si="15"/>
        <v>NG</v>
      </c>
      <c r="U245" s="120"/>
      <c r="V245" s="120"/>
    </row>
    <row r="246" s="2" customFormat="1" ht="36" customHeight="1" outlineLevel="1" spans="2:22">
      <c r="B246" s="35"/>
      <c r="D246" s="54" t="s">
        <v>307</v>
      </c>
      <c r="E246" s="55" t="s">
        <v>61</v>
      </c>
      <c r="F246" s="56" t="s">
        <v>57</v>
      </c>
      <c r="G246" s="57">
        <v>28</v>
      </c>
      <c r="H246" s="58">
        <v>-0.2</v>
      </c>
      <c r="I246" s="58">
        <v>0.2</v>
      </c>
      <c r="J246" s="59" t="s">
        <v>62</v>
      </c>
      <c r="K246" s="102"/>
      <c r="L246" s="103"/>
      <c r="M246" s="104" t="s">
        <v>59</v>
      </c>
      <c r="N246" s="104"/>
      <c r="O246" s="104"/>
      <c r="P246" s="105"/>
      <c r="Q246" s="117"/>
      <c r="R246" s="117"/>
      <c r="S246" s="118" t="str">
        <f t="shared" si="15"/>
        <v>NG</v>
      </c>
      <c r="U246" s="120"/>
      <c r="V246" s="120"/>
    </row>
    <row r="247" s="2" customFormat="1" ht="36" customHeight="1" outlineLevel="1" spans="2:22">
      <c r="B247" s="35"/>
      <c r="D247" s="54" t="s">
        <v>308</v>
      </c>
      <c r="E247" s="55" t="s">
        <v>61</v>
      </c>
      <c r="F247" s="56" t="s">
        <v>57</v>
      </c>
      <c r="G247" s="57">
        <v>28</v>
      </c>
      <c r="H247" s="58">
        <v>-0.2</v>
      </c>
      <c r="I247" s="58">
        <v>0.2</v>
      </c>
      <c r="J247" s="59" t="s">
        <v>62</v>
      </c>
      <c r="K247" s="102"/>
      <c r="L247" s="103"/>
      <c r="M247" s="104" t="s">
        <v>59</v>
      </c>
      <c r="N247" s="104"/>
      <c r="O247" s="104"/>
      <c r="P247" s="105"/>
      <c r="Q247" s="117"/>
      <c r="R247" s="117"/>
      <c r="S247" s="118" t="str">
        <f t="shared" si="15"/>
        <v>NG</v>
      </c>
      <c r="U247" s="120"/>
      <c r="V247" s="120"/>
    </row>
    <row r="248" s="2" customFormat="1" ht="36" customHeight="1" outlineLevel="1" spans="2:22">
      <c r="B248" s="35"/>
      <c r="D248" s="54" t="s">
        <v>309</v>
      </c>
      <c r="E248" s="55" t="s">
        <v>109</v>
      </c>
      <c r="F248" s="60" t="str">
        <f>_xlfn.DISPIMG("ID_B5CBAE5CEA0B45209E8B07FEDFE4D839",1)</f>
        <v>=DISPIMG("ID_B5CBAE5CEA0B45209E8B07FEDFE4D839",1)</v>
      </c>
      <c r="G248" s="57">
        <v>0.6</v>
      </c>
      <c r="H248" s="57">
        <v>-0.6</v>
      </c>
      <c r="I248" s="57">
        <v>0</v>
      </c>
      <c r="J248" s="59" t="s">
        <v>62</v>
      </c>
      <c r="K248" s="102"/>
      <c r="L248" s="103"/>
      <c r="M248" s="104" t="s">
        <v>59</v>
      </c>
      <c r="N248" s="104"/>
      <c r="O248" s="104"/>
      <c r="P248" s="105"/>
      <c r="Q248" s="117"/>
      <c r="R248" s="117"/>
      <c r="S248" s="118" t="str">
        <f t="shared" si="15"/>
        <v>OK</v>
      </c>
      <c r="U248" s="120"/>
      <c r="V248" s="120"/>
    </row>
    <row r="249" s="2" customFormat="1" ht="36" customHeight="1" outlineLevel="1" spans="2:22">
      <c r="B249" s="35"/>
      <c r="D249" s="54" t="s">
        <v>310</v>
      </c>
      <c r="E249" s="55" t="s">
        <v>177</v>
      </c>
      <c r="F249" s="56" t="s">
        <v>57</v>
      </c>
      <c r="G249" s="57">
        <v>10</v>
      </c>
      <c r="H249" s="58">
        <v>-1</v>
      </c>
      <c r="I249" s="58">
        <v>1</v>
      </c>
      <c r="J249" s="59" t="s">
        <v>62</v>
      </c>
      <c r="K249" s="102"/>
      <c r="L249" s="103"/>
      <c r="M249" s="104" t="s">
        <v>59</v>
      </c>
      <c r="N249" s="104"/>
      <c r="O249" s="104"/>
      <c r="P249" s="105"/>
      <c r="Q249" s="117"/>
      <c r="R249" s="117"/>
      <c r="S249" s="118" t="str">
        <f t="shared" si="15"/>
        <v>NG</v>
      </c>
      <c r="U249" s="120"/>
      <c r="V249" s="120"/>
    </row>
    <row r="250" s="2" customFormat="1" ht="36" customHeight="1" outlineLevel="1" spans="2:22">
      <c r="B250" s="35"/>
      <c r="D250" s="54" t="s">
        <v>311</v>
      </c>
      <c r="E250" s="55" t="s">
        <v>177</v>
      </c>
      <c r="F250" s="56" t="s">
        <v>57</v>
      </c>
      <c r="G250" s="57">
        <v>10</v>
      </c>
      <c r="H250" s="58">
        <v>-1</v>
      </c>
      <c r="I250" s="58">
        <v>1</v>
      </c>
      <c r="J250" s="59" t="s">
        <v>62</v>
      </c>
      <c r="K250" s="102"/>
      <c r="L250" s="103"/>
      <c r="M250" s="104" t="s">
        <v>59</v>
      </c>
      <c r="N250" s="104"/>
      <c r="O250" s="104"/>
      <c r="P250" s="105"/>
      <c r="Q250" s="117"/>
      <c r="R250" s="117"/>
      <c r="S250" s="118" t="str">
        <f t="shared" si="15"/>
        <v>NG</v>
      </c>
      <c r="U250" s="120"/>
      <c r="V250" s="120"/>
    </row>
    <row r="251" s="2" customFormat="1" ht="36" customHeight="1" outlineLevel="1" spans="2:22">
      <c r="B251" s="35"/>
      <c r="D251" s="54" t="s">
        <v>312</v>
      </c>
      <c r="E251" s="55" t="s">
        <v>177</v>
      </c>
      <c r="F251" s="56" t="s">
        <v>57</v>
      </c>
      <c r="G251" s="57">
        <v>10</v>
      </c>
      <c r="H251" s="58">
        <v>-1</v>
      </c>
      <c r="I251" s="58">
        <v>1</v>
      </c>
      <c r="J251" s="59" t="s">
        <v>62</v>
      </c>
      <c r="K251" s="102"/>
      <c r="L251" s="103"/>
      <c r="M251" s="104" t="s">
        <v>59</v>
      </c>
      <c r="N251" s="104"/>
      <c r="O251" s="104"/>
      <c r="P251" s="105"/>
      <c r="Q251" s="117"/>
      <c r="R251" s="117"/>
      <c r="S251" s="118" t="str">
        <f t="shared" ref="S251:S271" si="16">IF(COUNTBLANK(P251:R251)=5,"",IF(OR((MIN(P251:R251)&lt;(G251+H251)),(MAX(P251:R251)&gt;(G251+I251))),"NG","OK"))</f>
        <v>NG</v>
      </c>
      <c r="U251" s="120"/>
      <c r="V251" s="120"/>
    </row>
    <row r="252" s="2" customFormat="1" ht="36" customHeight="1" outlineLevel="1" spans="2:22">
      <c r="B252" s="35"/>
      <c r="D252" s="54" t="s">
        <v>313</v>
      </c>
      <c r="E252" s="55" t="s">
        <v>177</v>
      </c>
      <c r="F252" s="56" t="s">
        <v>57</v>
      </c>
      <c r="G252" s="57">
        <v>10</v>
      </c>
      <c r="H252" s="58">
        <v>-1</v>
      </c>
      <c r="I252" s="58">
        <v>1</v>
      </c>
      <c r="J252" s="59" t="s">
        <v>62</v>
      </c>
      <c r="K252" s="102"/>
      <c r="L252" s="103"/>
      <c r="M252" s="104" t="s">
        <v>59</v>
      </c>
      <c r="N252" s="104"/>
      <c r="O252" s="104"/>
      <c r="P252" s="105"/>
      <c r="Q252" s="117"/>
      <c r="R252" s="117"/>
      <c r="S252" s="118" t="str">
        <f t="shared" si="16"/>
        <v>NG</v>
      </c>
      <c r="U252" s="120"/>
      <c r="V252" s="120"/>
    </row>
    <row r="253" s="2" customFormat="1" ht="36" customHeight="1" outlineLevel="1" spans="2:22">
      <c r="B253" s="35"/>
      <c r="D253" s="54" t="s">
        <v>314</v>
      </c>
      <c r="E253" s="55" t="s">
        <v>177</v>
      </c>
      <c r="F253" s="56" t="s">
        <v>57</v>
      </c>
      <c r="G253" s="57">
        <v>10</v>
      </c>
      <c r="H253" s="58">
        <v>-1</v>
      </c>
      <c r="I253" s="58">
        <v>1</v>
      </c>
      <c r="J253" s="59" t="s">
        <v>62</v>
      </c>
      <c r="K253" s="102"/>
      <c r="L253" s="103"/>
      <c r="M253" s="104" t="s">
        <v>59</v>
      </c>
      <c r="N253" s="104"/>
      <c r="O253" s="104"/>
      <c r="P253" s="105"/>
      <c r="Q253" s="117"/>
      <c r="R253" s="117"/>
      <c r="S253" s="118" t="str">
        <f t="shared" si="16"/>
        <v>NG</v>
      </c>
      <c r="U253" s="120"/>
      <c r="V253" s="120"/>
    </row>
    <row r="254" s="2" customFormat="1" ht="36" customHeight="1" outlineLevel="1" spans="2:22">
      <c r="B254" s="35"/>
      <c r="D254" s="54" t="s">
        <v>315</v>
      </c>
      <c r="E254" s="55" t="s">
        <v>177</v>
      </c>
      <c r="F254" s="56" t="s">
        <v>57</v>
      </c>
      <c r="G254" s="57">
        <v>10</v>
      </c>
      <c r="H254" s="58">
        <v>-1</v>
      </c>
      <c r="I254" s="58">
        <v>1</v>
      </c>
      <c r="J254" s="59" t="s">
        <v>62</v>
      </c>
      <c r="K254" s="102"/>
      <c r="L254" s="103"/>
      <c r="M254" s="104" t="s">
        <v>59</v>
      </c>
      <c r="N254" s="104"/>
      <c r="O254" s="104"/>
      <c r="P254" s="105"/>
      <c r="Q254" s="117"/>
      <c r="R254" s="117"/>
      <c r="S254" s="118" t="str">
        <f t="shared" si="16"/>
        <v>NG</v>
      </c>
      <c r="U254" s="120"/>
      <c r="V254" s="120"/>
    </row>
    <row r="255" s="2" customFormat="1" ht="36" customHeight="1" outlineLevel="1" spans="2:22">
      <c r="B255" s="35"/>
      <c r="D255" s="54" t="s">
        <v>316</v>
      </c>
      <c r="E255" s="55" t="s">
        <v>109</v>
      </c>
      <c r="F255" s="60" t="str">
        <f>_xlfn.DISPIMG("ID_63FBC0F3346C458DB4629741CE19E205",1)</f>
        <v>=DISPIMG("ID_63FBC0F3346C458DB4629741CE19E205",1)</v>
      </c>
      <c r="G255" s="57">
        <v>0.6</v>
      </c>
      <c r="H255" s="57">
        <v>-0.6</v>
      </c>
      <c r="I255" s="57">
        <v>0</v>
      </c>
      <c r="J255" s="59" t="s">
        <v>62</v>
      </c>
      <c r="K255" s="102"/>
      <c r="L255" s="103"/>
      <c r="M255" s="104" t="s">
        <v>59</v>
      </c>
      <c r="N255" s="104"/>
      <c r="O255" s="104"/>
      <c r="P255" s="105"/>
      <c r="Q255" s="117"/>
      <c r="R255" s="117"/>
      <c r="S255" s="118" t="str">
        <f t="shared" si="16"/>
        <v>OK</v>
      </c>
      <c r="U255" s="120"/>
      <c r="V255" s="120"/>
    </row>
    <row r="256" s="2" customFormat="1" ht="36" customHeight="1" outlineLevel="1" spans="2:22">
      <c r="B256" s="35"/>
      <c r="D256" s="54" t="s">
        <v>317</v>
      </c>
      <c r="E256" s="55" t="s">
        <v>78</v>
      </c>
      <c r="F256" s="56" t="s">
        <v>140</v>
      </c>
      <c r="G256" s="57">
        <v>18</v>
      </c>
      <c r="H256" s="57">
        <v>-0.2</v>
      </c>
      <c r="I256" s="57">
        <v>0.2</v>
      </c>
      <c r="J256" s="59" t="s">
        <v>62</v>
      </c>
      <c r="K256" s="102"/>
      <c r="L256" s="103"/>
      <c r="M256" s="104" t="s">
        <v>59</v>
      </c>
      <c r="N256" s="104"/>
      <c r="O256" s="104"/>
      <c r="P256" s="105"/>
      <c r="Q256" s="117"/>
      <c r="R256" s="117"/>
      <c r="S256" s="118" t="str">
        <f t="shared" si="16"/>
        <v>NG</v>
      </c>
      <c r="U256" s="120"/>
      <c r="V256" s="120"/>
    </row>
    <row r="257" s="2" customFormat="1" ht="36" customHeight="1" outlineLevel="1" spans="2:22">
      <c r="B257" s="35"/>
      <c r="D257" s="54" t="s">
        <v>318</v>
      </c>
      <c r="E257" s="55" t="s">
        <v>78</v>
      </c>
      <c r="F257" s="56" t="s">
        <v>140</v>
      </c>
      <c r="G257" s="57">
        <v>18</v>
      </c>
      <c r="H257" s="57">
        <v>-0.2</v>
      </c>
      <c r="I257" s="57">
        <v>0.2</v>
      </c>
      <c r="J257" s="59" t="s">
        <v>62</v>
      </c>
      <c r="K257" s="102"/>
      <c r="L257" s="103"/>
      <c r="M257" s="104" t="s">
        <v>59</v>
      </c>
      <c r="N257" s="104"/>
      <c r="O257" s="104"/>
      <c r="P257" s="105"/>
      <c r="Q257" s="117"/>
      <c r="R257" s="117"/>
      <c r="S257" s="118" t="str">
        <f t="shared" si="16"/>
        <v>NG</v>
      </c>
      <c r="U257" s="120"/>
      <c r="V257" s="120"/>
    </row>
    <row r="258" s="2" customFormat="1" ht="36" customHeight="1" outlineLevel="1" spans="2:22">
      <c r="B258" s="35"/>
      <c r="D258" s="54" t="s">
        <v>319</v>
      </c>
      <c r="E258" s="55" t="s">
        <v>78</v>
      </c>
      <c r="F258" s="56" t="s">
        <v>140</v>
      </c>
      <c r="G258" s="57">
        <v>18</v>
      </c>
      <c r="H258" s="57">
        <v>-0.2</v>
      </c>
      <c r="I258" s="57">
        <v>0.2</v>
      </c>
      <c r="J258" s="59" t="s">
        <v>62</v>
      </c>
      <c r="K258" s="102"/>
      <c r="L258" s="103"/>
      <c r="M258" s="104" t="s">
        <v>59</v>
      </c>
      <c r="N258" s="104"/>
      <c r="O258" s="104"/>
      <c r="P258" s="105"/>
      <c r="Q258" s="117"/>
      <c r="R258" s="117"/>
      <c r="S258" s="118" t="str">
        <f t="shared" si="16"/>
        <v>NG</v>
      </c>
      <c r="U258" s="120"/>
      <c r="V258" s="120"/>
    </row>
    <row r="259" s="2" customFormat="1" ht="36" customHeight="1" outlineLevel="1" spans="2:22">
      <c r="B259" s="35"/>
      <c r="D259" s="54" t="s">
        <v>320</v>
      </c>
      <c r="E259" s="55" t="s">
        <v>78</v>
      </c>
      <c r="F259" s="56" t="s">
        <v>140</v>
      </c>
      <c r="G259" s="57">
        <v>18</v>
      </c>
      <c r="H259" s="57">
        <v>-0.2</v>
      </c>
      <c r="I259" s="57">
        <v>0.2</v>
      </c>
      <c r="J259" s="59" t="s">
        <v>62</v>
      </c>
      <c r="K259" s="102"/>
      <c r="L259" s="103"/>
      <c r="M259" s="104" t="s">
        <v>59</v>
      </c>
      <c r="N259" s="104"/>
      <c r="O259" s="104"/>
      <c r="P259" s="105"/>
      <c r="Q259" s="117"/>
      <c r="R259" s="117"/>
      <c r="S259" s="118" t="str">
        <f t="shared" si="16"/>
        <v>NG</v>
      </c>
      <c r="U259" s="120"/>
      <c r="V259" s="120"/>
    </row>
    <row r="260" s="2" customFormat="1" ht="36" customHeight="1" outlineLevel="1" spans="2:22">
      <c r="B260" s="35"/>
      <c r="D260" s="54" t="s">
        <v>321</v>
      </c>
      <c r="E260" s="55" t="s">
        <v>78</v>
      </c>
      <c r="F260" s="56" t="s">
        <v>140</v>
      </c>
      <c r="G260" s="57">
        <v>18</v>
      </c>
      <c r="H260" s="57">
        <v>-0.2</v>
      </c>
      <c r="I260" s="57">
        <v>0.2</v>
      </c>
      <c r="J260" s="59" t="s">
        <v>62</v>
      </c>
      <c r="K260" s="102"/>
      <c r="L260" s="103"/>
      <c r="M260" s="104" t="s">
        <v>59</v>
      </c>
      <c r="N260" s="104"/>
      <c r="O260" s="104"/>
      <c r="P260" s="105"/>
      <c r="Q260" s="117"/>
      <c r="R260" s="117"/>
      <c r="S260" s="118" t="str">
        <f t="shared" si="16"/>
        <v>NG</v>
      </c>
      <c r="U260" s="120"/>
      <c r="V260" s="120"/>
    </row>
    <row r="261" s="2" customFormat="1" ht="36" customHeight="1" outlineLevel="1" spans="2:22">
      <c r="B261" s="35"/>
      <c r="D261" s="54" t="s">
        <v>322</v>
      </c>
      <c r="E261" s="55" t="s">
        <v>78</v>
      </c>
      <c r="F261" s="56" t="s">
        <v>140</v>
      </c>
      <c r="G261" s="57">
        <v>18</v>
      </c>
      <c r="H261" s="57">
        <v>-0.2</v>
      </c>
      <c r="I261" s="57">
        <v>0.2</v>
      </c>
      <c r="J261" s="59" t="s">
        <v>62</v>
      </c>
      <c r="K261" s="102"/>
      <c r="L261" s="103"/>
      <c r="M261" s="104" t="s">
        <v>59</v>
      </c>
      <c r="N261" s="104"/>
      <c r="O261" s="104"/>
      <c r="P261" s="105"/>
      <c r="Q261" s="117"/>
      <c r="R261" s="117"/>
      <c r="S261" s="118" t="str">
        <f t="shared" si="16"/>
        <v>NG</v>
      </c>
      <c r="U261" s="120"/>
      <c r="V261" s="120"/>
    </row>
    <row r="262" s="2" customFormat="1" ht="36" customHeight="1" outlineLevel="1" spans="2:22">
      <c r="B262" s="35"/>
      <c r="D262" s="54" t="s">
        <v>323</v>
      </c>
      <c r="E262" s="55" t="s">
        <v>78</v>
      </c>
      <c r="F262" s="56" t="s">
        <v>140</v>
      </c>
      <c r="G262" s="57">
        <v>18</v>
      </c>
      <c r="H262" s="57">
        <v>-0.2</v>
      </c>
      <c r="I262" s="57">
        <v>0.2</v>
      </c>
      <c r="J262" s="59" t="s">
        <v>62</v>
      </c>
      <c r="K262" s="102"/>
      <c r="L262" s="103"/>
      <c r="M262" s="104" t="s">
        <v>59</v>
      </c>
      <c r="N262" s="104"/>
      <c r="O262" s="104"/>
      <c r="P262" s="105"/>
      <c r="Q262" s="117"/>
      <c r="R262" s="117"/>
      <c r="S262" s="118" t="str">
        <f t="shared" si="16"/>
        <v>NG</v>
      </c>
      <c r="U262" s="120"/>
      <c r="V262" s="120"/>
    </row>
    <row r="263" s="2" customFormat="1" ht="36" customHeight="1" outlineLevel="1" spans="2:22">
      <c r="B263" s="35"/>
      <c r="D263" s="54" t="s">
        <v>324</v>
      </c>
      <c r="E263" s="55" t="s">
        <v>78</v>
      </c>
      <c r="F263" s="56" t="s">
        <v>140</v>
      </c>
      <c r="G263" s="57">
        <v>18</v>
      </c>
      <c r="H263" s="57">
        <v>-0.2</v>
      </c>
      <c r="I263" s="57">
        <v>0.2</v>
      </c>
      <c r="J263" s="59" t="s">
        <v>62</v>
      </c>
      <c r="K263" s="102"/>
      <c r="L263" s="103"/>
      <c r="M263" s="104" t="s">
        <v>59</v>
      </c>
      <c r="N263" s="104"/>
      <c r="O263" s="104"/>
      <c r="P263" s="105"/>
      <c r="Q263" s="117"/>
      <c r="R263" s="117"/>
      <c r="S263" s="118" t="str">
        <f t="shared" si="16"/>
        <v>NG</v>
      </c>
      <c r="U263" s="120"/>
      <c r="V263" s="120"/>
    </row>
    <row r="264" s="2" customFormat="1" ht="36" customHeight="1" outlineLevel="1" spans="2:22">
      <c r="B264" s="35"/>
      <c r="D264" s="54" t="s">
        <v>325</v>
      </c>
      <c r="E264" s="55" t="s">
        <v>78</v>
      </c>
      <c r="F264" s="56" t="s">
        <v>140</v>
      </c>
      <c r="G264" s="57">
        <v>18</v>
      </c>
      <c r="H264" s="57">
        <v>-0.2</v>
      </c>
      <c r="I264" s="57">
        <v>0.2</v>
      </c>
      <c r="J264" s="59" t="s">
        <v>62</v>
      </c>
      <c r="K264" s="102"/>
      <c r="L264" s="103"/>
      <c r="M264" s="104" t="s">
        <v>59</v>
      </c>
      <c r="N264" s="104"/>
      <c r="O264" s="104"/>
      <c r="P264" s="105"/>
      <c r="Q264" s="117"/>
      <c r="R264" s="117"/>
      <c r="S264" s="118" t="str">
        <f t="shared" si="16"/>
        <v>NG</v>
      </c>
      <c r="U264" s="120"/>
      <c r="V264" s="120"/>
    </row>
    <row r="265" s="2" customFormat="1" ht="36" customHeight="1" outlineLevel="1" spans="2:22">
      <c r="B265" s="35"/>
      <c r="D265" s="61" t="s">
        <v>326</v>
      </c>
      <c r="E265" s="62" t="s">
        <v>61</v>
      </c>
      <c r="F265" s="63" t="s">
        <v>57</v>
      </c>
      <c r="G265" s="64">
        <v>116.75</v>
      </c>
      <c r="H265" s="58">
        <v>-0.3</v>
      </c>
      <c r="I265" s="58">
        <v>0.3</v>
      </c>
      <c r="J265" s="59" t="s">
        <v>62</v>
      </c>
      <c r="K265" s="102"/>
      <c r="L265" s="103"/>
      <c r="M265" s="104" t="s">
        <v>59</v>
      </c>
      <c r="N265" s="104"/>
      <c r="O265" s="104"/>
      <c r="P265" s="105"/>
      <c r="Q265" s="117"/>
      <c r="R265" s="117"/>
      <c r="S265" s="118" t="str">
        <f t="shared" si="16"/>
        <v>NG</v>
      </c>
      <c r="U265" s="120"/>
      <c r="V265" s="120"/>
    </row>
    <row r="266" s="2" customFormat="1" ht="36" customHeight="1" outlineLevel="1" spans="2:22">
      <c r="B266" s="35"/>
      <c r="D266" s="61" t="s">
        <v>327</v>
      </c>
      <c r="E266" s="62" t="s">
        <v>61</v>
      </c>
      <c r="F266" s="63" t="s">
        <v>57</v>
      </c>
      <c r="G266" s="64">
        <v>118</v>
      </c>
      <c r="H266" s="58">
        <v>-0.3</v>
      </c>
      <c r="I266" s="58">
        <v>0.3</v>
      </c>
      <c r="J266" s="59" t="s">
        <v>62</v>
      </c>
      <c r="K266" s="102"/>
      <c r="L266" s="103"/>
      <c r="M266" s="104" t="s">
        <v>59</v>
      </c>
      <c r="N266" s="104"/>
      <c r="O266" s="104"/>
      <c r="P266" s="105"/>
      <c r="Q266" s="117"/>
      <c r="R266" s="117"/>
      <c r="S266" s="118" t="str">
        <f t="shared" si="16"/>
        <v>NG</v>
      </c>
      <c r="U266" s="120"/>
      <c r="V266" s="120"/>
    </row>
    <row r="267" s="2" customFormat="1" ht="36" customHeight="1" outlineLevel="1" spans="2:22">
      <c r="B267" s="35"/>
      <c r="D267" s="61" t="s">
        <v>328</v>
      </c>
      <c r="E267" s="62" t="s">
        <v>61</v>
      </c>
      <c r="F267" s="63" t="s">
        <v>57</v>
      </c>
      <c r="G267" s="64">
        <v>118</v>
      </c>
      <c r="H267" s="58">
        <v>-0.3</v>
      </c>
      <c r="I267" s="58">
        <v>0.3</v>
      </c>
      <c r="J267" s="59" t="s">
        <v>62</v>
      </c>
      <c r="K267" s="102"/>
      <c r="L267" s="103"/>
      <c r="M267" s="104" t="s">
        <v>59</v>
      </c>
      <c r="N267" s="104"/>
      <c r="O267" s="104"/>
      <c r="P267" s="105"/>
      <c r="Q267" s="117"/>
      <c r="R267" s="117"/>
      <c r="S267" s="118" t="str">
        <f t="shared" si="16"/>
        <v>NG</v>
      </c>
      <c r="U267" s="120"/>
      <c r="V267" s="120"/>
    </row>
    <row r="268" s="2" customFormat="1" ht="36" customHeight="1" outlineLevel="1" spans="2:22">
      <c r="B268" s="35"/>
      <c r="D268" s="61" t="s">
        <v>329</v>
      </c>
      <c r="E268" s="62" t="s">
        <v>61</v>
      </c>
      <c r="F268" s="63" t="s">
        <v>57</v>
      </c>
      <c r="G268" s="64">
        <v>29.5</v>
      </c>
      <c r="H268" s="58">
        <v>-0.2</v>
      </c>
      <c r="I268" s="58">
        <v>0.2</v>
      </c>
      <c r="J268" s="59" t="s">
        <v>62</v>
      </c>
      <c r="K268" s="102"/>
      <c r="L268" s="103"/>
      <c r="M268" s="104" t="s">
        <v>59</v>
      </c>
      <c r="N268" s="104"/>
      <c r="O268" s="104"/>
      <c r="P268" s="105"/>
      <c r="Q268" s="117"/>
      <c r="R268" s="117"/>
      <c r="S268" s="118" t="str">
        <f t="shared" si="16"/>
        <v>NG</v>
      </c>
      <c r="U268" s="120"/>
      <c r="V268" s="120"/>
    </row>
    <row r="269" s="2" customFormat="1" ht="36" customHeight="1" outlineLevel="1" spans="2:22">
      <c r="B269" s="35"/>
      <c r="D269" s="61" t="s">
        <v>330</v>
      </c>
      <c r="E269" s="62" t="s">
        <v>61</v>
      </c>
      <c r="F269" s="63" t="s">
        <v>57</v>
      </c>
      <c r="G269" s="64">
        <v>32.1</v>
      </c>
      <c r="H269" s="58">
        <v>-0.3</v>
      </c>
      <c r="I269" s="58">
        <v>0.3</v>
      </c>
      <c r="J269" s="59" t="s">
        <v>62</v>
      </c>
      <c r="K269" s="102"/>
      <c r="L269" s="103"/>
      <c r="M269" s="104" t="s">
        <v>59</v>
      </c>
      <c r="N269" s="104"/>
      <c r="O269" s="104"/>
      <c r="P269" s="105"/>
      <c r="Q269" s="117"/>
      <c r="R269" s="117"/>
      <c r="S269" s="118" t="str">
        <f t="shared" si="16"/>
        <v>NG</v>
      </c>
      <c r="U269" s="120"/>
      <c r="V269" s="120"/>
    </row>
    <row r="270" s="2" customFormat="1" ht="36" customHeight="1" outlineLevel="1" spans="2:22">
      <c r="B270" s="35"/>
      <c r="D270" s="61" t="s">
        <v>331</v>
      </c>
      <c r="E270" s="62" t="s">
        <v>61</v>
      </c>
      <c r="F270" s="63" t="s">
        <v>57</v>
      </c>
      <c r="G270" s="64">
        <v>9</v>
      </c>
      <c r="H270" s="58">
        <v>-0.2</v>
      </c>
      <c r="I270" s="58">
        <v>0.2</v>
      </c>
      <c r="J270" s="59" t="s">
        <v>62</v>
      </c>
      <c r="K270" s="102"/>
      <c r="L270" s="103"/>
      <c r="M270" s="104" t="s">
        <v>59</v>
      </c>
      <c r="N270" s="104"/>
      <c r="O270" s="104"/>
      <c r="P270" s="105"/>
      <c r="Q270" s="117"/>
      <c r="R270" s="117"/>
      <c r="S270" s="118" t="str">
        <f t="shared" si="16"/>
        <v>NG</v>
      </c>
      <c r="U270" s="120"/>
      <c r="V270" s="120"/>
    </row>
    <row r="271" s="2" customFormat="1" ht="36" customHeight="1" outlineLevel="1" spans="2:22">
      <c r="B271" s="35"/>
      <c r="D271" s="54" t="s">
        <v>332</v>
      </c>
      <c r="E271" s="55" t="s">
        <v>333</v>
      </c>
      <c r="F271" s="56"/>
      <c r="G271" s="57">
        <v>3.311</v>
      </c>
      <c r="H271" s="57"/>
      <c r="I271" s="57"/>
      <c r="J271" s="59" t="s">
        <v>334</v>
      </c>
      <c r="K271" s="102"/>
      <c r="L271" s="103"/>
      <c r="M271" s="104" t="s">
        <v>335</v>
      </c>
      <c r="N271" s="104"/>
      <c r="O271" s="104"/>
      <c r="P271" s="105"/>
      <c r="Q271" s="117"/>
      <c r="R271" s="117"/>
      <c r="S271" s="118" t="str">
        <f t="shared" si="16"/>
        <v>NG</v>
      </c>
      <c r="U271" s="120"/>
      <c r="V271" s="120"/>
    </row>
    <row r="272" s="2" customFormat="1" ht="36" customHeight="1" outlineLevel="1" spans="2:22">
      <c r="B272" s="35"/>
      <c r="D272" s="54" t="s">
        <v>336</v>
      </c>
      <c r="E272" s="55" t="s">
        <v>167</v>
      </c>
      <c r="F272" s="121" t="str">
        <f>_xlfn.DISPIMG("ID_96E376E1AA5940F1B07044C360253848",1)</f>
        <v>=DISPIMG("ID_96E376E1AA5940F1B07044C360253848",1)</v>
      </c>
      <c r="G272" s="57">
        <v>40</v>
      </c>
      <c r="H272" s="58">
        <v>-40</v>
      </c>
      <c r="I272" s="58">
        <v>0</v>
      </c>
      <c r="J272" s="119" t="s">
        <v>168</v>
      </c>
      <c r="K272" s="102"/>
      <c r="L272" s="103"/>
      <c r="M272" s="104" t="s">
        <v>169</v>
      </c>
      <c r="N272" s="104"/>
      <c r="O272" s="104"/>
      <c r="P272" s="105"/>
      <c r="Q272" s="117"/>
      <c r="R272" s="117"/>
      <c r="S272" s="118" t="str">
        <f t="shared" ref="S272:S284" si="17">IF(COUNTBLANK(P272:R272)=5,"",IF(OR((MIN(P272:R272)&lt;(G272+H272)),(MAX(P272:R272)&gt;(G272+I272))),"NG","OK"))</f>
        <v>OK</v>
      </c>
      <c r="U272" s="120"/>
      <c r="V272" s="120"/>
    </row>
    <row r="273" s="2" customFormat="1" ht="36" customHeight="1" outlineLevel="1" spans="2:22">
      <c r="B273" s="35"/>
      <c r="D273" s="54" t="s">
        <v>337</v>
      </c>
      <c r="E273" s="55" t="s">
        <v>167</v>
      </c>
      <c r="F273" s="121" t="str">
        <f>_xlfn.DISPIMG("ID_C85A0D0D1ED54883A8F5111D513889CC",1)</f>
        <v>=DISPIMG("ID_C85A0D0D1ED54883A8F5111D513889CC",1)</v>
      </c>
      <c r="G273" s="57">
        <v>63</v>
      </c>
      <c r="H273" s="58">
        <v>-63</v>
      </c>
      <c r="I273" s="58">
        <v>0</v>
      </c>
      <c r="J273" s="119" t="s">
        <v>168</v>
      </c>
      <c r="K273" s="102"/>
      <c r="L273" s="103"/>
      <c r="M273" s="104" t="s">
        <v>169</v>
      </c>
      <c r="N273" s="104"/>
      <c r="O273" s="104"/>
      <c r="P273" s="105"/>
      <c r="Q273" s="117"/>
      <c r="R273" s="117"/>
      <c r="S273" s="118" t="str">
        <f t="shared" si="17"/>
        <v>OK</v>
      </c>
      <c r="U273" s="120"/>
      <c r="V273" s="120"/>
    </row>
    <row r="274" s="2" customFormat="1" ht="36" customHeight="1" outlineLevel="1" spans="2:22">
      <c r="B274" s="35"/>
      <c r="D274" s="54" t="s">
        <v>338</v>
      </c>
      <c r="E274" s="55" t="s">
        <v>339</v>
      </c>
      <c r="F274" s="60" t="str">
        <f>_xlfn.DISPIMG("ID_11AC7C9C538D48C9913E882B7B08E121",1)</f>
        <v>=DISPIMG("ID_11AC7C9C538D48C9913E882B7B08E121",1)</v>
      </c>
      <c r="G274" s="57"/>
      <c r="H274" s="57"/>
      <c r="I274" s="57"/>
      <c r="J274" s="59" t="s">
        <v>62</v>
      </c>
      <c r="K274" s="102"/>
      <c r="L274" s="103"/>
      <c r="M274" s="104" t="s">
        <v>340</v>
      </c>
      <c r="N274" s="104"/>
      <c r="O274" s="104"/>
      <c r="P274" s="105"/>
      <c r="Q274" s="117"/>
      <c r="R274" s="117"/>
      <c r="S274" s="118" t="str">
        <f t="shared" si="17"/>
        <v>OK</v>
      </c>
      <c r="U274" s="120"/>
      <c r="V274" s="120"/>
    </row>
    <row r="275" s="2" customFormat="1" ht="36" customHeight="1" outlineLevel="1" spans="2:22">
      <c r="B275" s="35"/>
      <c r="D275" s="54" t="s">
        <v>341</v>
      </c>
      <c r="E275" s="55" t="s">
        <v>342</v>
      </c>
      <c r="F275" s="60" t="str">
        <f>_xlfn.DISPIMG("ID_D149261A6DF94BF69826CCA63A98A488",1)</f>
        <v>=DISPIMG("ID_D149261A6DF94BF69826CCA63A98A488",1)</v>
      </c>
      <c r="G275" s="57"/>
      <c r="H275" s="57"/>
      <c r="I275" s="57"/>
      <c r="J275" s="59" t="s">
        <v>62</v>
      </c>
      <c r="K275" s="102"/>
      <c r="L275" s="103"/>
      <c r="M275" s="104" t="s">
        <v>340</v>
      </c>
      <c r="N275" s="104"/>
      <c r="O275" s="104"/>
      <c r="P275" s="105"/>
      <c r="Q275" s="117"/>
      <c r="R275" s="117"/>
      <c r="S275" s="118" t="str">
        <f t="shared" si="17"/>
        <v>OK</v>
      </c>
      <c r="U275" s="120"/>
      <c r="V275" s="120"/>
    </row>
    <row r="276" s="2" customFormat="1" ht="36" customHeight="1" outlineLevel="1" spans="2:22">
      <c r="B276" s="35"/>
      <c r="D276" s="54" t="s">
        <v>343</v>
      </c>
      <c r="E276" s="55" t="s">
        <v>344</v>
      </c>
      <c r="F276" s="56" t="s">
        <v>345</v>
      </c>
      <c r="G276" s="60" t="str">
        <f>_xlfn.DISPIMG("ID_96926DA910AA4E3588D2D3AA010B0C74",1)</f>
        <v>=DISPIMG("ID_96926DA910AA4E3588D2D3AA010B0C74",1)</v>
      </c>
      <c r="H276" s="57"/>
      <c r="I276" s="57"/>
      <c r="J276" s="59"/>
      <c r="K276" s="102"/>
      <c r="L276" s="103"/>
      <c r="M276" s="104" t="s">
        <v>340</v>
      </c>
      <c r="N276" s="104"/>
      <c r="O276" s="104"/>
      <c r="P276" s="105"/>
      <c r="Q276" s="117"/>
      <c r="R276" s="117"/>
      <c r="S276" s="118" t="e">
        <f t="shared" si="17"/>
        <v>#VALUE!</v>
      </c>
      <c r="U276" s="120"/>
      <c r="V276" s="120"/>
    </row>
    <row r="277" s="2" customFormat="1" ht="36" customHeight="1" outlineLevel="1" spans="2:22">
      <c r="B277" s="35"/>
      <c r="D277" s="54" t="s">
        <v>346</v>
      </c>
      <c r="E277" s="55" t="s">
        <v>347</v>
      </c>
      <c r="F277" s="56" t="s">
        <v>348</v>
      </c>
      <c r="G277" s="57"/>
      <c r="H277" s="57"/>
      <c r="I277" s="57"/>
      <c r="J277" s="59"/>
      <c r="K277" s="102"/>
      <c r="L277" s="103"/>
      <c r="M277" s="104" t="s">
        <v>349</v>
      </c>
      <c r="N277" s="104"/>
      <c r="O277" s="104"/>
      <c r="P277" s="105"/>
      <c r="Q277" s="117"/>
      <c r="R277" s="117"/>
      <c r="S277" s="118" t="str">
        <f t="shared" si="17"/>
        <v>OK</v>
      </c>
      <c r="U277" s="120"/>
      <c r="V277" s="120"/>
    </row>
    <row r="278" s="2" customFormat="1" ht="36" customHeight="1" outlineLevel="1" spans="2:22">
      <c r="B278" s="35"/>
      <c r="D278" s="54" t="s">
        <v>350</v>
      </c>
      <c r="E278" s="55" t="s">
        <v>351</v>
      </c>
      <c r="F278" s="56" t="s">
        <v>352</v>
      </c>
      <c r="G278" s="57"/>
      <c r="H278" s="57"/>
      <c r="I278" s="57"/>
      <c r="J278" s="59"/>
      <c r="K278" s="102"/>
      <c r="L278" s="103"/>
      <c r="M278" s="104" t="s">
        <v>353</v>
      </c>
      <c r="N278" s="104"/>
      <c r="O278" s="104"/>
      <c r="P278" s="105"/>
      <c r="Q278" s="117"/>
      <c r="R278" s="117"/>
      <c r="S278" s="118" t="str">
        <f t="shared" si="17"/>
        <v>OK</v>
      </c>
      <c r="U278" s="120"/>
      <c r="V278" s="120"/>
    </row>
    <row r="279" s="2" customFormat="1" ht="36" customHeight="1" outlineLevel="1" spans="2:22">
      <c r="B279" s="35"/>
      <c r="D279" s="54" t="s">
        <v>354</v>
      </c>
      <c r="E279" s="55" t="s">
        <v>355</v>
      </c>
      <c r="F279" s="56"/>
      <c r="G279" s="57"/>
      <c r="H279" s="57"/>
      <c r="I279" s="57"/>
      <c r="J279" s="59"/>
      <c r="K279" s="102"/>
      <c r="L279" s="103"/>
      <c r="M279" s="104" t="s">
        <v>340</v>
      </c>
      <c r="N279" s="104"/>
      <c r="O279" s="104"/>
      <c r="P279" s="105"/>
      <c r="Q279" s="117"/>
      <c r="R279" s="117"/>
      <c r="S279" s="118" t="str">
        <f t="shared" si="17"/>
        <v>OK</v>
      </c>
      <c r="U279" s="120"/>
      <c r="V279" s="120"/>
    </row>
    <row r="280" s="2" customFormat="1" ht="36" customHeight="1" outlineLevel="1" spans="2:22">
      <c r="B280" s="35"/>
      <c r="D280" s="54" t="s">
        <v>356</v>
      </c>
      <c r="E280" s="56" t="s">
        <v>357</v>
      </c>
      <c r="F280" s="60" t="str">
        <f>_xlfn.DISPIMG("ID_68FD33F4CB4B4CDB86136B993F48ABBD",1)</f>
        <v>=DISPIMG("ID_68FD33F4CB4B4CDB86136B993F48ABBD",1)</v>
      </c>
      <c r="G280" s="57"/>
      <c r="H280" s="57"/>
      <c r="I280" s="57"/>
      <c r="J280" s="59"/>
      <c r="K280" s="102"/>
      <c r="L280" s="103"/>
      <c r="M280" s="104" t="s">
        <v>340</v>
      </c>
      <c r="N280" s="104"/>
      <c r="O280" s="104"/>
      <c r="P280" s="105"/>
      <c r="Q280" s="117"/>
      <c r="R280" s="117"/>
      <c r="S280" s="118" t="str">
        <f t="shared" si="17"/>
        <v>OK</v>
      </c>
      <c r="U280" s="120"/>
      <c r="V280" s="120"/>
    </row>
    <row r="281" s="2" customFormat="1" ht="59" customHeight="1" outlineLevel="1" spans="2:22">
      <c r="B281" s="35"/>
      <c r="D281" s="54" t="s">
        <v>358</v>
      </c>
      <c r="E281" s="55" t="s">
        <v>359</v>
      </c>
      <c r="F281" s="60" t="str">
        <f>_xlfn.DISPIMG("ID_065D7DDABC074AAEA31FE67956A3F8E0",1)</f>
        <v>=DISPIMG("ID_065D7DDABC074AAEA31FE67956A3F8E0",1)</v>
      </c>
      <c r="G281" s="57"/>
      <c r="H281" s="57"/>
      <c r="I281" s="57"/>
      <c r="J281" s="59"/>
      <c r="K281" s="102"/>
      <c r="L281" s="103"/>
      <c r="M281" s="104" t="s">
        <v>360</v>
      </c>
      <c r="N281" s="104"/>
      <c r="O281" s="104"/>
      <c r="P281" s="105"/>
      <c r="Q281" s="117"/>
      <c r="R281" s="117"/>
      <c r="S281" s="118" t="str">
        <f t="shared" si="17"/>
        <v>OK</v>
      </c>
      <c r="U281" s="120"/>
      <c r="V281" s="120"/>
    </row>
    <row r="282" s="2" customFormat="1" ht="36" customHeight="1" outlineLevel="1" spans="2:22">
      <c r="B282" s="35"/>
      <c r="D282" s="54" t="s">
        <v>15</v>
      </c>
      <c r="E282" s="55" t="s">
        <v>340</v>
      </c>
      <c r="F282" s="56"/>
      <c r="G282" s="57"/>
      <c r="H282" s="57"/>
      <c r="I282" s="57"/>
      <c r="J282" s="59"/>
      <c r="K282" s="102"/>
      <c r="L282" s="103"/>
      <c r="M282" s="104" t="s">
        <v>361</v>
      </c>
      <c r="N282" s="104"/>
      <c r="O282" s="104"/>
      <c r="P282" s="105"/>
      <c r="Q282" s="117"/>
      <c r="R282" s="117"/>
      <c r="S282" s="118" t="str">
        <f t="shared" si="17"/>
        <v>OK</v>
      </c>
      <c r="U282" s="120"/>
      <c r="V282" s="120"/>
    </row>
    <row r="283" spans="4:19">
      <c r="D283" s="122"/>
      <c r="E283" s="123"/>
      <c r="F283" s="122"/>
      <c r="G283" s="122"/>
      <c r="H283" s="122"/>
      <c r="I283" s="122"/>
      <c r="J283" s="122"/>
      <c r="K283" s="122"/>
      <c r="L283" s="122"/>
      <c r="M283" s="122"/>
      <c r="N283" s="122"/>
      <c r="O283" s="122"/>
      <c r="P283" s="124"/>
      <c r="Q283" s="125"/>
      <c r="R283" s="125"/>
      <c r="S283" s="125"/>
    </row>
    <row r="284" spans="4:19">
      <c r="D284" s="122"/>
      <c r="E284" s="123"/>
      <c r="F284" s="122"/>
      <c r="G284" s="122"/>
      <c r="H284" s="122"/>
      <c r="I284" s="122"/>
      <c r="J284" s="122"/>
      <c r="K284" s="122"/>
      <c r="L284" s="122"/>
      <c r="M284" s="122"/>
      <c r="N284" s="122"/>
      <c r="O284" s="122"/>
      <c r="P284" s="124"/>
      <c r="Q284" s="125"/>
      <c r="R284" s="125"/>
      <c r="S284" s="125"/>
    </row>
    <row r="285" spans="4:19">
      <c r="D285" s="122"/>
      <c r="E285" s="123"/>
      <c r="F285" s="122"/>
      <c r="G285" s="122"/>
      <c r="H285" s="122"/>
      <c r="I285" s="122"/>
      <c r="J285" s="122"/>
      <c r="K285" s="122"/>
      <c r="L285" s="122"/>
      <c r="M285" s="122"/>
      <c r="N285" s="122"/>
      <c r="O285" s="122"/>
      <c r="P285" s="124"/>
      <c r="Q285" s="125"/>
      <c r="R285" s="125"/>
      <c r="S285" s="125"/>
    </row>
    <row r="286" spans="4:19">
      <c r="D286" s="122"/>
      <c r="E286" s="123"/>
      <c r="F286" s="122"/>
      <c r="G286" s="122"/>
      <c r="H286" s="122"/>
      <c r="I286" s="122"/>
      <c r="J286" s="122"/>
      <c r="K286" s="122"/>
      <c r="L286" s="122"/>
      <c r="M286" s="122"/>
      <c r="N286" s="122"/>
      <c r="O286" s="122"/>
      <c r="P286" s="124"/>
      <c r="Q286" s="125"/>
      <c r="R286" s="125"/>
      <c r="S286" s="125"/>
    </row>
    <row r="287" spans="4:19">
      <c r="D287" s="122"/>
      <c r="E287" s="123"/>
      <c r="F287" s="122"/>
      <c r="G287" s="122"/>
      <c r="H287" s="122"/>
      <c r="I287" s="122"/>
      <c r="J287" s="122"/>
      <c r="K287" s="122"/>
      <c r="L287" s="122"/>
      <c r="M287" s="122"/>
      <c r="N287" s="122"/>
      <c r="O287" s="122"/>
      <c r="P287" s="124"/>
      <c r="Q287" s="125"/>
      <c r="R287" s="125"/>
      <c r="S287" s="125"/>
    </row>
    <row r="288" spans="4:19">
      <c r="D288" s="122"/>
      <c r="E288" s="123"/>
      <c r="F288" s="122"/>
      <c r="G288" s="122"/>
      <c r="H288" s="122"/>
      <c r="I288" s="122"/>
      <c r="J288" s="122"/>
      <c r="K288" s="122"/>
      <c r="L288" s="122"/>
      <c r="M288" s="122"/>
      <c r="N288" s="122"/>
      <c r="O288" s="122"/>
      <c r="P288" s="124"/>
      <c r="Q288" s="125"/>
      <c r="R288" s="125"/>
      <c r="S288" s="125"/>
    </row>
    <row r="289" spans="4:19">
      <c r="D289" s="122"/>
      <c r="E289" s="123"/>
      <c r="F289" s="122"/>
      <c r="G289" s="122"/>
      <c r="H289" s="122"/>
      <c r="I289" s="122"/>
      <c r="J289" s="122"/>
      <c r="K289" s="122"/>
      <c r="L289" s="122"/>
      <c r="M289" s="122"/>
      <c r="N289" s="122"/>
      <c r="O289" s="122"/>
      <c r="P289" s="124"/>
      <c r="Q289" s="125"/>
      <c r="R289" s="125"/>
      <c r="S289" s="125"/>
    </row>
    <row r="290" spans="4:19">
      <c r="D290" s="122"/>
      <c r="E290" s="123"/>
      <c r="F290" s="122"/>
      <c r="G290" s="122"/>
      <c r="H290" s="122"/>
      <c r="I290" s="122"/>
      <c r="J290" s="122"/>
      <c r="K290" s="122"/>
      <c r="L290" s="122"/>
      <c r="M290" s="122"/>
      <c r="N290" s="122"/>
      <c r="O290" s="122"/>
      <c r="P290" s="124"/>
      <c r="Q290" s="125"/>
      <c r="R290" s="125"/>
      <c r="S290" s="125"/>
    </row>
    <row r="291" spans="4:19">
      <c r="D291" s="122"/>
      <c r="E291" s="123"/>
      <c r="F291" s="122"/>
      <c r="G291" s="122"/>
      <c r="H291" s="122"/>
      <c r="I291" s="122"/>
      <c r="J291" s="122"/>
      <c r="K291" s="122"/>
      <c r="L291" s="122"/>
      <c r="M291" s="122"/>
      <c r="N291" s="122"/>
      <c r="O291" s="122"/>
      <c r="P291" s="124"/>
      <c r="Q291" s="125"/>
      <c r="R291" s="125"/>
      <c r="S291" s="125"/>
    </row>
    <row r="292" spans="4:19">
      <c r="D292" s="122"/>
      <c r="E292" s="123"/>
      <c r="F292" s="122"/>
      <c r="G292" s="122"/>
      <c r="H292" s="122"/>
      <c r="I292" s="122"/>
      <c r="J292" s="122"/>
      <c r="K292" s="122"/>
      <c r="L292" s="122"/>
      <c r="M292" s="122"/>
      <c r="N292" s="122"/>
      <c r="O292" s="122"/>
      <c r="P292" s="124"/>
      <c r="Q292" s="125"/>
      <c r="R292" s="125"/>
      <c r="S292" s="125"/>
    </row>
    <row r="293" spans="4:19">
      <c r="D293" s="122"/>
      <c r="E293" s="123"/>
      <c r="F293" s="122"/>
      <c r="G293" s="122"/>
      <c r="H293" s="122"/>
      <c r="I293" s="122"/>
      <c r="J293" s="122"/>
      <c r="K293" s="122"/>
      <c r="L293" s="122"/>
      <c r="M293" s="122"/>
      <c r="N293" s="122"/>
      <c r="O293" s="122"/>
      <c r="P293" s="124"/>
      <c r="Q293" s="125"/>
      <c r="R293" s="125"/>
      <c r="S293" s="125"/>
    </row>
    <row r="294" spans="4:19">
      <c r="D294" s="122"/>
      <c r="E294" s="123"/>
      <c r="F294" s="122"/>
      <c r="G294" s="122"/>
      <c r="H294" s="122"/>
      <c r="I294" s="122"/>
      <c r="J294" s="122"/>
      <c r="K294" s="122"/>
      <c r="L294" s="122"/>
      <c r="M294" s="122"/>
      <c r="N294" s="122"/>
      <c r="O294" s="122"/>
      <c r="P294" s="124"/>
      <c r="Q294" s="125"/>
      <c r="R294" s="125"/>
      <c r="S294" s="125"/>
    </row>
    <row r="295" spans="4:19">
      <c r="D295" s="122"/>
      <c r="E295" s="123"/>
      <c r="F295" s="122"/>
      <c r="G295" s="122"/>
      <c r="H295" s="122"/>
      <c r="I295" s="122"/>
      <c r="J295" s="122"/>
      <c r="K295" s="122"/>
      <c r="L295" s="122"/>
      <c r="M295" s="122"/>
      <c r="N295" s="122"/>
      <c r="O295" s="122"/>
      <c r="P295" s="124"/>
      <c r="Q295" s="125"/>
      <c r="R295" s="125"/>
      <c r="S295" s="125"/>
    </row>
    <row r="296" spans="4:19">
      <c r="D296" s="122"/>
      <c r="E296" s="123"/>
      <c r="F296" s="122"/>
      <c r="G296" s="122"/>
      <c r="H296" s="122"/>
      <c r="I296" s="122"/>
      <c r="J296" s="122"/>
      <c r="K296" s="122"/>
      <c r="L296" s="122"/>
      <c r="M296" s="122"/>
      <c r="N296" s="122"/>
      <c r="O296" s="122"/>
      <c r="P296" s="124"/>
      <c r="Q296" s="125"/>
      <c r="R296" s="125"/>
      <c r="S296" s="125"/>
    </row>
    <row r="297" spans="4:19">
      <c r="D297" s="122"/>
      <c r="E297" s="123"/>
      <c r="F297" s="122"/>
      <c r="G297" s="122"/>
      <c r="H297" s="122"/>
      <c r="I297" s="122"/>
      <c r="J297" s="122"/>
      <c r="K297" s="122"/>
      <c r="L297" s="122"/>
      <c r="M297" s="122"/>
      <c r="N297" s="122"/>
      <c r="O297" s="122"/>
      <c r="P297" s="124"/>
      <c r="Q297" s="125"/>
      <c r="R297" s="125"/>
      <c r="S297" s="125"/>
    </row>
    <row r="298" spans="4:19">
      <c r="D298" s="122"/>
      <c r="E298" s="123"/>
      <c r="F298" s="122"/>
      <c r="G298" s="122"/>
      <c r="H298" s="122"/>
      <c r="I298" s="122"/>
      <c r="J298" s="122"/>
      <c r="K298" s="122"/>
      <c r="L298" s="122"/>
      <c r="M298" s="122"/>
      <c r="N298" s="122"/>
      <c r="O298" s="122"/>
      <c r="P298" s="124"/>
      <c r="Q298" s="125"/>
      <c r="R298" s="125"/>
      <c r="S298" s="125"/>
    </row>
    <row r="299" spans="4:19">
      <c r="D299" s="122"/>
      <c r="E299" s="123"/>
      <c r="F299" s="122"/>
      <c r="G299" s="122"/>
      <c r="H299" s="122"/>
      <c r="I299" s="122"/>
      <c r="J299" s="122"/>
      <c r="K299" s="122"/>
      <c r="L299" s="122"/>
      <c r="M299" s="122"/>
      <c r="N299" s="122"/>
      <c r="O299" s="122"/>
      <c r="P299" s="124"/>
      <c r="Q299" s="125"/>
      <c r="R299" s="125"/>
      <c r="S299" s="125"/>
    </row>
    <row r="300" spans="4:19">
      <c r="D300" s="122"/>
      <c r="E300" s="123"/>
      <c r="F300" s="122"/>
      <c r="G300" s="122"/>
      <c r="H300" s="122"/>
      <c r="I300" s="122"/>
      <c r="J300" s="122"/>
      <c r="K300" s="122"/>
      <c r="L300" s="122"/>
      <c r="M300" s="122"/>
      <c r="N300" s="122"/>
      <c r="O300" s="122"/>
      <c r="P300" s="124"/>
      <c r="Q300" s="125"/>
      <c r="R300" s="125"/>
      <c r="S300" s="125"/>
    </row>
    <row r="301" spans="4:19">
      <c r="D301" s="122"/>
      <c r="E301" s="123"/>
      <c r="F301" s="122"/>
      <c r="G301" s="122"/>
      <c r="H301" s="122"/>
      <c r="I301" s="122"/>
      <c r="J301" s="122"/>
      <c r="K301" s="122"/>
      <c r="L301" s="122"/>
      <c r="M301" s="122"/>
      <c r="N301" s="122"/>
      <c r="O301" s="122"/>
      <c r="P301" s="124"/>
      <c r="Q301" s="125"/>
      <c r="R301" s="125"/>
      <c r="S301" s="125"/>
    </row>
    <row r="302" spans="4:19">
      <c r="D302" s="122"/>
      <c r="E302" s="123"/>
      <c r="F302" s="122"/>
      <c r="G302" s="122"/>
      <c r="H302" s="122"/>
      <c r="I302" s="122"/>
      <c r="J302" s="122"/>
      <c r="K302" s="122"/>
      <c r="L302" s="122"/>
      <c r="M302" s="122"/>
      <c r="N302" s="122"/>
      <c r="O302" s="122"/>
      <c r="P302" s="124"/>
      <c r="Q302" s="125"/>
      <c r="R302" s="125"/>
      <c r="S302" s="125"/>
    </row>
    <row r="303" spans="4:19">
      <c r="D303" s="122"/>
      <c r="E303" s="123"/>
      <c r="F303" s="122"/>
      <c r="G303" s="122"/>
      <c r="H303" s="122"/>
      <c r="I303" s="122"/>
      <c r="J303" s="122"/>
      <c r="K303" s="122"/>
      <c r="L303" s="122"/>
      <c r="M303" s="122"/>
      <c r="N303" s="122"/>
      <c r="O303" s="122"/>
      <c r="P303" s="124"/>
      <c r="Q303" s="125"/>
      <c r="R303" s="125"/>
      <c r="S303" s="125"/>
    </row>
    <row r="304" spans="4:19">
      <c r="D304" s="122"/>
      <c r="E304" s="123"/>
      <c r="F304" s="122"/>
      <c r="G304" s="122"/>
      <c r="H304" s="122"/>
      <c r="I304" s="122"/>
      <c r="J304" s="122"/>
      <c r="K304" s="122"/>
      <c r="L304" s="122"/>
      <c r="M304" s="122"/>
      <c r="N304" s="122"/>
      <c r="O304" s="122"/>
      <c r="P304" s="124"/>
      <c r="Q304" s="125"/>
      <c r="R304" s="125"/>
      <c r="S304" s="125"/>
    </row>
    <row r="305" spans="4:19">
      <c r="D305" s="122"/>
      <c r="E305" s="123"/>
      <c r="F305" s="122"/>
      <c r="G305" s="122"/>
      <c r="H305" s="122"/>
      <c r="I305" s="122"/>
      <c r="J305" s="122"/>
      <c r="K305" s="122"/>
      <c r="L305" s="122"/>
      <c r="M305" s="122"/>
      <c r="N305" s="122"/>
      <c r="O305" s="122"/>
      <c r="P305" s="124"/>
      <c r="Q305" s="125"/>
      <c r="R305" s="125"/>
      <c r="S305" s="125"/>
    </row>
    <row r="306" spans="4:19">
      <c r="D306" s="122"/>
      <c r="E306" s="123"/>
      <c r="F306" s="122"/>
      <c r="G306" s="122"/>
      <c r="H306" s="122"/>
      <c r="I306" s="122"/>
      <c r="J306" s="122"/>
      <c r="K306" s="122"/>
      <c r="L306" s="122"/>
      <c r="M306" s="122"/>
      <c r="N306" s="122"/>
      <c r="O306" s="122"/>
      <c r="P306" s="124"/>
      <c r="Q306" s="125"/>
      <c r="R306" s="125"/>
      <c r="S306" s="125"/>
    </row>
    <row r="307" spans="4:19">
      <c r="D307" s="122"/>
      <c r="E307" s="123"/>
      <c r="F307" s="122"/>
      <c r="G307" s="122"/>
      <c r="H307" s="122"/>
      <c r="I307" s="122"/>
      <c r="J307" s="122"/>
      <c r="K307" s="122"/>
      <c r="L307" s="122"/>
      <c r="M307" s="122"/>
      <c r="N307" s="122"/>
      <c r="O307" s="122"/>
      <c r="P307" s="124"/>
      <c r="Q307" s="125"/>
      <c r="R307" s="125"/>
      <c r="S307" s="125"/>
    </row>
    <row r="308" spans="4:19">
      <c r="D308" s="122"/>
      <c r="E308" s="123"/>
      <c r="F308" s="122"/>
      <c r="G308" s="122"/>
      <c r="H308" s="122"/>
      <c r="I308" s="122"/>
      <c r="J308" s="122"/>
      <c r="K308" s="122"/>
      <c r="L308" s="122"/>
      <c r="M308" s="122"/>
      <c r="N308" s="122"/>
      <c r="O308" s="122"/>
      <c r="P308" s="124"/>
      <c r="Q308" s="125"/>
      <c r="R308" s="125"/>
      <c r="S308" s="125"/>
    </row>
    <row r="309" spans="4:19">
      <c r="D309" s="122"/>
      <c r="E309" s="123"/>
      <c r="F309" s="122"/>
      <c r="G309" s="122"/>
      <c r="H309" s="122"/>
      <c r="I309" s="122"/>
      <c r="J309" s="122"/>
      <c r="K309" s="122"/>
      <c r="L309" s="122"/>
      <c r="M309" s="122"/>
      <c r="N309" s="122"/>
      <c r="O309" s="122"/>
      <c r="P309" s="124"/>
      <c r="Q309" s="125"/>
      <c r="R309" s="125"/>
      <c r="S309" s="125"/>
    </row>
    <row r="310" spans="4:19">
      <c r="D310" s="122"/>
      <c r="E310" s="123"/>
      <c r="F310" s="122"/>
      <c r="G310" s="122"/>
      <c r="H310" s="122"/>
      <c r="I310" s="122"/>
      <c r="J310" s="122"/>
      <c r="K310" s="122"/>
      <c r="L310" s="122"/>
      <c r="M310" s="122"/>
      <c r="N310" s="122"/>
      <c r="O310" s="122"/>
      <c r="P310" s="124"/>
      <c r="Q310" s="125"/>
      <c r="R310" s="125"/>
      <c r="S310" s="125"/>
    </row>
    <row r="311" spans="4:19">
      <c r="D311" s="122"/>
      <c r="E311" s="123"/>
      <c r="F311" s="122"/>
      <c r="G311" s="122"/>
      <c r="H311" s="122"/>
      <c r="I311" s="122"/>
      <c r="J311" s="122"/>
      <c r="K311" s="122"/>
      <c r="L311" s="122"/>
      <c r="M311" s="122"/>
      <c r="N311" s="122"/>
      <c r="O311" s="122"/>
      <c r="P311" s="124"/>
      <c r="Q311" s="125"/>
      <c r="R311" s="125"/>
      <c r="S311" s="125"/>
    </row>
    <row r="312" spans="4:19">
      <c r="D312" s="122"/>
      <c r="E312" s="123"/>
      <c r="F312" s="122"/>
      <c r="G312" s="122"/>
      <c r="H312" s="122"/>
      <c r="I312" s="122"/>
      <c r="J312" s="122"/>
      <c r="K312" s="122"/>
      <c r="L312" s="122"/>
      <c r="M312" s="122"/>
      <c r="N312" s="122"/>
      <c r="O312" s="122"/>
      <c r="P312" s="124"/>
      <c r="Q312" s="125"/>
      <c r="R312" s="125"/>
      <c r="S312" s="125"/>
    </row>
    <row r="313" spans="4:19">
      <c r="D313" s="122"/>
      <c r="E313" s="123"/>
      <c r="F313" s="122"/>
      <c r="G313" s="122"/>
      <c r="H313" s="122"/>
      <c r="I313" s="122"/>
      <c r="J313" s="122"/>
      <c r="K313" s="122"/>
      <c r="L313" s="122"/>
      <c r="M313" s="122"/>
      <c r="N313" s="122"/>
      <c r="O313" s="122"/>
      <c r="P313" s="124"/>
      <c r="Q313" s="125"/>
      <c r="R313" s="125"/>
      <c r="S313" s="125"/>
    </row>
    <row r="314" spans="4:19">
      <c r="D314" s="122"/>
      <c r="E314" s="123"/>
      <c r="F314" s="122"/>
      <c r="G314" s="122"/>
      <c r="H314" s="122"/>
      <c r="I314" s="122"/>
      <c r="J314" s="122"/>
      <c r="K314" s="122"/>
      <c r="L314" s="122"/>
      <c r="M314" s="122"/>
      <c r="N314" s="122"/>
      <c r="O314" s="122"/>
      <c r="P314" s="124"/>
      <c r="Q314" s="125"/>
      <c r="R314" s="125"/>
      <c r="S314" s="125"/>
    </row>
    <row r="315" spans="4:19">
      <c r="D315" s="122"/>
      <c r="E315" s="123"/>
      <c r="F315" s="122"/>
      <c r="G315" s="122"/>
      <c r="H315" s="122"/>
      <c r="I315" s="122"/>
      <c r="J315" s="122"/>
      <c r="K315" s="122"/>
      <c r="L315" s="122"/>
      <c r="M315" s="122"/>
      <c r="N315" s="122"/>
      <c r="O315" s="122"/>
      <c r="P315" s="124"/>
      <c r="Q315" s="125"/>
      <c r="R315" s="125"/>
      <c r="S315" s="125"/>
    </row>
    <row r="316" spans="4:19">
      <c r="D316" s="122"/>
      <c r="E316" s="123"/>
      <c r="F316" s="122"/>
      <c r="G316" s="122"/>
      <c r="H316" s="122"/>
      <c r="I316" s="122"/>
      <c r="J316" s="122"/>
      <c r="K316" s="122"/>
      <c r="L316" s="122"/>
      <c r="M316" s="122"/>
      <c r="N316" s="122"/>
      <c r="O316" s="122"/>
      <c r="P316" s="124"/>
      <c r="Q316" s="125"/>
      <c r="R316" s="125"/>
      <c r="S316" s="125"/>
    </row>
    <row r="317" spans="4:19">
      <c r="D317" s="122"/>
      <c r="E317" s="123"/>
      <c r="F317" s="122"/>
      <c r="G317" s="122"/>
      <c r="H317" s="122"/>
      <c r="I317" s="122"/>
      <c r="J317" s="122"/>
      <c r="K317" s="122"/>
      <c r="L317" s="122"/>
      <c r="M317" s="122"/>
      <c r="N317" s="122"/>
      <c r="O317" s="122"/>
      <c r="P317" s="124"/>
      <c r="Q317" s="125"/>
      <c r="R317" s="125"/>
      <c r="S317" s="125"/>
    </row>
    <row r="318" spans="4:19">
      <c r="D318" s="122"/>
      <c r="E318" s="123"/>
      <c r="F318" s="122"/>
      <c r="G318" s="122"/>
      <c r="H318" s="122"/>
      <c r="I318" s="122"/>
      <c r="J318" s="122"/>
      <c r="K318" s="122"/>
      <c r="L318" s="122"/>
      <c r="M318" s="122"/>
      <c r="N318" s="122"/>
      <c r="O318" s="122"/>
      <c r="P318" s="124"/>
      <c r="Q318" s="125"/>
      <c r="R318" s="125"/>
      <c r="S318" s="125"/>
    </row>
    <row r="319" spans="4:19">
      <c r="D319" s="122"/>
      <c r="E319" s="123"/>
      <c r="F319" s="122"/>
      <c r="G319" s="122"/>
      <c r="H319" s="122"/>
      <c r="I319" s="122"/>
      <c r="J319" s="122"/>
      <c r="K319" s="122"/>
      <c r="L319" s="122"/>
      <c r="M319" s="122"/>
      <c r="N319" s="122"/>
      <c r="O319" s="122"/>
      <c r="P319" s="124"/>
      <c r="Q319" s="125"/>
      <c r="R319" s="125"/>
      <c r="S319" s="125"/>
    </row>
    <row r="320" spans="4:19">
      <c r="D320" s="122"/>
      <c r="E320" s="123"/>
      <c r="F320" s="122"/>
      <c r="G320" s="122"/>
      <c r="H320" s="122"/>
      <c r="I320" s="122"/>
      <c r="J320" s="122"/>
      <c r="K320" s="122"/>
      <c r="L320" s="122"/>
      <c r="M320" s="122"/>
      <c r="N320" s="122"/>
      <c r="O320" s="122"/>
      <c r="P320" s="124"/>
      <c r="Q320" s="125"/>
      <c r="R320" s="125"/>
      <c r="S320" s="125"/>
    </row>
    <row r="321" spans="4:19">
      <c r="D321" s="122"/>
      <c r="E321" s="123"/>
      <c r="F321" s="122"/>
      <c r="G321" s="122"/>
      <c r="H321" s="122"/>
      <c r="I321" s="122"/>
      <c r="J321" s="122"/>
      <c r="K321" s="122"/>
      <c r="L321" s="122"/>
      <c r="M321" s="122"/>
      <c r="N321" s="122"/>
      <c r="O321" s="122"/>
      <c r="P321" s="124"/>
      <c r="Q321" s="125"/>
      <c r="R321" s="125"/>
      <c r="S321" s="125"/>
    </row>
    <row r="322" spans="4:19">
      <c r="D322" s="122"/>
      <c r="E322" s="123"/>
      <c r="F322" s="122"/>
      <c r="G322" s="122"/>
      <c r="H322" s="122"/>
      <c r="I322" s="122"/>
      <c r="J322" s="122"/>
      <c r="K322" s="122"/>
      <c r="L322" s="122"/>
      <c r="M322" s="122"/>
      <c r="N322" s="122"/>
      <c r="O322" s="122"/>
      <c r="P322" s="124"/>
      <c r="Q322" s="125"/>
      <c r="R322" s="125"/>
      <c r="S322" s="125"/>
    </row>
    <row r="323" spans="4:19">
      <c r="D323" s="122"/>
      <c r="E323" s="123"/>
      <c r="F323" s="122"/>
      <c r="G323" s="122"/>
      <c r="H323" s="122"/>
      <c r="I323" s="122"/>
      <c r="J323" s="122"/>
      <c r="K323" s="122"/>
      <c r="L323" s="122"/>
      <c r="M323" s="122"/>
      <c r="N323" s="122"/>
      <c r="O323" s="122"/>
      <c r="P323" s="124"/>
      <c r="Q323" s="125"/>
      <c r="R323" s="125"/>
      <c r="S323" s="125"/>
    </row>
    <row r="324" spans="4:19">
      <c r="D324" s="122"/>
      <c r="E324" s="123"/>
      <c r="F324" s="122"/>
      <c r="G324" s="122"/>
      <c r="H324" s="122"/>
      <c r="I324" s="122"/>
      <c r="J324" s="122"/>
      <c r="K324" s="122"/>
      <c r="L324" s="122"/>
      <c r="M324" s="122"/>
      <c r="N324" s="122"/>
      <c r="O324" s="122"/>
      <c r="P324" s="124"/>
      <c r="Q324" s="125"/>
      <c r="R324" s="125"/>
      <c r="S324" s="125"/>
    </row>
    <row r="325" spans="4:19">
      <c r="D325" s="122"/>
      <c r="E325" s="123"/>
      <c r="F325" s="122"/>
      <c r="G325" s="122"/>
      <c r="H325" s="122"/>
      <c r="I325" s="122"/>
      <c r="J325" s="122"/>
      <c r="K325" s="122"/>
      <c r="L325" s="122"/>
      <c r="M325" s="122"/>
      <c r="N325" s="122"/>
      <c r="O325" s="122"/>
      <c r="P325" s="124"/>
      <c r="Q325" s="125"/>
      <c r="R325" s="125"/>
      <c r="S325" s="125"/>
    </row>
    <row r="326" spans="4:19">
      <c r="D326" s="122"/>
      <c r="E326" s="123"/>
      <c r="F326" s="122"/>
      <c r="G326" s="122"/>
      <c r="H326" s="122"/>
      <c r="I326" s="122"/>
      <c r="J326" s="122"/>
      <c r="K326" s="122"/>
      <c r="L326" s="122"/>
      <c r="M326" s="122"/>
      <c r="N326" s="122"/>
      <c r="O326" s="122"/>
      <c r="P326" s="124"/>
      <c r="Q326" s="125"/>
      <c r="R326" s="125"/>
      <c r="S326" s="125"/>
    </row>
    <row r="327" spans="4:19">
      <c r="D327" s="122"/>
      <c r="E327" s="123"/>
      <c r="F327" s="122"/>
      <c r="G327" s="122"/>
      <c r="H327" s="122"/>
      <c r="I327" s="122"/>
      <c r="J327" s="122"/>
      <c r="K327" s="122"/>
      <c r="L327" s="122"/>
      <c r="M327" s="122"/>
      <c r="N327" s="122"/>
      <c r="O327" s="122"/>
      <c r="P327" s="124"/>
      <c r="Q327" s="125"/>
      <c r="R327" s="125"/>
      <c r="S327" s="125"/>
    </row>
    <row r="328" spans="4:19">
      <c r="D328" s="122"/>
      <c r="E328" s="123"/>
      <c r="F328" s="122"/>
      <c r="G328" s="122"/>
      <c r="H328" s="122"/>
      <c r="I328" s="122"/>
      <c r="J328" s="122"/>
      <c r="K328" s="122"/>
      <c r="L328" s="122"/>
      <c r="M328" s="122"/>
      <c r="N328" s="122"/>
      <c r="O328" s="122"/>
      <c r="P328" s="124"/>
      <c r="Q328" s="125"/>
      <c r="R328" s="125"/>
      <c r="S328" s="125"/>
    </row>
    <row r="329" spans="4:19">
      <c r="D329" s="122"/>
      <c r="E329" s="123"/>
      <c r="F329" s="122"/>
      <c r="G329" s="122"/>
      <c r="H329" s="122"/>
      <c r="I329" s="122"/>
      <c r="J329" s="122"/>
      <c r="K329" s="122"/>
      <c r="L329" s="122"/>
      <c r="M329" s="122"/>
      <c r="N329" s="122"/>
      <c r="O329" s="122"/>
      <c r="P329" s="124"/>
      <c r="Q329" s="125"/>
      <c r="R329" s="125"/>
      <c r="S329" s="125"/>
    </row>
    <row r="330" spans="4:19">
      <c r="D330" s="122"/>
      <c r="E330" s="123"/>
      <c r="F330" s="122"/>
      <c r="G330" s="122"/>
      <c r="H330" s="122"/>
      <c r="I330" s="122"/>
      <c r="J330" s="122"/>
      <c r="K330" s="122"/>
      <c r="L330" s="122"/>
      <c r="M330" s="122"/>
      <c r="N330" s="122"/>
      <c r="O330" s="122"/>
      <c r="P330" s="124"/>
      <c r="Q330" s="125"/>
      <c r="R330" s="125"/>
      <c r="S330" s="125"/>
    </row>
    <row r="331" spans="4:19">
      <c r="D331" s="122"/>
      <c r="E331" s="123"/>
      <c r="F331" s="122"/>
      <c r="G331" s="122"/>
      <c r="H331" s="122"/>
      <c r="I331" s="122"/>
      <c r="J331" s="122"/>
      <c r="K331" s="122"/>
      <c r="L331" s="122"/>
      <c r="M331" s="122"/>
      <c r="N331" s="122"/>
      <c r="O331" s="122"/>
      <c r="P331" s="124"/>
      <c r="Q331" s="125"/>
      <c r="R331" s="125"/>
      <c r="S331" s="125"/>
    </row>
    <row r="332" spans="4:19">
      <c r="D332" s="122"/>
      <c r="E332" s="123"/>
      <c r="F332" s="122"/>
      <c r="G332" s="122"/>
      <c r="H332" s="122"/>
      <c r="I332" s="122"/>
      <c r="J332" s="122"/>
      <c r="K332" s="122"/>
      <c r="L332" s="122"/>
      <c r="M332" s="122"/>
      <c r="N332" s="122"/>
      <c r="O332" s="122"/>
      <c r="P332" s="124"/>
      <c r="Q332" s="125"/>
      <c r="R332" s="125"/>
      <c r="S332" s="125"/>
    </row>
    <row r="333" spans="4:19">
      <c r="D333" s="122"/>
      <c r="E333" s="123"/>
      <c r="F333" s="122"/>
      <c r="G333" s="122"/>
      <c r="H333" s="122"/>
      <c r="I333" s="122"/>
      <c r="J333" s="122"/>
      <c r="K333" s="122"/>
      <c r="L333" s="122"/>
      <c r="M333" s="122"/>
      <c r="N333" s="122"/>
      <c r="O333" s="122"/>
      <c r="P333" s="124"/>
      <c r="Q333" s="125"/>
      <c r="R333" s="125"/>
      <c r="S333" s="125"/>
    </row>
    <row r="334" spans="4:19">
      <c r="D334" s="122"/>
      <c r="E334" s="123"/>
      <c r="F334" s="122"/>
      <c r="G334" s="122"/>
      <c r="H334" s="122"/>
      <c r="I334" s="122"/>
      <c r="J334" s="122"/>
      <c r="K334" s="122"/>
      <c r="L334" s="122"/>
      <c r="M334" s="122"/>
      <c r="N334" s="122"/>
      <c r="O334" s="122"/>
      <c r="P334" s="124"/>
      <c r="Q334" s="125"/>
      <c r="R334" s="125"/>
      <c r="S334" s="125"/>
    </row>
    <row r="335" spans="4:19">
      <c r="D335" s="122"/>
      <c r="E335" s="123"/>
      <c r="F335" s="122"/>
      <c r="G335" s="122"/>
      <c r="H335" s="122"/>
      <c r="I335" s="122"/>
      <c r="J335" s="122"/>
      <c r="K335" s="122"/>
      <c r="L335" s="122"/>
      <c r="M335" s="122"/>
      <c r="N335" s="122"/>
      <c r="O335" s="122"/>
      <c r="P335" s="124"/>
      <c r="Q335" s="125"/>
      <c r="R335" s="125"/>
      <c r="S335" s="125"/>
    </row>
    <row r="336" spans="4:19">
      <c r="D336" s="122"/>
      <c r="E336" s="123"/>
      <c r="F336" s="122"/>
      <c r="G336" s="122"/>
      <c r="H336" s="122"/>
      <c r="I336" s="122"/>
      <c r="J336" s="122"/>
      <c r="K336" s="122"/>
      <c r="L336" s="122"/>
      <c r="M336" s="122"/>
      <c r="N336" s="122"/>
      <c r="O336" s="122"/>
      <c r="P336" s="124"/>
      <c r="Q336" s="125"/>
      <c r="R336" s="125"/>
      <c r="S336" s="125"/>
    </row>
    <row r="337" spans="4:19">
      <c r="D337" s="122"/>
      <c r="E337" s="123"/>
      <c r="F337" s="122"/>
      <c r="G337" s="122"/>
      <c r="H337" s="122"/>
      <c r="I337" s="122"/>
      <c r="J337" s="122"/>
      <c r="K337" s="122"/>
      <c r="L337" s="122"/>
      <c r="M337" s="122"/>
      <c r="N337" s="122"/>
      <c r="O337" s="122"/>
      <c r="P337" s="124"/>
      <c r="Q337" s="125"/>
      <c r="R337" s="125"/>
      <c r="S337" s="125"/>
    </row>
    <row r="338" spans="4:19">
      <c r="D338" s="122"/>
      <c r="E338" s="123"/>
      <c r="F338" s="122"/>
      <c r="G338" s="122"/>
      <c r="H338" s="122"/>
      <c r="I338" s="122"/>
      <c r="J338" s="122"/>
      <c r="K338" s="122"/>
      <c r="L338" s="122"/>
      <c r="M338" s="122"/>
      <c r="N338" s="122"/>
      <c r="O338" s="122"/>
      <c r="P338" s="124"/>
      <c r="Q338" s="125"/>
      <c r="R338" s="125"/>
      <c r="S338" s="125"/>
    </row>
    <row r="339" spans="4:19">
      <c r="D339" s="122"/>
      <c r="E339" s="123"/>
      <c r="F339" s="122"/>
      <c r="G339" s="122"/>
      <c r="H339" s="122"/>
      <c r="I339" s="122"/>
      <c r="J339" s="122"/>
      <c r="K339" s="122"/>
      <c r="L339" s="122"/>
      <c r="M339" s="122"/>
      <c r="N339" s="122"/>
      <c r="O339" s="122"/>
      <c r="P339" s="124"/>
      <c r="Q339" s="125"/>
      <c r="R339" s="125"/>
      <c r="S339" s="125"/>
    </row>
    <row r="340" spans="4:19">
      <c r="D340" s="122"/>
      <c r="E340" s="123"/>
      <c r="F340" s="122"/>
      <c r="G340" s="122"/>
      <c r="H340" s="122"/>
      <c r="I340" s="122"/>
      <c r="J340" s="122"/>
      <c r="K340" s="122"/>
      <c r="L340" s="122"/>
      <c r="M340" s="122"/>
      <c r="N340" s="122"/>
      <c r="O340" s="122"/>
      <c r="P340" s="124"/>
      <c r="Q340" s="125"/>
      <c r="R340" s="125"/>
      <c r="S340" s="125"/>
    </row>
    <row r="341" spans="4:19">
      <c r="D341" s="122"/>
      <c r="E341" s="123"/>
      <c r="F341" s="122"/>
      <c r="G341" s="122"/>
      <c r="H341" s="122"/>
      <c r="I341" s="122"/>
      <c r="J341" s="122"/>
      <c r="K341" s="122"/>
      <c r="L341" s="122"/>
      <c r="M341" s="122"/>
      <c r="N341" s="122"/>
      <c r="O341" s="122"/>
      <c r="P341" s="124"/>
      <c r="Q341" s="125"/>
      <c r="R341" s="125"/>
      <c r="S341" s="125"/>
    </row>
    <row r="342" spans="4:19">
      <c r="D342" s="122"/>
      <c r="E342" s="123"/>
      <c r="F342" s="122"/>
      <c r="G342" s="122"/>
      <c r="H342" s="122"/>
      <c r="I342" s="122"/>
      <c r="J342" s="122"/>
      <c r="K342" s="122"/>
      <c r="L342" s="122"/>
      <c r="M342" s="122"/>
      <c r="N342" s="122"/>
      <c r="O342" s="122"/>
      <c r="P342" s="124"/>
      <c r="Q342" s="125"/>
      <c r="R342" s="125"/>
      <c r="S342" s="125"/>
    </row>
    <row r="343" spans="4:19">
      <c r="D343" s="122"/>
      <c r="E343" s="123"/>
      <c r="F343" s="122"/>
      <c r="G343" s="122"/>
      <c r="H343" s="122"/>
      <c r="I343" s="122"/>
      <c r="J343" s="122"/>
      <c r="K343" s="122"/>
      <c r="L343" s="122"/>
      <c r="M343" s="122"/>
      <c r="N343" s="122"/>
      <c r="O343" s="122"/>
      <c r="P343" s="124"/>
      <c r="Q343" s="125"/>
      <c r="R343" s="125"/>
      <c r="S343" s="125"/>
    </row>
    <row r="344" spans="4:19">
      <c r="D344" s="122"/>
      <c r="E344" s="123"/>
      <c r="F344" s="122"/>
      <c r="G344" s="122"/>
      <c r="H344" s="122"/>
      <c r="I344" s="122"/>
      <c r="J344" s="122"/>
      <c r="K344" s="122"/>
      <c r="L344" s="122"/>
      <c r="M344" s="122"/>
      <c r="N344" s="122"/>
      <c r="O344" s="122"/>
      <c r="P344" s="124"/>
      <c r="Q344" s="125"/>
      <c r="R344" s="125"/>
      <c r="S344" s="125"/>
    </row>
    <row r="345" spans="4:19">
      <c r="D345" s="122"/>
      <c r="E345" s="123"/>
      <c r="F345" s="122"/>
      <c r="G345" s="122"/>
      <c r="H345" s="122"/>
      <c r="I345" s="122"/>
      <c r="J345" s="122"/>
      <c r="K345" s="122"/>
      <c r="L345" s="122"/>
      <c r="M345" s="122"/>
      <c r="N345" s="122"/>
      <c r="O345" s="122"/>
      <c r="P345" s="124"/>
      <c r="Q345" s="125"/>
      <c r="R345" s="125"/>
      <c r="S345" s="125"/>
    </row>
    <row r="346" spans="4:19">
      <c r="D346" s="122"/>
      <c r="E346" s="123"/>
      <c r="F346" s="122"/>
      <c r="G346" s="122"/>
      <c r="H346" s="122"/>
      <c r="I346" s="122"/>
      <c r="J346" s="122"/>
      <c r="K346" s="122"/>
      <c r="L346" s="122"/>
      <c r="M346" s="122"/>
      <c r="N346" s="122"/>
      <c r="O346" s="122"/>
      <c r="P346" s="124"/>
      <c r="Q346" s="125"/>
      <c r="R346" s="125"/>
      <c r="S346" s="125"/>
    </row>
    <row r="347" spans="4:19">
      <c r="D347" s="122"/>
      <c r="E347" s="123"/>
      <c r="F347" s="122"/>
      <c r="G347" s="122"/>
      <c r="H347" s="122"/>
      <c r="I347" s="122"/>
      <c r="J347" s="122"/>
      <c r="K347" s="122"/>
      <c r="L347" s="122"/>
      <c r="M347" s="122"/>
      <c r="N347" s="122"/>
      <c r="O347" s="122"/>
      <c r="P347" s="124"/>
      <c r="Q347" s="125"/>
      <c r="R347" s="125"/>
      <c r="S347" s="125"/>
    </row>
    <row r="348" spans="4:19">
      <c r="D348" s="122"/>
      <c r="E348" s="123"/>
      <c r="F348" s="122"/>
      <c r="G348" s="122"/>
      <c r="H348" s="122"/>
      <c r="I348" s="122"/>
      <c r="J348" s="122"/>
      <c r="K348" s="122"/>
      <c r="L348" s="122"/>
      <c r="M348" s="122"/>
      <c r="N348" s="122"/>
      <c r="O348" s="122"/>
      <c r="P348" s="124"/>
      <c r="Q348" s="125"/>
      <c r="R348" s="125"/>
      <c r="S348" s="125"/>
    </row>
    <row r="349" spans="4:19">
      <c r="D349" s="122"/>
      <c r="E349" s="123"/>
      <c r="F349" s="122"/>
      <c r="G349" s="122"/>
      <c r="H349" s="122"/>
      <c r="I349" s="122"/>
      <c r="J349" s="122"/>
      <c r="K349" s="122"/>
      <c r="L349" s="122"/>
      <c r="M349" s="122"/>
      <c r="N349" s="122"/>
      <c r="O349" s="122"/>
      <c r="P349" s="124"/>
      <c r="Q349" s="125"/>
      <c r="R349" s="125"/>
      <c r="S349" s="125"/>
    </row>
    <row r="350" spans="4:19">
      <c r="D350" s="122"/>
      <c r="E350" s="123"/>
      <c r="F350" s="122"/>
      <c r="G350" s="122"/>
      <c r="H350" s="122"/>
      <c r="I350" s="122"/>
      <c r="J350" s="122"/>
      <c r="K350" s="122"/>
      <c r="L350" s="122"/>
      <c r="M350" s="122"/>
      <c r="N350" s="122"/>
      <c r="O350" s="122"/>
      <c r="P350" s="124"/>
      <c r="Q350" s="125"/>
      <c r="R350" s="125"/>
      <c r="S350" s="125"/>
    </row>
    <row r="351" spans="4:19">
      <c r="D351" s="122"/>
      <c r="E351" s="123"/>
      <c r="F351" s="122"/>
      <c r="G351" s="122"/>
      <c r="H351" s="122"/>
      <c r="I351" s="122"/>
      <c r="J351" s="122"/>
      <c r="K351" s="122"/>
      <c r="L351" s="122"/>
      <c r="M351" s="122"/>
      <c r="N351" s="122"/>
      <c r="O351" s="122"/>
      <c r="P351" s="124"/>
      <c r="Q351" s="125"/>
      <c r="R351" s="125"/>
      <c r="S351" s="125"/>
    </row>
    <row r="352" spans="4:19">
      <c r="D352" s="122"/>
      <c r="E352" s="123"/>
      <c r="F352" s="122"/>
      <c r="G352" s="122"/>
      <c r="H352" s="122"/>
      <c r="I352" s="122"/>
      <c r="J352" s="122"/>
      <c r="K352" s="122"/>
      <c r="L352" s="122"/>
      <c r="M352" s="122"/>
      <c r="N352" s="122"/>
      <c r="O352" s="122"/>
      <c r="P352" s="124"/>
      <c r="Q352" s="125"/>
      <c r="R352" s="125"/>
      <c r="S352" s="125"/>
    </row>
    <row r="353" spans="4:19">
      <c r="D353" s="122"/>
      <c r="E353" s="123"/>
      <c r="F353" s="122"/>
      <c r="G353" s="122"/>
      <c r="H353" s="122"/>
      <c r="I353" s="122"/>
      <c r="J353" s="122"/>
      <c r="K353" s="122"/>
      <c r="L353" s="122"/>
      <c r="M353" s="122"/>
      <c r="N353" s="122"/>
      <c r="O353" s="122"/>
      <c r="P353" s="124"/>
      <c r="Q353" s="125"/>
      <c r="R353" s="125"/>
      <c r="S353" s="125"/>
    </row>
    <row r="354" spans="4:19">
      <c r="D354" s="122"/>
      <c r="E354" s="123"/>
      <c r="F354" s="122"/>
      <c r="G354" s="122"/>
      <c r="H354" s="122"/>
      <c r="I354" s="122"/>
      <c r="J354" s="122"/>
      <c r="K354" s="122"/>
      <c r="L354" s="122"/>
      <c r="M354" s="122"/>
      <c r="N354" s="122"/>
      <c r="O354" s="122"/>
      <c r="P354" s="124"/>
      <c r="Q354" s="125"/>
      <c r="R354" s="125"/>
      <c r="S354" s="125"/>
    </row>
    <row r="355" spans="4:19">
      <c r="D355" s="122"/>
      <c r="E355" s="123"/>
      <c r="F355" s="122"/>
      <c r="G355" s="122"/>
      <c r="H355" s="122"/>
      <c r="I355" s="122"/>
      <c r="J355" s="122"/>
      <c r="K355" s="122"/>
      <c r="L355" s="122"/>
      <c r="M355" s="122"/>
      <c r="N355" s="122"/>
      <c r="O355" s="122"/>
      <c r="P355" s="124"/>
      <c r="Q355" s="125"/>
      <c r="R355" s="125"/>
      <c r="S355" s="125"/>
    </row>
    <row r="356" spans="4:19">
      <c r="D356" s="122"/>
      <c r="E356" s="123"/>
      <c r="F356" s="122"/>
      <c r="G356" s="122"/>
      <c r="H356" s="122"/>
      <c r="I356" s="122"/>
      <c r="J356" s="122"/>
      <c r="K356" s="122"/>
      <c r="L356" s="122"/>
      <c r="M356" s="122"/>
      <c r="N356" s="122"/>
      <c r="O356" s="122"/>
      <c r="P356" s="124"/>
      <c r="Q356" s="125"/>
      <c r="R356" s="125"/>
      <c r="S356" s="125"/>
    </row>
    <row r="357" spans="4:19">
      <c r="D357" s="122"/>
      <c r="E357" s="123"/>
      <c r="F357" s="122"/>
      <c r="G357" s="122"/>
      <c r="H357" s="122"/>
      <c r="I357" s="122"/>
      <c r="J357" s="122"/>
      <c r="K357" s="122"/>
      <c r="L357" s="122"/>
      <c r="M357" s="122"/>
      <c r="N357" s="122"/>
      <c r="O357" s="122"/>
      <c r="P357" s="124"/>
      <c r="Q357" s="125"/>
      <c r="R357" s="125"/>
      <c r="S357" s="125"/>
    </row>
    <row r="358" spans="4:19">
      <c r="D358" s="122"/>
      <c r="E358" s="123"/>
      <c r="F358" s="122"/>
      <c r="G358" s="122"/>
      <c r="H358" s="122"/>
      <c r="I358" s="122"/>
      <c r="J358" s="122"/>
      <c r="K358" s="122"/>
      <c r="L358" s="122"/>
      <c r="M358" s="122"/>
      <c r="N358" s="122"/>
      <c r="O358" s="122"/>
      <c r="P358" s="124"/>
      <c r="Q358" s="125"/>
      <c r="R358" s="125"/>
      <c r="S358" s="125"/>
    </row>
    <row r="359" spans="4:19">
      <c r="D359" s="122"/>
      <c r="E359" s="123"/>
      <c r="F359" s="122"/>
      <c r="G359" s="122"/>
      <c r="H359" s="122"/>
      <c r="I359" s="122"/>
      <c r="J359" s="122"/>
      <c r="K359" s="122"/>
      <c r="L359" s="122"/>
      <c r="M359" s="122"/>
      <c r="N359" s="122"/>
      <c r="O359" s="122"/>
      <c r="P359" s="124"/>
      <c r="Q359" s="125"/>
      <c r="R359" s="125"/>
      <c r="S359" s="125"/>
    </row>
    <row r="360" spans="4:19">
      <c r="D360" s="122"/>
      <c r="E360" s="123"/>
      <c r="F360" s="122"/>
      <c r="G360" s="122"/>
      <c r="H360" s="122"/>
      <c r="I360" s="122"/>
      <c r="J360" s="122"/>
      <c r="K360" s="122"/>
      <c r="L360" s="122"/>
      <c r="M360" s="122"/>
      <c r="N360" s="122"/>
      <c r="O360" s="122"/>
      <c r="P360" s="124"/>
      <c r="Q360" s="125"/>
      <c r="R360" s="125"/>
      <c r="S360" s="125"/>
    </row>
    <row r="361" spans="4:19">
      <c r="D361" s="122"/>
      <c r="E361" s="123"/>
      <c r="F361" s="122"/>
      <c r="G361" s="122"/>
      <c r="H361" s="122"/>
      <c r="I361" s="122"/>
      <c r="J361" s="122"/>
      <c r="K361" s="122"/>
      <c r="L361" s="122"/>
      <c r="M361" s="122"/>
      <c r="N361" s="122"/>
      <c r="O361" s="122"/>
      <c r="P361" s="124"/>
      <c r="Q361" s="125"/>
      <c r="R361" s="125"/>
      <c r="S361" s="125"/>
    </row>
    <row r="362" spans="4:19">
      <c r="D362" s="122"/>
      <c r="E362" s="123"/>
      <c r="F362" s="122"/>
      <c r="G362" s="122"/>
      <c r="H362" s="122"/>
      <c r="I362" s="122"/>
      <c r="J362" s="122"/>
      <c r="K362" s="122"/>
      <c r="L362" s="122"/>
      <c r="M362" s="122"/>
      <c r="N362" s="122"/>
      <c r="O362" s="122"/>
      <c r="P362" s="124"/>
      <c r="Q362" s="125"/>
      <c r="R362" s="125"/>
      <c r="S362" s="125"/>
    </row>
    <row r="363" spans="4:19">
      <c r="D363" s="122"/>
      <c r="E363" s="123"/>
      <c r="F363" s="122"/>
      <c r="G363" s="122"/>
      <c r="H363" s="122"/>
      <c r="I363" s="122"/>
      <c r="J363" s="122"/>
      <c r="K363" s="122"/>
      <c r="L363" s="122"/>
      <c r="M363" s="122"/>
      <c r="N363" s="122"/>
      <c r="O363" s="122"/>
      <c r="P363" s="124"/>
      <c r="Q363" s="125"/>
      <c r="R363" s="125"/>
      <c r="S363" s="125"/>
    </row>
    <row r="364" spans="4:19">
      <c r="D364" s="122"/>
      <c r="E364" s="123"/>
      <c r="F364" s="122"/>
      <c r="G364" s="122"/>
      <c r="H364" s="122"/>
      <c r="I364" s="122"/>
      <c r="J364" s="122"/>
      <c r="K364" s="122"/>
      <c r="L364" s="122"/>
      <c r="M364" s="122"/>
      <c r="N364" s="122"/>
      <c r="O364" s="122"/>
      <c r="P364" s="124"/>
      <c r="Q364" s="125"/>
      <c r="R364" s="125"/>
      <c r="S364" s="125"/>
    </row>
    <row r="365" spans="4:19">
      <c r="D365" s="122"/>
      <c r="E365" s="123"/>
      <c r="F365" s="122"/>
      <c r="G365" s="122"/>
      <c r="H365" s="122"/>
      <c r="I365" s="122"/>
      <c r="J365" s="122"/>
      <c r="K365" s="122"/>
      <c r="L365" s="122"/>
      <c r="M365" s="122"/>
      <c r="N365" s="122"/>
      <c r="O365" s="122"/>
      <c r="P365" s="124"/>
      <c r="Q365" s="125"/>
      <c r="R365" s="125"/>
      <c r="S365" s="125"/>
    </row>
    <row r="366" spans="4:19">
      <c r="D366" s="122"/>
      <c r="E366" s="123"/>
      <c r="F366" s="122"/>
      <c r="G366" s="122"/>
      <c r="H366" s="122"/>
      <c r="I366" s="122"/>
      <c r="J366" s="122"/>
      <c r="K366" s="122"/>
      <c r="L366" s="122"/>
      <c r="M366" s="122"/>
      <c r="N366" s="122"/>
      <c r="O366" s="122"/>
      <c r="P366" s="124"/>
      <c r="Q366" s="125"/>
      <c r="R366" s="125"/>
      <c r="S366" s="125"/>
    </row>
    <row r="367" spans="4:19">
      <c r="D367" s="122"/>
      <c r="E367" s="123"/>
      <c r="F367" s="122"/>
      <c r="G367" s="122"/>
      <c r="H367" s="122"/>
      <c r="I367" s="122"/>
      <c r="J367" s="122"/>
      <c r="K367" s="122"/>
      <c r="L367" s="122"/>
      <c r="M367" s="122"/>
      <c r="N367" s="122"/>
      <c r="O367" s="122"/>
      <c r="P367" s="124"/>
      <c r="Q367" s="125"/>
      <c r="R367" s="125"/>
      <c r="S367" s="125"/>
    </row>
    <row r="368" spans="4:19">
      <c r="D368" s="122"/>
      <c r="E368" s="123"/>
      <c r="F368" s="122"/>
      <c r="G368" s="122"/>
      <c r="H368" s="122"/>
      <c r="I368" s="122"/>
      <c r="J368" s="122"/>
      <c r="K368" s="122"/>
      <c r="L368" s="122"/>
      <c r="M368" s="122"/>
      <c r="N368" s="122"/>
      <c r="O368" s="122"/>
      <c r="P368" s="124"/>
      <c r="Q368" s="125"/>
      <c r="R368" s="125"/>
      <c r="S368" s="125"/>
    </row>
    <row r="369" spans="4:19">
      <c r="D369" s="122"/>
      <c r="E369" s="123"/>
      <c r="F369" s="122"/>
      <c r="G369" s="122"/>
      <c r="H369" s="122"/>
      <c r="I369" s="122"/>
      <c r="J369" s="122"/>
      <c r="K369" s="122"/>
      <c r="L369" s="122"/>
      <c r="M369" s="122"/>
      <c r="N369" s="122"/>
      <c r="O369" s="122"/>
      <c r="P369" s="124"/>
      <c r="Q369" s="125"/>
      <c r="R369" s="125"/>
      <c r="S369" s="125"/>
    </row>
    <row r="370" spans="4:19">
      <c r="D370" s="122"/>
      <c r="E370" s="123"/>
      <c r="F370" s="122"/>
      <c r="G370" s="122"/>
      <c r="H370" s="122"/>
      <c r="I370" s="122"/>
      <c r="J370" s="122"/>
      <c r="K370" s="122"/>
      <c r="L370" s="122"/>
      <c r="M370" s="122"/>
      <c r="N370" s="122"/>
      <c r="O370" s="122"/>
      <c r="P370" s="124"/>
      <c r="Q370" s="125"/>
      <c r="R370" s="125"/>
      <c r="S370" s="125"/>
    </row>
    <row r="371" spans="4:19">
      <c r="D371" s="122"/>
      <c r="E371" s="123"/>
      <c r="F371" s="122"/>
      <c r="G371" s="122"/>
      <c r="H371" s="122"/>
      <c r="I371" s="122"/>
      <c r="J371" s="122"/>
      <c r="K371" s="122"/>
      <c r="L371" s="122"/>
      <c r="M371" s="122"/>
      <c r="N371" s="122"/>
      <c r="O371" s="122"/>
      <c r="P371" s="124"/>
      <c r="Q371" s="125"/>
      <c r="R371" s="125"/>
      <c r="S371" s="125"/>
    </row>
    <row r="372" spans="4:19">
      <c r="D372" s="122"/>
      <c r="E372" s="123"/>
      <c r="F372" s="122"/>
      <c r="G372" s="122"/>
      <c r="H372" s="122"/>
      <c r="I372" s="122"/>
      <c r="J372" s="122"/>
      <c r="K372" s="122"/>
      <c r="L372" s="122"/>
      <c r="M372" s="122"/>
      <c r="N372" s="122"/>
      <c r="O372" s="122"/>
      <c r="P372" s="124"/>
      <c r="Q372" s="125"/>
      <c r="R372" s="125"/>
      <c r="S372" s="125"/>
    </row>
    <row r="373" spans="4:19">
      <c r="D373" s="122"/>
      <c r="E373" s="123"/>
      <c r="F373" s="122"/>
      <c r="G373" s="122"/>
      <c r="H373" s="122"/>
      <c r="I373" s="122"/>
      <c r="J373" s="122"/>
      <c r="K373" s="122"/>
      <c r="L373" s="122"/>
      <c r="M373" s="122"/>
      <c r="N373" s="122"/>
      <c r="O373" s="122"/>
      <c r="P373" s="124"/>
      <c r="Q373" s="125"/>
      <c r="R373" s="125"/>
      <c r="S373" s="125"/>
    </row>
    <row r="374" spans="4:19">
      <c r="D374" s="122"/>
      <c r="E374" s="123"/>
      <c r="F374" s="122"/>
      <c r="G374" s="122"/>
      <c r="H374" s="122"/>
      <c r="I374" s="122"/>
      <c r="J374" s="122"/>
      <c r="K374" s="122"/>
      <c r="L374" s="122"/>
      <c r="M374" s="122"/>
      <c r="N374" s="122"/>
      <c r="O374" s="122"/>
      <c r="P374" s="124"/>
      <c r="Q374" s="125"/>
      <c r="R374" s="125"/>
      <c r="S374" s="125"/>
    </row>
    <row r="375" spans="4:19">
      <c r="D375" s="122"/>
      <c r="E375" s="123"/>
      <c r="F375" s="122"/>
      <c r="G375" s="122"/>
      <c r="H375" s="122"/>
      <c r="I375" s="122"/>
      <c r="J375" s="122"/>
      <c r="K375" s="122"/>
      <c r="L375" s="122"/>
      <c r="M375" s="122"/>
      <c r="N375" s="122"/>
      <c r="O375" s="122"/>
      <c r="P375" s="124"/>
      <c r="Q375" s="125"/>
      <c r="R375" s="125"/>
      <c r="S375" s="125"/>
    </row>
    <row r="376" spans="4:19">
      <c r="D376" s="122"/>
      <c r="E376" s="123"/>
      <c r="F376" s="122"/>
      <c r="G376" s="122"/>
      <c r="H376" s="122"/>
      <c r="I376" s="122"/>
      <c r="J376" s="122"/>
      <c r="K376" s="122"/>
      <c r="L376" s="122"/>
      <c r="M376" s="122"/>
      <c r="N376" s="122"/>
      <c r="O376" s="122"/>
      <c r="P376" s="124"/>
      <c r="Q376" s="125"/>
      <c r="R376" s="125"/>
      <c r="S376" s="125"/>
    </row>
    <row r="377" spans="4:19">
      <c r="D377" s="122"/>
      <c r="E377" s="123"/>
      <c r="F377" s="122"/>
      <c r="G377" s="122"/>
      <c r="H377" s="122"/>
      <c r="I377" s="122"/>
      <c r="J377" s="122"/>
      <c r="K377" s="122"/>
      <c r="L377" s="122"/>
      <c r="M377" s="122"/>
      <c r="N377" s="122"/>
      <c r="O377" s="122"/>
      <c r="P377" s="124"/>
      <c r="Q377" s="125"/>
      <c r="R377" s="125"/>
      <c r="S377" s="125"/>
    </row>
    <row r="378" spans="4:19">
      <c r="D378" s="122"/>
      <c r="E378" s="123"/>
      <c r="F378" s="122"/>
      <c r="G378" s="122"/>
      <c r="H378" s="122"/>
      <c r="I378" s="122"/>
      <c r="J378" s="122"/>
      <c r="K378" s="122"/>
      <c r="L378" s="122"/>
      <c r="M378" s="122"/>
      <c r="N378" s="122"/>
      <c r="O378" s="122"/>
      <c r="P378" s="124"/>
      <c r="Q378" s="125"/>
      <c r="R378" s="125"/>
      <c r="S378" s="125"/>
    </row>
    <row r="379" spans="4:19">
      <c r="D379" s="122"/>
      <c r="E379" s="123"/>
      <c r="F379" s="122"/>
      <c r="G379" s="122"/>
      <c r="H379" s="122"/>
      <c r="I379" s="122"/>
      <c r="J379" s="122"/>
      <c r="K379" s="122"/>
      <c r="L379" s="122"/>
      <c r="M379" s="122"/>
      <c r="N379" s="122"/>
      <c r="O379" s="122"/>
      <c r="P379" s="124"/>
      <c r="Q379" s="125"/>
      <c r="R379" s="125"/>
      <c r="S379" s="125"/>
    </row>
    <row r="380" spans="4:19">
      <c r="D380" s="122"/>
      <c r="E380" s="123"/>
      <c r="F380" s="122"/>
      <c r="G380" s="122"/>
      <c r="H380" s="122"/>
      <c r="I380" s="122"/>
      <c r="J380" s="122"/>
      <c r="K380" s="122"/>
      <c r="L380" s="122"/>
      <c r="M380" s="122"/>
      <c r="N380" s="122"/>
      <c r="O380" s="122"/>
      <c r="P380" s="124"/>
      <c r="Q380" s="125"/>
      <c r="R380" s="125"/>
      <c r="S380" s="125"/>
    </row>
    <row r="381" spans="4:19">
      <c r="D381" s="122"/>
      <c r="E381" s="123"/>
      <c r="F381" s="122"/>
      <c r="G381" s="122"/>
      <c r="H381" s="122"/>
      <c r="I381" s="122"/>
      <c r="J381" s="122"/>
      <c r="K381" s="122"/>
      <c r="L381" s="122"/>
      <c r="M381" s="122"/>
      <c r="N381" s="122"/>
      <c r="O381" s="122"/>
      <c r="P381" s="124"/>
      <c r="Q381" s="125"/>
      <c r="R381" s="125"/>
      <c r="S381" s="125"/>
    </row>
    <row r="382" spans="4:19">
      <c r="D382" s="122"/>
      <c r="E382" s="123"/>
      <c r="F382" s="122"/>
      <c r="G382" s="122"/>
      <c r="H382" s="122"/>
      <c r="I382" s="122"/>
      <c r="J382" s="122"/>
      <c r="K382" s="122"/>
      <c r="L382" s="122"/>
      <c r="M382" s="122"/>
      <c r="N382" s="122"/>
      <c r="O382" s="122"/>
      <c r="P382" s="124"/>
      <c r="Q382" s="125"/>
      <c r="R382" s="125"/>
      <c r="S382" s="125"/>
    </row>
    <row r="383" spans="4:19">
      <c r="D383" s="122"/>
      <c r="E383" s="123"/>
      <c r="F383" s="122"/>
      <c r="G383" s="122"/>
      <c r="H383" s="122"/>
      <c r="I383" s="122"/>
      <c r="J383" s="122"/>
      <c r="K383" s="122"/>
      <c r="L383" s="122"/>
      <c r="M383" s="122"/>
      <c r="N383" s="122"/>
      <c r="O383" s="122"/>
      <c r="P383" s="124"/>
      <c r="Q383" s="125"/>
      <c r="R383" s="125"/>
      <c r="S383" s="125"/>
    </row>
    <row r="384" spans="4:19">
      <c r="D384" s="122"/>
      <c r="E384" s="123"/>
      <c r="F384" s="122"/>
      <c r="G384" s="122"/>
      <c r="H384" s="122"/>
      <c r="I384" s="122"/>
      <c r="J384" s="122"/>
      <c r="K384" s="122"/>
      <c r="L384" s="122"/>
      <c r="M384" s="122"/>
      <c r="N384" s="122"/>
      <c r="O384" s="122"/>
      <c r="P384" s="124"/>
      <c r="Q384" s="125"/>
      <c r="R384" s="125"/>
      <c r="S384" s="125"/>
    </row>
    <row r="385" spans="4:19">
      <c r="D385" s="122"/>
      <c r="E385" s="123"/>
      <c r="F385" s="122"/>
      <c r="G385" s="122"/>
      <c r="H385" s="122"/>
      <c r="I385" s="122"/>
      <c r="J385" s="122"/>
      <c r="K385" s="122"/>
      <c r="L385" s="122"/>
      <c r="M385" s="122"/>
      <c r="N385" s="122"/>
      <c r="O385" s="122"/>
      <c r="P385" s="124"/>
      <c r="Q385" s="125"/>
      <c r="R385" s="125"/>
      <c r="S385" s="125"/>
    </row>
    <row r="386" spans="4:19">
      <c r="D386" s="122"/>
      <c r="E386" s="123"/>
      <c r="F386" s="122"/>
      <c r="G386" s="122"/>
      <c r="H386" s="122"/>
      <c r="I386" s="122"/>
      <c r="J386" s="122"/>
      <c r="K386" s="122"/>
      <c r="L386" s="122"/>
      <c r="M386" s="122"/>
      <c r="N386" s="122"/>
      <c r="O386" s="122"/>
      <c r="P386" s="124"/>
      <c r="Q386" s="125"/>
      <c r="R386" s="125"/>
      <c r="S386" s="125"/>
    </row>
    <row r="387" spans="4:19">
      <c r="D387" s="122"/>
      <c r="E387" s="123"/>
      <c r="F387" s="122"/>
      <c r="G387" s="122"/>
      <c r="H387" s="122"/>
      <c r="I387" s="122"/>
      <c r="J387" s="122"/>
      <c r="K387" s="122"/>
      <c r="L387" s="122"/>
      <c r="M387" s="122"/>
      <c r="N387" s="122"/>
      <c r="O387" s="122"/>
      <c r="P387" s="124"/>
      <c r="Q387" s="125"/>
      <c r="R387" s="125"/>
      <c r="S387" s="125"/>
    </row>
    <row r="388" spans="4:19">
      <c r="D388" s="122"/>
      <c r="E388" s="123"/>
      <c r="F388" s="122"/>
      <c r="G388" s="122"/>
      <c r="H388" s="122"/>
      <c r="I388" s="122"/>
      <c r="J388" s="122"/>
      <c r="K388" s="122"/>
      <c r="L388" s="122"/>
      <c r="M388" s="122"/>
      <c r="N388" s="122"/>
      <c r="O388" s="122"/>
      <c r="P388" s="124"/>
      <c r="Q388" s="125"/>
      <c r="R388" s="125"/>
      <c r="S388" s="125"/>
    </row>
    <row r="389" spans="4:19">
      <c r="D389" s="122"/>
      <c r="E389" s="123"/>
      <c r="F389" s="122"/>
      <c r="G389" s="122"/>
      <c r="H389" s="122"/>
      <c r="I389" s="122"/>
      <c r="J389" s="122"/>
      <c r="K389" s="122"/>
      <c r="L389" s="122"/>
      <c r="M389" s="122"/>
      <c r="N389" s="122"/>
      <c r="O389" s="122"/>
      <c r="P389" s="124"/>
      <c r="Q389" s="125"/>
      <c r="R389" s="125"/>
      <c r="S389" s="125"/>
    </row>
    <row r="390" spans="4:19">
      <c r="D390" s="122"/>
      <c r="E390" s="123"/>
      <c r="F390" s="122"/>
      <c r="G390" s="122"/>
      <c r="H390" s="122"/>
      <c r="I390" s="122"/>
      <c r="J390" s="122"/>
      <c r="K390" s="122"/>
      <c r="L390" s="122"/>
      <c r="M390" s="122"/>
      <c r="N390" s="122"/>
      <c r="O390" s="122"/>
      <c r="P390" s="124"/>
      <c r="Q390" s="125"/>
      <c r="R390" s="125"/>
      <c r="S390" s="125"/>
    </row>
    <row r="391" spans="4:19">
      <c r="D391" s="122"/>
      <c r="E391" s="123"/>
      <c r="F391" s="122"/>
      <c r="G391" s="122"/>
      <c r="H391" s="122"/>
      <c r="I391" s="122"/>
      <c r="J391" s="122"/>
      <c r="K391" s="122"/>
      <c r="L391" s="122"/>
      <c r="M391" s="122"/>
      <c r="N391" s="122"/>
      <c r="O391" s="122"/>
      <c r="P391" s="124"/>
      <c r="Q391" s="125"/>
      <c r="R391" s="125"/>
      <c r="S391" s="125"/>
    </row>
    <row r="392" spans="4:19">
      <c r="D392" s="122"/>
      <c r="E392" s="123"/>
      <c r="F392" s="122"/>
      <c r="G392" s="122"/>
      <c r="H392" s="122"/>
      <c r="I392" s="122"/>
      <c r="J392" s="122"/>
      <c r="K392" s="122"/>
      <c r="L392" s="122"/>
      <c r="M392" s="122"/>
      <c r="N392" s="122"/>
      <c r="O392" s="122"/>
      <c r="P392" s="124"/>
      <c r="Q392" s="125"/>
      <c r="R392" s="125"/>
      <c r="S392" s="125"/>
    </row>
    <row r="393" spans="4:19">
      <c r="D393" s="122"/>
      <c r="E393" s="123"/>
      <c r="F393" s="122"/>
      <c r="G393" s="122"/>
      <c r="H393" s="122"/>
      <c r="I393" s="122"/>
      <c r="J393" s="122"/>
      <c r="K393" s="122"/>
      <c r="L393" s="122"/>
      <c r="M393" s="122"/>
      <c r="N393" s="122"/>
      <c r="O393" s="122"/>
      <c r="P393" s="124"/>
      <c r="Q393" s="125"/>
      <c r="R393" s="125"/>
      <c r="S393" s="125"/>
    </row>
    <row r="394" spans="4:19">
      <c r="D394" s="122"/>
      <c r="E394" s="123"/>
      <c r="F394" s="122"/>
      <c r="G394" s="122"/>
      <c r="H394" s="122"/>
      <c r="I394" s="122"/>
      <c r="J394" s="122"/>
      <c r="K394" s="122"/>
      <c r="L394" s="122"/>
      <c r="M394" s="122"/>
      <c r="N394" s="122"/>
      <c r="O394" s="122"/>
      <c r="P394" s="124"/>
      <c r="Q394" s="125"/>
      <c r="R394" s="125"/>
      <c r="S394" s="125"/>
    </row>
    <row r="395" spans="4:19">
      <c r="D395" s="122"/>
      <c r="E395" s="123"/>
      <c r="F395" s="122"/>
      <c r="G395" s="122"/>
      <c r="H395" s="122"/>
      <c r="I395" s="122"/>
      <c r="J395" s="122"/>
      <c r="K395" s="122"/>
      <c r="L395" s="122"/>
      <c r="M395" s="122"/>
      <c r="N395" s="122"/>
      <c r="O395" s="122"/>
      <c r="P395" s="124"/>
      <c r="Q395" s="125"/>
      <c r="R395" s="125"/>
      <c r="S395" s="125"/>
    </row>
    <row r="396" spans="4:19">
      <c r="D396" s="122"/>
      <c r="E396" s="123"/>
      <c r="F396" s="122"/>
      <c r="G396" s="122"/>
      <c r="H396" s="122"/>
      <c r="I396" s="122"/>
      <c r="J396" s="122"/>
      <c r="K396" s="122"/>
      <c r="L396" s="122"/>
      <c r="M396" s="122"/>
      <c r="N396" s="122"/>
      <c r="O396" s="122"/>
      <c r="P396" s="124"/>
      <c r="Q396" s="125"/>
      <c r="R396" s="125"/>
      <c r="S396" s="125"/>
    </row>
    <row r="397" spans="4:19">
      <c r="D397" s="122"/>
      <c r="E397" s="123"/>
      <c r="F397" s="122"/>
      <c r="G397" s="122"/>
      <c r="H397" s="122"/>
      <c r="I397" s="122"/>
      <c r="J397" s="122"/>
      <c r="K397" s="122"/>
      <c r="L397" s="122"/>
      <c r="M397" s="122"/>
      <c r="N397" s="122"/>
      <c r="O397" s="122"/>
      <c r="P397" s="124"/>
      <c r="Q397" s="125"/>
      <c r="R397" s="125"/>
      <c r="S397" s="125"/>
    </row>
    <row r="398" spans="4:19">
      <c r="D398" s="122"/>
      <c r="E398" s="123"/>
      <c r="F398" s="122"/>
      <c r="G398" s="122"/>
      <c r="H398" s="122"/>
      <c r="I398" s="122"/>
      <c r="J398" s="122"/>
      <c r="K398" s="122"/>
      <c r="L398" s="122"/>
      <c r="M398" s="122"/>
      <c r="N398" s="122"/>
      <c r="O398" s="122"/>
      <c r="P398" s="124"/>
      <c r="Q398" s="125"/>
      <c r="R398" s="125"/>
      <c r="S398" s="125"/>
    </row>
    <row r="399" spans="4:19">
      <c r="D399" s="122"/>
      <c r="E399" s="123"/>
      <c r="F399" s="122"/>
      <c r="G399" s="122"/>
      <c r="H399" s="122"/>
      <c r="I399" s="122"/>
      <c r="J399" s="122"/>
      <c r="K399" s="122"/>
      <c r="L399" s="122"/>
      <c r="M399" s="122"/>
      <c r="N399" s="122"/>
      <c r="O399" s="122"/>
      <c r="P399" s="124"/>
      <c r="Q399" s="125"/>
      <c r="R399" s="125"/>
      <c r="S399" s="125"/>
    </row>
    <row r="400" spans="4:19">
      <c r="D400" s="122"/>
      <c r="E400" s="123"/>
      <c r="F400" s="122"/>
      <c r="G400" s="122"/>
      <c r="H400" s="122"/>
      <c r="I400" s="122"/>
      <c r="J400" s="122"/>
      <c r="K400" s="122"/>
      <c r="L400" s="122"/>
      <c r="M400" s="122"/>
      <c r="N400" s="122"/>
      <c r="O400" s="122"/>
      <c r="P400" s="124"/>
      <c r="Q400" s="125"/>
      <c r="R400" s="125"/>
      <c r="S400" s="125"/>
    </row>
    <row r="401" spans="4:19">
      <c r="D401" s="122"/>
      <c r="E401" s="123"/>
      <c r="F401" s="122"/>
      <c r="G401" s="122"/>
      <c r="H401" s="122"/>
      <c r="I401" s="122"/>
      <c r="J401" s="122"/>
      <c r="K401" s="122"/>
      <c r="L401" s="122"/>
      <c r="M401" s="122"/>
      <c r="N401" s="122"/>
      <c r="O401" s="122"/>
      <c r="P401" s="124"/>
      <c r="Q401" s="125"/>
      <c r="R401" s="125"/>
      <c r="S401" s="125"/>
    </row>
    <row r="402" spans="4:19">
      <c r="D402" s="122"/>
      <c r="E402" s="123"/>
      <c r="F402" s="122"/>
      <c r="G402" s="122"/>
      <c r="H402" s="122"/>
      <c r="I402" s="122"/>
      <c r="J402" s="122"/>
      <c r="K402" s="122"/>
      <c r="L402" s="122"/>
      <c r="M402" s="122"/>
      <c r="N402" s="122"/>
      <c r="O402" s="122"/>
      <c r="P402" s="124"/>
      <c r="Q402" s="125"/>
      <c r="R402" s="125"/>
      <c r="S402" s="125"/>
    </row>
    <row r="403" spans="4:19">
      <c r="D403" s="122"/>
      <c r="E403" s="123"/>
      <c r="F403" s="122"/>
      <c r="G403" s="122"/>
      <c r="H403" s="122"/>
      <c r="I403" s="122"/>
      <c r="J403" s="122"/>
      <c r="K403" s="122"/>
      <c r="L403" s="122"/>
      <c r="M403" s="122"/>
      <c r="N403" s="122"/>
      <c r="O403" s="122"/>
      <c r="P403" s="124"/>
      <c r="Q403" s="125"/>
      <c r="R403" s="125"/>
      <c r="S403" s="125"/>
    </row>
    <row r="404" spans="4:19">
      <c r="D404" s="122"/>
      <c r="E404" s="123"/>
      <c r="F404" s="122"/>
      <c r="G404" s="122"/>
      <c r="H404" s="122"/>
      <c r="I404" s="122"/>
      <c r="J404" s="122"/>
      <c r="K404" s="122"/>
      <c r="L404" s="122"/>
      <c r="M404" s="122"/>
      <c r="N404" s="122"/>
      <c r="O404" s="122"/>
      <c r="P404" s="124"/>
      <c r="Q404" s="125"/>
      <c r="R404" s="125"/>
      <c r="S404" s="125"/>
    </row>
    <row r="405" spans="4:19">
      <c r="D405" s="122"/>
      <c r="E405" s="123"/>
      <c r="F405" s="122"/>
      <c r="G405" s="122"/>
      <c r="H405" s="122"/>
      <c r="I405" s="122"/>
      <c r="J405" s="122"/>
      <c r="K405" s="122"/>
      <c r="L405" s="122"/>
      <c r="M405" s="122"/>
      <c r="N405" s="122"/>
      <c r="O405" s="122"/>
      <c r="P405" s="124"/>
      <c r="Q405" s="125"/>
      <c r="R405" s="125"/>
      <c r="S405" s="125"/>
    </row>
    <row r="406" spans="4:19">
      <c r="D406" s="122"/>
      <c r="E406" s="123"/>
      <c r="F406" s="122"/>
      <c r="G406" s="122"/>
      <c r="H406" s="122"/>
      <c r="I406" s="122"/>
      <c r="J406" s="122"/>
      <c r="K406" s="122"/>
      <c r="L406" s="122"/>
      <c r="M406" s="122"/>
      <c r="N406" s="122"/>
      <c r="O406" s="122"/>
      <c r="P406" s="124"/>
      <c r="Q406" s="125"/>
      <c r="R406" s="125"/>
      <c r="S406" s="125"/>
    </row>
    <row r="407" spans="4:19">
      <c r="D407" s="122"/>
      <c r="E407" s="123"/>
      <c r="F407" s="122"/>
      <c r="G407" s="122"/>
      <c r="H407" s="122"/>
      <c r="I407" s="122"/>
      <c r="J407" s="122"/>
      <c r="K407" s="122"/>
      <c r="L407" s="122"/>
      <c r="M407" s="122"/>
      <c r="N407" s="122"/>
      <c r="O407" s="122"/>
      <c r="P407" s="124"/>
      <c r="Q407" s="125"/>
      <c r="R407" s="125"/>
      <c r="S407" s="125"/>
    </row>
    <row r="408" spans="4:19">
      <c r="D408" s="122"/>
      <c r="E408" s="123"/>
      <c r="F408" s="122"/>
      <c r="G408" s="122"/>
      <c r="H408" s="122"/>
      <c r="I408" s="122"/>
      <c r="J408" s="122"/>
      <c r="K408" s="122"/>
      <c r="L408" s="122"/>
      <c r="M408" s="122"/>
      <c r="N408" s="122"/>
      <c r="O408" s="122"/>
      <c r="P408" s="124"/>
      <c r="Q408" s="125"/>
      <c r="R408" s="125"/>
      <c r="S408" s="125"/>
    </row>
    <row r="409" spans="4:19">
      <c r="D409" s="122"/>
      <c r="E409" s="123"/>
      <c r="F409" s="122"/>
      <c r="G409" s="122"/>
      <c r="H409" s="122"/>
      <c r="I409" s="122"/>
      <c r="J409" s="122"/>
      <c r="K409" s="122"/>
      <c r="L409" s="122"/>
      <c r="M409" s="122"/>
      <c r="N409" s="122"/>
      <c r="O409" s="122"/>
      <c r="P409" s="124"/>
      <c r="Q409" s="125"/>
      <c r="R409" s="125"/>
      <c r="S409" s="125"/>
    </row>
    <row r="410" spans="4:19">
      <c r="D410" s="122"/>
      <c r="E410" s="123"/>
      <c r="F410" s="122"/>
      <c r="G410" s="122"/>
      <c r="H410" s="122"/>
      <c r="I410" s="122"/>
      <c r="J410" s="122"/>
      <c r="K410" s="122"/>
      <c r="L410" s="122"/>
      <c r="M410" s="122"/>
      <c r="N410" s="122"/>
      <c r="O410" s="122"/>
      <c r="P410" s="124"/>
      <c r="Q410" s="125"/>
      <c r="R410" s="125"/>
      <c r="S410" s="125"/>
    </row>
    <row r="411" spans="4:19">
      <c r="D411" s="122"/>
      <c r="E411" s="123"/>
      <c r="F411" s="122"/>
      <c r="G411" s="122"/>
      <c r="H411" s="122"/>
      <c r="I411" s="122"/>
      <c r="J411" s="122"/>
      <c r="K411" s="122"/>
      <c r="L411" s="122"/>
      <c r="M411" s="122"/>
      <c r="N411" s="122"/>
      <c r="O411" s="122"/>
      <c r="P411" s="124"/>
      <c r="Q411" s="125"/>
      <c r="R411" s="125"/>
      <c r="S411" s="125"/>
    </row>
    <row r="412" spans="4:19">
      <c r="D412" s="122"/>
      <c r="E412" s="123"/>
      <c r="F412" s="122"/>
      <c r="G412" s="122"/>
      <c r="H412" s="122"/>
      <c r="I412" s="122"/>
      <c r="J412" s="122"/>
      <c r="K412" s="122"/>
      <c r="L412" s="122"/>
      <c r="M412" s="122"/>
      <c r="N412" s="122"/>
      <c r="O412" s="122"/>
      <c r="P412" s="124"/>
      <c r="Q412" s="125"/>
      <c r="R412" s="125"/>
      <c r="S412" s="125"/>
    </row>
    <row r="413" spans="4:19">
      <c r="D413" s="122"/>
      <c r="E413" s="123"/>
      <c r="F413" s="122"/>
      <c r="G413" s="122"/>
      <c r="H413" s="122"/>
      <c r="I413" s="122"/>
      <c r="J413" s="122"/>
      <c r="K413" s="122"/>
      <c r="L413" s="122"/>
      <c r="M413" s="122"/>
      <c r="N413" s="122"/>
      <c r="O413" s="122"/>
      <c r="P413" s="124"/>
      <c r="Q413" s="125"/>
      <c r="R413" s="125"/>
      <c r="S413" s="125"/>
    </row>
    <row r="414" spans="4:19">
      <c r="D414" s="122"/>
      <c r="E414" s="123"/>
      <c r="F414" s="122"/>
      <c r="G414" s="122"/>
      <c r="H414" s="122"/>
      <c r="I414" s="122"/>
      <c r="J414" s="122"/>
      <c r="K414" s="122"/>
      <c r="L414" s="122"/>
      <c r="M414" s="122"/>
      <c r="N414" s="122"/>
      <c r="O414" s="122"/>
      <c r="P414" s="124"/>
      <c r="Q414" s="125"/>
      <c r="R414" s="125"/>
      <c r="S414" s="125"/>
    </row>
    <row r="415" spans="4:19">
      <c r="D415" s="122"/>
      <c r="E415" s="123"/>
      <c r="F415" s="122"/>
      <c r="G415" s="122"/>
      <c r="H415" s="122"/>
      <c r="I415" s="122"/>
      <c r="J415" s="122"/>
      <c r="K415" s="122"/>
      <c r="L415" s="122"/>
      <c r="M415" s="122"/>
      <c r="N415" s="122"/>
      <c r="O415" s="122"/>
      <c r="P415" s="124"/>
      <c r="Q415" s="125"/>
      <c r="R415" s="125"/>
      <c r="S415" s="125"/>
    </row>
    <row r="416" spans="4:19">
      <c r="D416" s="122"/>
      <c r="E416" s="123"/>
      <c r="F416" s="122"/>
      <c r="G416" s="122"/>
      <c r="H416" s="122"/>
      <c r="I416" s="122"/>
      <c r="J416" s="122"/>
      <c r="K416" s="122"/>
      <c r="L416" s="122"/>
      <c r="M416" s="122"/>
      <c r="N416" s="122"/>
      <c r="O416" s="122"/>
      <c r="P416" s="124"/>
      <c r="Q416" s="125"/>
      <c r="R416" s="125"/>
      <c r="S416" s="125"/>
    </row>
    <row r="417" spans="4:19">
      <c r="D417" s="122"/>
      <c r="E417" s="123"/>
      <c r="F417" s="122"/>
      <c r="G417" s="122"/>
      <c r="H417" s="122"/>
      <c r="I417" s="122"/>
      <c r="J417" s="122"/>
      <c r="K417" s="122"/>
      <c r="L417" s="122"/>
      <c r="M417" s="122"/>
      <c r="N417" s="122"/>
      <c r="O417" s="122"/>
      <c r="P417" s="124"/>
      <c r="Q417" s="125"/>
      <c r="R417" s="125"/>
      <c r="S417" s="125"/>
    </row>
    <row r="418" spans="4:19">
      <c r="D418" s="122"/>
      <c r="E418" s="123"/>
      <c r="F418" s="122"/>
      <c r="G418" s="122"/>
      <c r="H418" s="122"/>
      <c r="I418" s="122"/>
      <c r="J418" s="122"/>
      <c r="K418" s="122"/>
      <c r="L418" s="122"/>
      <c r="M418" s="122"/>
      <c r="N418" s="122"/>
      <c r="O418" s="122"/>
      <c r="P418" s="124"/>
      <c r="Q418" s="125"/>
      <c r="R418" s="125"/>
      <c r="S418" s="125"/>
    </row>
    <row r="419" spans="4:19">
      <c r="D419" s="122"/>
      <c r="E419" s="123"/>
      <c r="F419" s="122"/>
      <c r="G419" s="122"/>
      <c r="H419" s="122"/>
      <c r="I419" s="122"/>
      <c r="J419" s="122"/>
      <c r="K419" s="122"/>
      <c r="L419" s="122"/>
      <c r="M419" s="122"/>
      <c r="N419" s="122"/>
      <c r="O419" s="122"/>
      <c r="P419" s="124"/>
      <c r="Q419" s="125"/>
      <c r="R419" s="125"/>
      <c r="S419" s="125"/>
    </row>
    <row r="420" spans="4:19">
      <c r="D420" s="122"/>
      <c r="E420" s="123"/>
      <c r="F420" s="122"/>
      <c r="G420" s="122"/>
      <c r="H420" s="122"/>
      <c r="I420" s="122"/>
      <c r="J420" s="122"/>
      <c r="K420" s="122"/>
      <c r="L420" s="122"/>
      <c r="M420" s="122"/>
      <c r="N420" s="122"/>
      <c r="O420" s="122"/>
      <c r="P420" s="124"/>
      <c r="Q420" s="125"/>
      <c r="R420" s="125"/>
      <c r="S420" s="125"/>
    </row>
    <row r="421" spans="4:19">
      <c r="D421" s="122"/>
      <c r="E421" s="123"/>
      <c r="F421" s="122"/>
      <c r="G421" s="122"/>
      <c r="H421" s="122"/>
      <c r="I421" s="122"/>
      <c r="J421" s="122"/>
      <c r="K421" s="122"/>
      <c r="L421" s="122"/>
      <c r="M421" s="122"/>
      <c r="N421" s="122"/>
      <c r="O421" s="122"/>
      <c r="P421" s="124"/>
      <c r="Q421" s="125"/>
      <c r="R421" s="125"/>
      <c r="S421" s="125"/>
    </row>
    <row r="422" spans="4:19">
      <c r="D422" s="122"/>
      <c r="E422" s="123"/>
      <c r="F422" s="122"/>
      <c r="G422" s="122"/>
      <c r="H422" s="122"/>
      <c r="I422" s="122"/>
      <c r="J422" s="122"/>
      <c r="K422" s="122"/>
      <c r="L422" s="122"/>
      <c r="M422" s="122"/>
      <c r="N422" s="122"/>
      <c r="O422" s="122"/>
      <c r="P422" s="124"/>
      <c r="Q422" s="125"/>
      <c r="R422" s="125"/>
      <c r="S422" s="125"/>
    </row>
    <row r="423" spans="4:19">
      <c r="D423" s="122"/>
      <c r="E423" s="123"/>
      <c r="F423" s="122"/>
      <c r="G423" s="122"/>
      <c r="H423" s="122"/>
      <c r="I423" s="122"/>
      <c r="J423" s="122"/>
      <c r="K423" s="122"/>
      <c r="L423" s="122"/>
      <c r="M423" s="122"/>
      <c r="N423" s="122"/>
      <c r="O423" s="122"/>
      <c r="P423" s="124"/>
      <c r="Q423" s="125"/>
      <c r="R423" s="125"/>
      <c r="S423" s="125"/>
    </row>
    <row r="424" spans="4:19">
      <c r="D424" s="122"/>
      <c r="E424" s="123"/>
      <c r="F424" s="122"/>
      <c r="G424" s="122"/>
      <c r="H424" s="122"/>
      <c r="I424" s="122"/>
      <c r="J424" s="122"/>
      <c r="K424" s="122"/>
      <c r="L424" s="122"/>
      <c r="M424" s="122"/>
      <c r="N424" s="122"/>
      <c r="O424" s="122"/>
      <c r="P424" s="124"/>
      <c r="Q424" s="125"/>
      <c r="R424" s="125"/>
      <c r="S424" s="125"/>
    </row>
    <row r="425" spans="4:19">
      <c r="D425" s="122"/>
      <c r="E425" s="123"/>
      <c r="F425" s="122"/>
      <c r="G425" s="122"/>
      <c r="H425" s="122"/>
      <c r="I425" s="122"/>
      <c r="J425" s="122"/>
      <c r="K425" s="122"/>
      <c r="L425" s="122"/>
      <c r="M425" s="122"/>
      <c r="N425" s="122"/>
      <c r="O425" s="122"/>
      <c r="P425" s="124"/>
      <c r="Q425" s="125"/>
      <c r="R425" s="125"/>
      <c r="S425" s="125"/>
    </row>
    <row r="426" spans="4:19">
      <c r="D426" s="122"/>
      <c r="E426" s="123"/>
      <c r="F426" s="122"/>
      <c r="G426" s="122"/>
      <c r="H426" s="122"/>
      <c r="I426" s="122"/>
      <c r="J426" s="122"/>
      <c r="K426" s="122"/>
      <c r="L426" s="122"/>
      <c r="M426" s="122"/>
      <c r="N426" s="122"/>
      <c r="O426" s="122"/>
      <c r="P426" s="124"/>
      <c r="Q426" s="125"/>
      <c r="R426" s="125"/>
      <c r="S426" s="125"/>
    </row>
    <row r="427" spans="4:19">
      <c r="D427" s="122"/>
      <c r="E427" s="123"/>
      <c r="F427" s="122"/>
      <c r="G427" s="122"/>
      <c r="H427" s="122"/>
      <c r="I427" s="122"/>
      <c r="J427" s="122"/>
      <c r="K427" s="122"/>
      <c r="L427" s="122"/>
      <c r="M427" s="122"/>
      <c r="N427" s="122"/>
      <c r="O427" s="122"/>
      <c r="P427" s="124"/>
      <c r="Q427" s="125"/>
      <c r="R427" s="125"/>
      <c r="S427" s="125"/>
    </row>
    <row r="428" spans="4:19">
      <c r="D428" s="122"/>
      <c r="E428" s="123"/>
      <c r="F428" s="122"/>
      <c r="G428" s="122"/>
      <c r="H428" s="122"/>
      <c r="I428" s="122"/>
      <c r="J428" s="122"/>
      <c r="K428" s="122"/>
      <c r="L428" s="122"/>
      <c r="M428" s="122"/>
      <c r="N428" s="122"/>
      <c r="O428" s="122"/>
      <c r="P428" s="124"/>
      <c r="Q428" s="125"/>
      <c r="R428" s="125"/>
      <c r="S428" s="125"/>
    </row>
    <row r="429" spans="4:19">
      <c r="D429" s="122"/>
      <c r="E429" s="123"/>
      <c r="F429" s="122"/>
      <c r="G429" s="122"/>
      <c r="H429" s="122"/>
      <c r="I429" s="122"/>
      <c r="J429" s="122"/>
      <c r="K429" s="122"/>
      <c r="L429" s="122"/>
      <c r="M429" s="122"/>
      <c r="N429" s="122"/>
      <c r="O429" s="122"/>
      <c r="P429" s="124"/>
      <c r="Q429" s="125"/>
      <c r="R429" s="125"/>
      <c r="S429" s="125"/>
    </row>
    <row r="430" spans="4:19">
      <c r="D430" s="122"/>
      <c r="E430" s="123"/>
      <c r="F430" s="122"/>
      <c r="G430" s="122"/>
      <c r="H430" s="122"/>
      <c r="I430" s="122"/>
      <c r="J430" s="122"/>
      <c r="K430" s="122"/>
      <c r="L430" s="122"/>
      <c r="M430" s="122"/>
      <c r="N430" s="122"/>
      <c r="O430" s="122"/>
      <c r="P430" s="124"/>
      <c r="Q430" s="125"/>
      <c r="R430" s="125"/>
      <c r="S430" s="125"/>
    </row>
    <row r="431" spans="4:19">
      <c r="D431" s="122"/>
      <c r="E431" s="123"/>
      <c r="F431" s="122"/>
      <c r="G431" s="122"/>
      <c r="H431" s="122"/>
      <c r="I431" s="122"/>
      <c r="J431" s="122"/>
      <c r="K431" s="122"/>
      <c r="L431" s="122"/>
      <c r="M431" s="122"/>
      <c r="N431" s="122"/>
      <c r="O431" s="122"/>
      <c r="P431" s="124"/>
      <c r="Q431" s="125"/>
      <c r="R431" s="125"/>
      <c r="S431" s="125"/>
    </row>
    <row r="432" spans="4:19">
      <c r="D432" s="122"/>
      <c r="E432" s="123"/>
      <c r="F432" s="122"/>
      <c r="G432" s="122"/>
      <c r="H432" s="122"/>
      <c r="I432" s="122"/>
      <c r="J432" s="122"/>
      <c r="K432" s="122"/>
      <c r="L432" s="122"/>
      <c r="M432" s="122"/>
      <c r="N432" s="122"/>
      <c r="O432" s="122"/>
      <c r="P432" s="124"/>
      <c r="Q432" s="125"/>
      <c r="R432" s="125"/>
      <c r="S432" s="125"/>
    </row>
    <row r="433" spans="4:19">
      <c r="D433" s="122"/>
      <c r="E433" s="123"/>
      <c r="F433" s="122"/>
      <c r="G433" s="122"/>
      <c r="H433" s="122"/>
      <c r="I433" s="122"/>
      <c r="J433" s="122"/>
      <c r="K433" s="122"/>
      <c r="L433" s="122"/>
      <c r="M433" s="122"/>
      <c r="N433" s="122"/>
      <c r="O433" s="122"/>
      <c r="P433" s="124"/>
      <c r="Q433" s="125"/>
      <c r="R433" s="125"/>
      <c r="S433" s="125"/>
    </row>
    <row r="434" spans="4:19">
      <c r="D434" s="122"/>
      <c r="E434" s="123"/>
      <c r="F434" s="122"/>
      <c r="G434" s="122"/>
      <c r="H434" s="122"/>
      <c r="I434" s="122"/>
      <c r="J434" s="122"/>
      <c r="K434" s="122"/>
      <c r="L434" s="122"/>
      <c r="M434" s="122"/>
      <c r="N434" s="122"/>
      <c r="O434" s="122"/>
      <c r="P434" s="124"/>
      <c r="Q434" s="125"/>
      <c r="R434" s="125"/>
      <c r="S434" s="125"/>
    </row>
    <row r="435" spans="4:19">
      <c r="D435" s="122"/>
      <c r="E435" s="123"/>
      <c r="F435" s="122"/>
      <c r="G435" s="122"/>
      <c r="H435" s="122"/>
      <c r="I435" s="122"/>
      <c r="J435" s="122"/>
      <c r="K435" s="122"/>
      <c r="L435" s="122"/>
      <c r="M435" s="122"/>
      <c r="N435" s="122"/>
      <c r="O435" s="122"/>
      <c r="P435" s="124"/>
      <c r="Q435" s="125"/>
      <c r="R435" s="125"/>
      <c r="S435" s="125"/>
    </row>
    <row r="436" spans="4:19">
      <c r="D436" s="122"/>
      <c r="E436" s="123"/>
      <c r="F436" s="122"/>
      <c r="G436" s="122"/>
      <c r="H436" s="122"/>
      <c r="I436" s="122"/>
      <c r="J436" s="122"/>
      <c r="K436" s="122"/>
      <c r="L436" s="122"/>
      <c r="M436" s="122"/>
      <c r="N436" s="122"/>
      <c r="O436" s="122"/>
      <c r="P436" s="124"/>
      <c r="Q436" s="125"/>
      <c r="R436" s="125"/>
      <c r="S436" s="125"/>
    </row>
    <row r="437" spans="4:19">
      <c r="D437" s="122"/>
      <c r="E437" s="123"/>
      <c r="F437" s="122"/>
      <c r="G437" s="122"/>
      <c r="H437" s="122"/>
      <c r="I437" s="122"/>
      <c r="J437" s="122"/>
      <c r="K437" s="122"/>
      <c r="L437" s="122"/>
      <c r="M437" s="122"/>
      <c r="N437" s="122"/>
      <c r="O437" s="122"/>
      <c r="P437" s="124"/>
      <c r="Q437" s="125"/>
      <c r="R437" s="125"/>
      <c r="S437" s="125"/>
    </row>
    <row r="438" spans="4:19">
      <c r="D438" s="122"/>
      <c r="E438" s="123"/>
      <c r="F438" s="122"/>
      <c r="G438" s="122"/>
      <c r="H438" s="122"/>
      <c r="I438" s="122"/>
      <c r="J438" s="122"/>
      <c r="K438" s="122"/>
      <c r="L438" s="122"/>
      <c r="M438" s="122"/>
      <c r="N438" s="122"/>
      <c r="O438" s="122"/>
      <c r="P438" s="124"/>
      <c r="Q438" s="125"/>
      <c r="R438" s="125"/>
      <c r="S438" s="125"/>
    </row>
    <row r="439" spans="4:19">
      <c r="D439" s="122"/>
      <c r="E439" s="123"/>
      <c r="F439" s="122"/>
      <c r="G439" s="122"/>
      <c r="H439" s="122"/>
      <c r="I439" s="122"/>
      <c r="J439" s="122"/>
      <c r="K439" s="122"/>
      <c r="L439" s="122"/>
      <c r="M439" s="122"/>
      <c r="N439" s="122"/>
      <c r="O439" s="122"/>
      <c r="P439" s="124"/>
      <c r="Q439" s="125"/>
      <c r="R439" s="125"/>
      <c r="S439" s="125"/>
    </row>
    <row r="440" spans="4:19">
      <c r="D440" s="122"/>
      <c r="E440" s="123"/>
      <c r="F440" s="122"/>
      <c r="G440" s="122"/>
      <c r="H440" s="122"/>
      <c r="I440" s="122"/>
      <c r="J440" s="122"/>
      <c r="K440" s="122"/>
      <c r="L440" s="122"/>
      <c r="M440" s="122"/>
      <c r="N440" s="122"/>
      <c r="O440" s="122"/>
      <c r="P440" s="124"/>
      <c r="Q440" s="125"/>
      <c r="R440" s="125"/>
      <c r="S440" s="125"/>
    </row>
    <row r="441" spans="4:19">
      <c r="D441" s="122"/>
      <c r="E441" s="123"/>
      <c r="F441" s="122"/>
      <c r="G441" s="122"/>
      <c r="H441" s="122"/>
      <c r="I441" s="122"/>
      <c r="J441" s="122"/>
      <c r="K441" s="122"/>
      <c r="L441" s="122"/>
      <c r="M441" s="122"/>
      <c r="N441" s="122"/>
      <c r="O441" s="122"/>
      <c r="P441" s="124"/>
      <c r="Q441" s="125"/>
      <c r="R441" s="125"/>
      <c r="S441" s="125"/>
    </row>
    <row r="442" spans="4:19">
      <c r="D442" s="122"/>
      <c r="E442" s="123"/>
      <c r="F442" s="122"/>
      <c r="G442" s="122"/>
      <c r="H442" s="122"/>
      <c r="I442" s="122"/>
      <c r="J442" s="122"/>
      <c r="K442" s="122"/>
      <c r="L442" s="122"/>
      <c r="M442" s="122"/>
      <c r="N442" s="122"/>
      <c r="O442" s="122"/>
      <c r="P442" s="124"/>
      <c r="Q442" s="125"/>
      <c r="R442" s="125"/>
      <c r="S442" s="125"/>
    </row>
    <row r="443" spans="4:19">
      <c r="D443" s="122"/>
      <c r="E443" s="123"/>
      <c r="F443" s="122"/>
      <c r="G443" s="122"/>
      <c r="H443" s="122"/>
      <c r="I443" s="122"/>
      <c r="J443" s="122"/>
      <c r="K443" s="122"/>
      <c r="L443" s="122"/>
      <c r="M443" s="122"/>
      <c r="N443" s="122"/>
      <c r="O443" s="122"/>
      <c r="P443" s="124"/>
      <c r="Q443" s="125"/>
      <c r="R443" s="125"/>
      <c r="S443" s="125"/>
    </row>
    <row r="444" spans="4:19">
      <c r="D444" s="122"/>
      <c r="E444" s="123"/>
      <c r="F444" s="122"/>
      <c r="G444" s="122"/>
      <c r="H444" s="122"/>
      <c r="I444" s="122"/>
      <c r="J444" s="122"/>
      <c r="K444" s="122"/>
      <c r="L444" s="122"/>
      <c r="M444" s="122"/>
      <c r="N444" s="122"/>
      <c r="O444" s="122"/>
      <c r="P444" s="124"/>
      <c r="Q444" s="125"/>
      <c r="R444" s="125"/>
      <c r="S444" s="125"/>
    </row>
    <row r="445" spans="4:19">
      <c r="D445" s="122"/>
      <c r="E445" s="123"/>
      <c r="F445" s="122"/>
      <c r="G445" s="122"/>
      <c r="H445" s="122"/>
      <c r="I445" s="122"/>
      <c r="J445" s="122"/>
      <c r="K445" s="122"/>
      <c r="L445" s="122"/>
      <c r="M445" s="122"/>
      <c r="N445" s="122"/>
      <c r="O445" s="122"/>
      <c r="P445" s="124"/>
      <c r="Q445" s="125"/>
      <c r="R445" s="125"/>
      <c r="S445" s="125"/>
    </row>
    <row r="446" spans="4:19">
      <c r="D446" s="122"/>
      <c r="E446" s="123"/>
      <c r="F446" s="122"/>
      <c r="G446" s="122"/>
      <c r="H446" s="122"/>
      <c r="I446" s="122"/>
      <c r="J446" s="122"/>
      <c r="K446" s="122"/>
      <c r="L446" s="122"/>
      <c r="M446" s="122"/>
      <c r="N446" s="122"/>
      <c r="O446" s="122"/>
      <c r="P446" s="124"/>
      <c r="Q446" s="125"/>
      <c r="R446" s="125"/>
      <c r="S446" s="125"/>
    </row>
    <row r="447" spans="4:19">
      <c r="D447" s="122"/>
      <c r="E447" s="123"/>
      <c r="F447" s="122"/>
      <c r="G447" s="122"/>
      <c r="H447" s="122"/>
      <c r="I447" s="122"/>
      <c r="J447" s="122"/>
      <c r="K447" s="122"/>
      <c r="L447" s="122"/>
      <c r="M447" s="122"/>
      <c r="N447" s="122"/>
      <c r="O447" s="122"/>
      <c r="P447" s="124"/>
      <c r="Q447" s="125"/>
      <c r="R447" s="125"/>
      <c r="S447" s="125"/>
    </row>
    <row r="448" spans="4:19">
      <c r="D448" s="122"/>
      <c r="E448" s="123"/>
      <c r="F448" s="122"/>
      <c r="G448" s="122"/>
      <c r="H448" s="122"/>
      <c r="I448" s="122"/>
      <c r="J448" s="122"/>
      <c r="K448" s="122"/>
      <c r="L448" s="122"/>
      <c r="M448" s="122"/>
      <c r="N448" s="122"/>
      <c r="O448" s="122"/>
      <c r="P448" s="124"/>
      <c r="Q448" s="125"/>
      <c r="R448" s="125"/>
      <c r="S448" s="125"/>
    </row>
    <row r="449" spans="4:19">
      <c r="D449" s="122"/>
      <c r="E449" s="123"/>
      <c r="F449" s="122"/>
      <c r="G449" s="122"/>
      <c r="H449" s="122"/>
      <c r="I449" s="122"/>
      <c r="J449" s="122"/>
      <c r="K449" s="122"/>
      <c r="L449" s="122"/>
      <c r="M449" s="122"/>
      <c r="N449" s="122"/>
      <c r="O449" s="122"/>
      <c r="P449" s="124"/>
      <c r="Q449" s="125"/>
      <c r="R449" s="125"/>
      <c r="S449" s="125"/>
    </row>
    <row r="450" spans="4:19">
      <c r="D450" s="122"/>
      <c r="E450" s="123"/>
      <c r="F450" s="122"/>
      <c r="G450" s="122"/>
      <c r="H450" s="122"/>
      <c r="I450" s="122"/>
      <c r="J450" s="122"/>
      <c r="K450" s="122"/>
      <c r="L450" s="122"/>
      <c r="M450" s="122"/>
      <c r="N450" s="122"/>
      <c r="O450" s="122"/>
      <c r="P450" s="124"/>
      <c r="Q450" s="125"/>
      <c r="R450" s="125"/>
      <c r="S450" s="125"/>
    </row>
    <row r="451" spans="4:19">
      <c r="D451" s="122"/>
      <c r="E451" s="123"/>
      <c r="F451" s="122"/>
      <c r="G451" s="122"/>
      <c r="H451" s="122"/>
      <c r="I451" s="122"/>
      <c r="J451" s="122"/>
      <c r="K451" s="122"/>
      <c r="L451" s="122"/>
      <c r="M451" s="122"/>
      <c r="N451" s="122"/>
      <c r="O451" s="122"/>
      <c r="P451" s="124"/>
      <c r="Q451" s="125"/>
      <c r="R451" s="125"/>
      <c r="S451" s="125"/>
    </row>
    <row r="452" spans="4:19">
      <c r="D452" s="122"/>
      <c r="E452" s="123"/>
      <c r="F452" s="122"/>
      <c r="G452" s="122"/>
      <c r="H452" s="122"/>
      <c r="I452" s="122"/>
      <c r="J452" s="122"/>
      <c r="K452" s="122"/>
      <c r="L452" s="122"/>
      <c r="M452" s="122"/>
      <c r="N452" s="122"/>
      <c r="O452" s="122"/>
      <c r="P452" s="124"/>
      <c r="Q452" s="125"/>
      <c r="R452" s="125"/>
      <c r="S452" s="125"/>
    </row>
    <row r="453" spans="4:19">
      <c r="D453" s="122"/>
      <c r="E453" s="123"/>
      <c r="F453" s="122"/>
      <c r="G453" s="122"/>
      <c r="H453" s="122"/>
      <c r="I453" s="122"/>
      <c r="J453" s="122"/>
      <c r="K453" s="122"/>
      <c r="L453" s="122"/>
      <c r="M453" s="122"/>
      <c r="N453" s="122"/>
      <c r="O453" s="122"/>
      <c r="P453" s="124"/>
      <c r="Q453" s="125"/>
      <c r="R453" s="125"/>
      <c r="S453" s="125"/>
    </row>
    <row r="454" spans="4:19">
      <c r="D454" s="122"/>
      <c r="E454" s="123"/>
      <c r="F454" s="122"/>
      <c r="G454" s="122"/>
      <c r="H454" s="122"/>
      <c r="I454" s="122"/>
      <c r="J454" s="122"/>
      <c r="K454" s="122"/>
      <c r="L454" s="122"/>
      <c r="M454" s="122"/>
      <c r="N454" s="122"/>
      <c r="O454" s="122"/>
      <c r="P454" s="124"/>
      <c r="Q454" s="125"/>
      <c r="R454" s="125"/>
      <c r="S454" s="125"/>
    </row>
    <row r="455" spans="4:19">
      <c r="D455" s="122"/>
      <c r="E455" s="123"/>
      <c r="F455" s="122"/>
      <c r="G455" s="122"/>
      <c r="H455" s="122"/>
      <c r="I455" s="122"/>
      <c r="J455" s="122"/>
      <c r="K455" s="122"/>
      <c r="L455" s="122"/>
      <c r="M455" s="122"/>
      <c r="N455" s="122"/>
      <c r="O455" s="122"/>
      <c r="P455" s="124"/>
      <c r="Q455" s="125"/>
      <c r="R455" s="125"/>
      <c r="S455" s="125"/>
    </row>
    <row r="456" spans="4:19">
      <c r="D456" s="122"/>
      <c r="E456" s="123"/>
      <c r="F456" s="122"/>
      <c r="G456" s="122"/>
      <c r="H456" s="122"/>
      <c r="I456" s="122"/>
      <c r="J456" s="122"/>
      <c r="K456" s="122"/>
      <c r="L456" s="122"/>
      <c r="M456" s="122"/>
      <c r="N456" s="122"/>
      <c r="O456" s="122"/>
      <c r="P456" s="124"/>
      <c r="Q456" s="125"/>
      <c r="R456" s="125"/>
      <c r="S456" s="125"/>
    </row>
    <row r="457" spans="4:19">
      <c r="D457" s="122"/>
      <c r="E457" s="123"/>
      <c r="F457" s="122"/>
      <c r="G457" s="122"/>
      <c r="H457" s="122"/>
      <c r="I457" s="122"/>
      <c r="J457" s="122"/>
      <c r="K457" s="122"/>
      <c r="L457" s="122"/>
      <c r="M457" s="122"/>
      <c r="N457" s="122"/>
      <c r="O457" s="122"/>
      <c r="P457" s="124"/>
      <c r="Q457" s="125"/>
      <c r="R457" s="125"/>
      <c r="S457" s="125"/>
    </row>
    <row r="458" spans="4:19">
      <c r="D458" s="122"/>
      <c r="E458" s="123"/>
      <c r="F458" s="122"/>
      <c r="G458" s="122"/>
      <c r="H458" s="122"/>
      <c r="I458" s="122"/>
      <c r="J458" s="122"/>
      <c r="K458" s="122"/>
      <c r="L458" s="122"/>
      <c r="M458" s="122"/>
      <c r="N458" s="122"/>
      <c r="O458" s="122"/>
      <c r="P458" s="124"/>
      <c r="Q458" s="125"/>
      <c r="R458" s="125"/>
      <c r="S458" s="125"/>
    </row>
    <row r="459" spans="4:19">
      <c r="D459" s="122"/>
      <c r="E459" s="123"/>
      <c r="F459" s="122"/>
      <c r="G459" s="122"/>
      <c r="H459" s="122"/>
      <c r="I459" s="122"/>
      <c r="J459" s="122"/>
      <c r="K459" s="122"/>
      <c r="L459" s="122"/>
      <c r="M459" s="122"/>
      <c r="N459" s="122"/>
      <c r="O459" s="122"/>
      <c r="P459" s="124"/>
      <c r="Q459" s="125"/>
      <c r="R459" s="125"/>
      <c r="S459" s="125"/>
    </row>
    <row r="460" spans="4:19">
      <c r="D460" s="122"/>
      <c r="E460" s="123"/>
      <c r="F460" s="122"/>
      <c r="G460" s="122"/>
      <c r="H460" s="122"/>
      <c r="I460" s="122"/>
      <c r="J460" s="122"/>
      <c r="K460" s="122"/>
      <c r="L460" s="122"/>
      <c r="M460" s="122"/>
      <c r="N460" s="122"/>
      <c r="O460" s="122"/>
      <c r="P460" s="124"/>
      <c r="Q460" s="125"/>
      <c r="R460" s="125"/>
      <c r="S460" s="125"/>
    </row>
    <row r="461" spans="4:19">
      <c r="D461" s="122"/>
      <c r="E461" s="123"/>
      <c r="F461" s="122"/>
      <c r="G461" s="122"/>
      <c r="H461" s="122"/>
      <c r="I461" s="122"/>
      <c r="J461" s="122"/>
      <c r="K461" s="122"/>
      <c r="L461" s="122"/>
      <c r="M461" s="122"/>
      <c r="N461" s="122"/>
      <c r="O461" s="122"/>
      <c r="P461" s="124"/>
      <c r="Q461" s="125"/>
      <c r="R461" s="125"/>
      <c r="S461" s="125"/>
    </row>
    <row r="462" spans="4:19">
      <c r="D462" s="122"/>
      <c r="E462" s="123"/>
      <c r="F462" s="122"/>
      <c r="G462" s="122"/>
      <c r="H462" s="122"/>
      <c r="I462" s="122"/>
      <c r="J462" s="122"/>
      <c r="K462" s="122"/>
      <c r="L462" s="122"/>
      <c r="M462" s="122"/>
      <c r="N462" s="122"/>
      <c r="O462" s="122"/>
      <c r="P462" s="124"/>
      <c r="Q462" s="125"/>
      <c r="R462" s="125"/>
      <c r="S462" s="125"/>
    </row>
    <row r="463" spans="4:19">
      <c r="D463" s="122"/>
      <c r="E463" s="123"/>
      <c r="F463" s="122"/>
      <c r="G463" s="122"/>
      <c r="H463" s="122"/>
      <c r="I463" s="122"/>
      <c r="J463" s="122"/>
      <c r="K463" s="122"/>
      <c r="L463" s="122"/>
      <c r="M463" s="122"/>
      <c r="N463" s="122"/>
      <c r="O463" s="122"/>
      <c r="P463" s="124"/>
      <c r="Q463" s="125"/>
      <c r="R463" s="125"/>
      <c r="S463" s="125"/>
    </row>
    <row r="464" spans="4:19">
      <c r="D464" s="122"/>
      <c r="E464" s="123"/>
      <c r="F464" s="122"/>
      <c r="G464" s="122"/>
      <c r="H464" s="122"/>
      <c r="I464" s="122"/>
      <c r="J464" s="122"/>
      <c r="K464" s="122"/>
      <c r="L464" s="122"/>
      <c r="M464" s="122"/>
      <c r="N464" s="122"/>
      <c r="O464" s="122"/>
      <c r="P464" s="124"/>
      <c r="Q464" s="125"/>
      <c r="R464" s="125"/>
      <c r="S464" s="125"/>
    </row>
    <row r="465" spans="4:19">
      <c r="D465" s="122"/>
      <c r="E465" s="123"/>
      <c r="F465" s="122"/>
      <c r="G465" s="122"/>
      <c r="H465" s="122"/>
      <c r="I465" s="122"/>
      <c r="J465" s="122"/>
      <c r="K465" s="122"/>
      <c r="L465" s="122"/>
      <c r="M465" s="122"/>
      <c r="N465" s="122"/>
      <c r="O465" s="122"/>
      <c r="P465" s="124"/>
      <c r="Q465" s="125"/>
      <c r="R465" s="125"/>
      <c r="S465" s="125"/>
    </row>
    <row r="466" spans="4:19">
      <c r="D466" s="122"/>
      <c r="E466" s="123"/>
      <c r="F466" s="122"/>
      <c r="G466" s="122"/>
      <c r="H466" s="122"/>
      <c r="I466" s="122"/>
      <c r="J466" s="122"/>
      <c r="K466" s="122"/>
      <c r="L466" s="122"/>
      <c r="M466" s="122"/>
      <c r="N466" s="122"/>
      <c r="O466" s="122"/>
      <c r="P466" s="124"/>
      <c r="Q466" s="125"/>
      <c r="R466" s="125"/>
      <c r="S466" s="125"/>
    </row>
    <row r="467" spans="4:19">
      <c r="D467" s="122"/>
      <c r="E467" s="123"/>
      <c r="F467" s="122"/>
      <c r="G467" s="122"/>
      <c r="H467" s="122"/>
      <c r="I467" s="122"/>
      <c r="J467" s="122"/>
      <c r="K467" s="122"/>
      <c r="L467" s="122"/>
      <c r="M467" s="122"/>
      <c r="N467" s="122"/>
      <c r="O467" s="122"/>
      <c r="P467" s="124"/>
      <c r="Q467" s="125"/>
      <c r="R467" s="125"/>
      <c r="S467" s="125"/>
    </row>
    <row r="468" spans="4:19">
      <c r="D468" s="122"/>
      <c r="E468" s="123"/>
      <c r="F468" s="122"/>
      <c r="G468" s="122"/>
      <c r="H468" s="122"/>
      <c r="I468" s="122"/>
      <c r="J468" s="122"/>
      <c r="K468" s="122"/>
      <c r="L468" s="122"/>
      <c r="M468" s="122"/>
      <c r="N468" s="122"/>
      <c r="O468" s="122"/>
      <c r="P468" s="124"/>
      <c r="Q468" s="125"/>
      <c r="R468" s="125"/>
      <c r="S468" s="125"/>
    </row>
    <row r="469" spans="4:19">
      <c r="D469" s="122"/>
      <c r="E469" s="123"/>
      <c r="F469" s="122"/>
      <c r="G469" s="122"/>
      <c r="H469" s="122"/>
      <c r="I469" s="122"/>
      <c r="J469" s="122"/>
      <c r="K469" s="122"/>
      <c r="L469" s="122"/>
      <c r="M469" s="122"/>
      <c r="N469" s="122"/>
      <c r="O469" s="122"/>
      <c r="P469" s="124"/>
      <c r="Q469" s="125"/>
      <c r="R469" s="125"/>
      <c r="S469" s="125"/>
    </row>
    <row r="470" spans="4:19">
      <c r="D470" s="122"/>
      <c r="E470" s="123"/>
      <c r="F470" s="122"/>
      <c r="G470" s="122"/>
      <c r="H470" s="122"/>
      <c r="I470" s="122"/>
      <c r="J470" s="122"/>
      <c r="K470" s="122"/>
      <c r="L470" s="122"/>
      <c r="M470" s="122"/>
      <c r="N470" s="122"/>
      <c r="O470" s="122"/>
      <c r="P470" s="124"/>
      <c r="Q470" s="125"/>
      <c r="R470" s="125"/>
      <c r="S470" s="125"/>
    </row>
    <row r="471" spans="4:19">
      <c r="D471" s="122"/>
      <c r="E471" s="123"/>
      <c r="F471" s="122"/>
      <c r="G471" s="122"/>
      <c r="H471" s="122"/>
      <c r="I471" s="122"/>
      <c r="J471" s="122"/>
      <c r="K471" s="122"/>
      <c r="L471" s="122"/>
      <c r="M471" s="122"/>
      <c r="N471" s="122"/>
      <c r="O471" s="122"/>
      <c r="P471" s="124"/>
      <c r="Q471" s="125"/>
      <c r="R471" s="125"/>
      <c r="S471" s="125"/>
    </row>
    <row r="472" spans="4:19">
      <c r="D472" s="122"/>
      <c r="E472" s="123"/>
      <c r="F472" s="122"/>
      <c r="G472" s="122"/>
      <c r="H472" s="122"/>
      <c r="I472" s="122"/>
      <c r="J472" s="122"/>
      <c r="K472" s="122"/>
      <c r="L472" s="122"/>
      <c r="M472" s="122"/>
      <c r="N472" s="122"/>
      <c r="O472" s="122"/>
      <c r="P472" s="124"/>
      <c r="Q472" s="125"/>
      <c r="R472" s="125"/>
      <c r="S472" s="125"/>
    </row>
    <row r="473" spans="4:19">
      <c r="D473" s="122"/>
      <c r="E473" s="123"/>
      <c r="F473" s="122"/>
      <c r="G473" s="122"/>
      <c r="H473" s="122"/>
      <c r="I473" s="122"/>
      <c r="J473" s="122"/>
      <c r="K473" s="122"/>
      <c r="L473" s="122"/>
      <c r="M473" s="122"/>
      <c r="N473" s="122"/>
      <c r="O473" s="122"/>
      <c r="P473" s="124"/>
      <c r="Q473" s="125"/>
      <c r="R473" s="125"/>
      <c r="S473" s="125"/>
    </row>
    <row r="474" spans="4:19">
      <c r="D474" s="122"/>
      <c r="E474" s="123"/>
      <c r="F474" s="122"/>
      <c r="G474" s="122"/>
      <c r="H474" s="122"/>
      <c r="I474" s="122"/>
      <c r="J474" s="122"/>
      <c r="K474" s="122"/>
      <c r="L474" s="122"/>
      <c r="M474" s="122"/>
      <c r="N474" s="122"/>
      <c r="O474" s="122"/>
      <c r="P474" s="124"/>
      <c r="Q474" s="125"/>
      <c r="R474" s="125"/>
      <c r="S474" s="125"/>
    </row>
    <row r="475" spans="4:19">
      <c r="D475" s="122"/>
      <c r="E475" s="123"/>
      <c r="F475" s="122"/>
      <c r="G475" s="122"/>
      <c r="H475" s="122"/>
      <c r="I475" s="122"/>
      <c r="J475" s="122"/>
      <c r="K475" s="122"/>
      <c r="L475" s="122"/>
      <c r="M475" s="122"/>
      <c r="N475" s="122"/>
      <c r="O475" s="122"/>
      <c r="P475" s="124"/>
      <c r="Q475" s="125"/>
      <c r="R475" s="125"/>
      <c r="S475" s="125"/>
    </row>
    <row r="476" spans="4:19">
      <c r="D476" s="122"/>
      <c r="E476" s="123"/>
      <c r="F476" s="122"/>
      <c r="G476" s="122"/>
      <c r="H476" s="122"/>
      <c r="I476" s="122"/>
      <c r="J476" s="122"/>
      <c r="K476" s="122"/>
      <c r="L476" s="122"/>
      <c r="M476" s="122"/>
      <c r="N476" s="122"/>
      <c r="O476" s="122"/>
      <c r="P476" s="124"/>
      <c r="Q476" s="125"/>
      <c r="R476" s="125"/>
      <c r="S476" s="125"/>
    </row>
    <row r="477" spans="4:19">
      <c r="D477" s="122"/>
      <c r="E477" s="123"/>
      <c r="F477" s="122"/>
      <c r="G477" s="122"/>
      <c r="H477" s="122"/>
      <c r="I477" s="122"/>
      <c r="J477" s="122"/>
      <c r="K477" s="122"/>
      <c r="L477" s="122"/>
      <c r="M477" s="122"/>
      <c r="N477" s="122"/>
      <c r="O477" s="122"/>
      <c r="P477" s="124"/>
      <c r="Q477" s="125"/>
      <c r="R477" s="125"/>
      <c r="S477" s="125"/>
    </row>
    <row r="478" spans="4:19">
      <c r="D478" s="122"/>
      <c r="E478" s="123"/>
      <c r="F478" s="122"/>
      <c r="G478" s="122"/>
      <c r="H478" s="122"/>
      <c r="I478" s="122"/>
      <c r="J478" s="122"/>
      <c r="K478" s="122"/>
      <c r="L478" s="122"/>
      <c r="M478" s="122"/>
      <c r="N478" s="122"/>
      <c r="O478" s="122"/>
      <c r="P478" s="124"/>
      <c r="Q478" s="125"/>
      <c r="R478" s="125"/>
      <c r="S478" s="125"/>
    </row>
    <row r="479" spans="4:19">
      <c r="D479" s="122"/>
      <c r="E479" s="123"/>
      <c r="F479" s="122"/>
      <c r="G479" s="122"/>
      <c r="H479" s="122"/>
      <c r="I479" s="122"/>
      <c r="J479" s="122"/>
      <c r="K479" s="122"/>
      <c r="L479" s="122"/>
      <c r="M479" s="122"/>
      <c r="N479" s="122"/>
      <c r="O479" s="122"/>
      <c r="P479" s="124"/>
      <c r="Q479" s="125"/>
      <c r="R479" s="125"/>
      <c r="S479" s="125"/>
    </row>
    <row r="480" spans="4:19">
      <c r="D480" s="122"/>
      <c r="E480" s="123"/>
      <c r="F480" s="122"/>
      <c r="G480" s="122"/>
      <c r="H480" s="122"/>
      <c r="I480" s="122"/>
      <c r="J480" s="122"/>
      <c r="K480" s="122"/>
      <c r="L480" s="122"/>
      <c r="M480" s="122"/>
      <c r="N480" s="122"/>
      <c r="O480" s="122"/>
      <c r="P480" s="124"/>
      <c r="Q480" s="125"/>
      <c r="R480" s="125"/>
      <c r="S480" s="125"/>
    </row>
    <row r="481" spans="4:19">
      <c r="D481" s="122"/>
      <c r="E481" s="123"/>
      <c r="F481" s="122"/>
      <c r="G481" s="122"/>
      <c r="H481" s="122"/>
      <c r="I481" s="122"/>
      <c r="J481" s="122"/>
      <c r="K481" s="122"/>
      <c r="L481" s="122"/>
      <c r="M481" s="122"/>
      <c r="N481" s="122"/>
      <c r="O481" s="122"/>
      <c r="P481" s="124"/>
      <c r="Q481" s="125"/>
      <c r="R481" s="125"/>
      <c r="S481" s="125"/>
    </row>
    <row r="482" spans="4:19">
      <c r="D482" s="122"/>
      <c r="E482" s="123"/>
      <c r="F482" s="122"/>
      <c r="G482" s="122"/>
      <c r="H482" s="122"/>
      <c r="I482" s="122"/>
      <c r="J482" s="122"/>
      <c r="K482" s="122"/>
      <c r="L482" s="122"/>
      <c r="M482" s="122"/>
      <c r="N482" s="122"/>
      <c r="O482" s="122"/>
      <c r="P482" s="124"/>
      <c r="Q482" s="125"/>
      <c r="R482" s="125"/>
      <c r="S482" s="125"/>
    </row>
    <row r="483" spans="4:19">
      <c r="D483" s="122"/>
      <c r="E483" s="123"/>
      <c r="F483" s="122"/>
      <c r="G483" s="122"/>
      <c r="H483" s="122"/>
      <c r="I483" s="122"/>
      <c r="J483" s="122"/>
      <c r="K483" s="122"/>
      <c r="L483" s="122"/>
      <c r="M483" s="122"/>
      <c r="N483" s="122"/>
      <c r="O483" s="122"/>
      <c r="P483" s="124"/>
      <c r="Q483" s="125"/>
      <c r="R483" s="125"/>
      <c r="S483" s="125"/>
    </row>
    <row r="484" spans="4:19">
      <c r="D484" s="122"/>
      <c r="E484" s="123"/>
      <c r="F484" s="122"/>
      <c r="G484" s="122"/>
      <c r="H484" s="122"/>
      <c r="I484" s="122"/>
      <c r="J484" s="122"/>
      <c r="K484" s="122"/>
      <c r="L484" s="122"/>
      <c r="M484" s="122"/>
      <c r="N484" s="122"/>
      <c r="O484" s="122"/>
      <c r="P484" s="124"/>
      <c r="Q484" s="125"/>
      <c r="R484" s="125"/>
      <c r="S484" s="125"/>
    </row>
    <row r="485" spans="4:19">
      <c r="D485" s="122"/>
      <c r="E485" s="123"/>
      <c r="F485" s="122"/>
      <c r="G485" s="122"/>
      <c r="H485" s="122"/>
      <c r="I485" s="122"/>
      <c r="J485" s="122"/>
      <c r="K485" s="122"/>
      <c r="L485" s="122"/>
      <c r="M485" s="122"/>
      <c r="N485" s="122"/>
      <c r="O485" s="122"/>
      <c r="P485" s="124"/>
      <c r="Q485" s="125"/>
      <c r="R485" s="125"/>
      <c r="S485" s="125"/>
    </row>
    <row r="486" spans="4:19">
      <c r="D486" s="122"/>
      <c r="E486" s="123"/>
      <c r="F486" s="122"/>
      <c r="G486" s="122"/>
      <c r="H486" s="122"/>
      <c r="I486" s="122"/>
      <c r="J486" s="122"/>
      <c r="K486" s="122"/>
      <c r="L486" s="122"/>
      <c r="M486" s="122"/>
      <c r="N486" s="122"/>
      <c r="O486" s="122"/>
      <c r="P486" s="124"/>
      <c r="Q486" s="125"/>
      <c r="R486" s="125"/>
      <c r="S486" s="125"/>
    </row>
    <row r="487" spans="4:19">
      <c r="D487" s="122"/>
      <c r="E487" s="123"/>
      <c r="F487" s="122"/>
      <c r="G487" s="122"/>
      <c r="H487" s="122"/>
      <c r="I487" s="122"/>
      <c r="J487" s="122"/>
      <c r="K487" s="122"/>
      <c r="L487" s="122"/>
      <c r="M487" s="122"/>
      <c r="N487" s="122"/>
      <c r="O487" s="122"/>
      <c r="P487" s="124"/>
      <c r="Q487" s="125"/>
      <c r="R487" s="125"/>
      <c r="S487" s="125"/>
    </row>
    <row r="488" spans="4:19">
      <c r="D488" s="122"/>
      <c r="E488" s="123"/>
      <c r="F488" s="122"/>
      <c r="G488" s="122"/>
      <c r="H488" s="122"/>
      <c r="I488" s="122"/>
      <c r="J488" s="122"/>
      <c r="K488" s="122"/>
      <c r="L488" s="122"/>
      <c r="M488" s="122"/>
      <c r="N488" s="122"/>
      <c r="O488" s="122"/>
      <c r="P488" s="124"/>
      <c r="Q488" s="125"/>
      <c r="R488" s="125"/>
      <c r="S488" s="125"/>
    </row>
    <row r="489" spans="4:19">
      <c r="D489" s="122"/>
      <c r="E489" s="123"/>
      <c r="F489" s="122"/>
      <c r="G489" s="122"/>
      <c r="H489" s="122"/>
      <c r="I489" s="122"/>
      <c r="J489" s="122"/>
      <c r="K489" s="122"/>
      <c r="L489" s="122"/>
      <c r="M489" s="122"/>
      <c r="N489" s="122"/>
      <c r="O489" s="122"/>
      <c r="P489" s="124"/>
      <c r="Q489" s="125"/>
      <c r="R489" s="125"/>
      <c r="S489" s="125"/>
    </row>
    <row r="490" spans="4:19">
      <c r="D490" s="122"/>
      <c r="E490" s="123"/>
      <c r="F490" s="122"/>
      <c r="G490" s="122"/>
      <c r="H490" s="122"/>
      <c r="I490" s="122"/>
      <c r="J490" s="122"/>
      <c r="K490" s="122"/>
      <c r="L490" s="122"/>
      <c r="M490" s="122"/>
      <c r="N490" s="122"/>
      <c r="O490" s="122"/>
      <c r="P490" s="124"/>
      <c r="Q490" s="125"/>
      <c r="R490" s="125"/>
      <c r="S490" s="125"/>
    </row>
    <row r="491" spans="4:19">
      <c r="D491" s="122"/>
      <c r="E491" s="123"/>
      <c r="F491" s="122"/>
      <c r="G491" s="122"/>
      <c r="H491" s="122"/>
      <c r="I491" s="122"/>
      <c r="J491" s="122"/>
      <c r="K491" s="122"/>
      <c r="L491" s="122"/>
      <c r="M491" s="122"/>
      <c r="N491" s="122"/>
      <c r="O491" s="122"/>
      <c r="P491" s="124"/>
      <c r="Q491" s="125"/>
      <c r="R491" s="125"/>
      <c r="S491" s="125"/>
    </row>
    <row r="492" spans="4:19">
      <c r="D492" s="122"/>
      <c r="E492" s="123"/>
      <c r="F492" s="122"/>
      <c r="G492" s="122"/>
      <c r="H492" s="122"/>
      <c r="I492" s="122"/>
      <c r="J492" s="122"/>
      <c r="K492" s="122"/>
      <c r="L492" s="122"/>
      <c r="M492" s="122"/>
      <c r="N492" s="122"/>
      <c r="O492" s="122"/>
      <c r="P492" s="124"/>
      <c r="Q492" s="125"/>
      <c r="R492" s="125"/>
      <c r="S492" s="125"/>
    </row>
    <row r="493" spans="4:19">
      <c r="D493" s="122"/>
      <c r="E493" s="123"/>
      <c r="F493" s="122"/>
      <c r="G493" s="122"/>
      <c r="H493" s="122"/>
      <c r="I493" s="122"/>
      <c r="J493" s="122"/>
      <c r="K493" s="122"/>
      <c r="L493" s="122"/>
      <c r="M493" s="122"/>
      <c r="N493" s="122"/>
      <c r="O493" s="122"/>
      <c r="P493" s="124"/>
      <c r="Q493" s="125"/>
      <c r="R493" s="125"/>
      <c r="S493" s="125"/>
    </row>
    <row r="494" spans="4:19">
      <c r="D494" s="122"/>
      <c r="E494" s="123"/>
      <c r="F494" s="122"/>
      <c r="G494" s="122"/>
      <c r="H494" s="122"/>
      <c r="I494" s="122"/>
      <c r="J494" s="122"/>
      <c r="K494" s="122"/>
      <c r="L494" s="122"/>
      <c r="M494" s="122"/>
      <c r="N494" s="122"/>
      <c r="O494" s="122"/>
      <c r="P494" s="124"/>
      <c r="Q494" s="125"/>
      <c r="R494" s="125"/>
      <c r="S494" s="125"/>
    </row>
    <row r="495" spans="4:19">
      <c r="D495" s="122"/>
      <c r="E495" s="123"/>
      <c r="F495" s="122"/>
      <c r="G495" s="122"/>
      <c r="H495" s="122"/>
      <c r="I495" s="122"/>
      <c r="J495" s="122"/>
      <c r="K495" s="122"/>
      <c r="L495" s="122"/>
      <c r="M495" s="122"/>
      <c r="N495" s="122"/>
      <c r="O495" s="122"/>
      <c r="P495" s="124"/>
      <c r="Q495" s="125"/>
      <c r="R495" s="125"/>
      <c r="S495" s="125"/>
    </row>
    <row r="496" spans="4:19">
      <c r="D496" s="122"/>
      <c r="E496" s="123"/>
      <c r="F496" s="122"/>
      <c r="G496" s="122"/>
      <c r="H496" s="122"/>
      <c r="I496" s="122"/>
      <c r="J496" s="122"/>
      <c r="K496" s="122"/>
      <c r="L496" s="122"/>
      <c r="M496" s="122"/>
      <c r="N496" s="122"/>
      <c r="O496" s="122"/>
      <c r="P496" s="124"/>
      <c r="Q496" s="125"/>
      <c r="R496" s="125"/>
      <c r="S496" s="125"/>
    </row>
    <row r="497" spans="4:19">
      <c r="D497" s="122"/>
      <c r="E497" s="123"/>
      <c r="F497" s="122"/>
      <c r="G497" s="122"/>
      <c r="H497" s="122"/>
      <c r="I497" s="122"/>
      <c r="J497" s="122"/>
      <c r="K497" s="122"/>
      <c r="L497" s="122"/>
      <c r="M497" s="122"/>
      <c r="N497" s="122"/>
      <c r="O497" s="122"/>
      <c r="P497" s="124"/>
      <c r="Q497" s="125"/>
      <c r="R497" s="125"/>
      <c r="S497" s="125"/>
    </row>
    <row r="498" spans="4:19">
      <c r="D498" s="122"/>
      <c r="E498" s="123"/>
      <c r="F498" s="122"/>
      <c r="G498" s="122"/>
      <c r="H498" s="122"/>
      <c r="I498" s="122"/>
      <c r="J498" s="122"/>
      <c r="K498" s="122"/>
      <c r="L498" s="122"/>
      <c r="M498" s="122"/>
      <c r="N498" s="122"/>
      <c r="O498" s="122"/>
      <c r="P498" s="124"/>
      <c r="Q498" s="125"/>
      <c r="R498" s="125"/>
      <c r="S498" s="125"/>
    </row>
    <row r="499" spans="4:19">
      <c r="D499" s="122"/>
      <c r="E499" s="123"/>
      <c r="F499" s="122"/>
      <c r="G499" s="122"/>
      <c r="H499" s="122"/>
      <c r="I499" s="122"/>
      <c r="J499" s="122"/>
      <c r="K499" s="122"/>
      <c r="L499" s="122"/>
      <c r="M499" s="122"/>
      <c r="N499" s="122"/>
      <c r="O499" s="122"/>
      <c r="P499" s="124"/>
      <c r="Q499" s="125"/>
      <c r="R499" s="125"/>
      <c r="S499" s="125"/>
    </row>
    <row r="500" spans="4:19">
      <c r="D500" s="122"/>
      <c r="E500" s="123"/>
      <c r="F500" s="122"/>
      <c r="G500" s="122"/>
      <c r="H500" s="122"/>
      <c r="I500" s="122"/>
      <c r="J500" s="122"/>
      <c r="K500" s="122"/>
      <c r="L500" s="122"/>
      <c r="M500" s="122"/>
      <c r="N500" s="122"/>
      <c r="O500" s="122"/>
      <c r="P500" s="124"/>
      <c r="Q500" s="125"/>
      <c r="R500" s="125"/>
      <c r="S500" s="125"/>
    </row>
    <row r="501" spans="4:19">
      <c r="D501" s="122"/>
      <c r="E501" s="123"/>
      <c r="F501" s="122"/>
      <c r="G501" s="122"/>
      <c r="H501" s="122"/>
      <c r="I501" s="122"/>
      <c r="J501" s="122"/>
      <c r="K501" s="122"/>
      <c r="L501" s="122"/>
      <c r="M501" s="122"/>
      <c r="N501" s="122"/>
      <c r="O501" s="122"/>
      <c r="P501" s="124"/>
      <c r="Q501" s="125"/>
      <c r="R501" s="125"/>
      <c r="S501" s="125"/>
    </row>
    <row r="502" spans="4:19">
      <c r="D502" s="122"/>
      <c r="E502" s="123"/>
      <c r="F502" s="122"/>
      <c r="G502" s="122"/>
      <c r="H502" s="122"/>
      <c r="I502" s="122"/>
      <c r="J502" s="122"/>
      <c r="K502" s="122"/>
      <c r="L502" s="122"/>
      <c r="M502" s="122"/>
      <c r="N502" s="122"/>
      <c r="O502" s="122"/>
      <c r="P502" s="124"/>
      <c r="Q502" s="125"/>
      <c r="R502" s="125"/>
      <c r="S502" s="125"/>
    </row>
    <row r="503" spans="4:19">
      <c r="D503" s="122"/>
      <c r="E503" s="123"/>
      <c r="F503" s="122"/>
      <c r="G503" s="122"/>
      <c r="H503" s="122"/>
      <c r="I503" s="122"/>
      <c r="J503" s="122"/>
      <c r="K503" s="122"/>
      <c r="L503" s="122"/>
      <c r="M503" s="122"/>
      <c r="N503" s="122"/>
      <c r="O503" s="122"/>
      <c r="P503" s="124"/>
      <c r="Q503" s="125"/>
      <c r="R503" s="125"/>
      <c r="S503" s="125"/>
    </row>
    <row r="504" spans="4:19">
      <c r="D504" s="122"/>
      <c r="E504" s="123"/>
      <c r="F504" s="122"/>
      <c r="G504" s="122"/>
      <c r="H504" s="122"/>
      <c r="I504" s="122"/>
      <c r="J504" s="122"/>
      <c r="K504" s="122"/>
      <c r="L504" s="122"/>
      <c r="M504" s="122"/>
      <c r="N504" s="122"/>
      <c r="O504" s="122"/>
      <c r="P504" s="124"/>
      <c r="Q504" s="125"/>
      <c r="R504" s="125"/>
      <c r="S504" s="125"/>
    </row>
    <row r="505" spans="4:19">
      <c r="D505" s="122"/>
      <c r="E505" s="123"/>
      <c r="F505" s="122"/>
      <c r="G505" s="122"/>
      <c r="H505" s="122"/>
      <c r="I505" s="122"/>
      <c r="J505" s="122"/>
      <c r="K505" s="122"/>
      <c r="L505" s="122"/>
      <c r="M505" s="122"/>
      <c r="N505" s="122"/>
      <c r="O505" s="122"/>
      <c r="P505" s="124"/>
      <c r="Q505" s="125"/>
      <c r="R505" s="125"/>
      <c r="S505" s="125"/>
    </row>
    <row r="506" spans="4:19">
      <c r="D506" s="122"/>
      <c r="E506" s="123"/>
      <c r="F506" s="122"/>
      <c r="G506" s="122"/>
      <c r="H506" s="122"/>
      <c r="I506" s="122"/>
      <c r="J506" s="122"/>
      <c r="K506" s="122"/>
      <c r="L506" s="122"/>
      <c r="M506" s="122"/>
      <c r="N506" s="122"/>
      <c r="O506" s="122"/>
      <c r="P506" s="124"/>
      <c r="Q506" s="125"/>
      <c r="R506" s="125"/>
      <c r="S506" s="125"/>
    </row>
    <row r="507" spans="4:19">
      <c r="D507" s="122"/>
      <c r="E507" s="123"/>
      <c r="F507" s="122"/>
      <c r="G507" s="122"/>
      <c r="H507" s="122"/>
      <c r="I507" s="122"/>
      <c r="J507" s="122"/>
      <c r="K507" s="122"/>
      <c r="L507" s="122"/>
      <c r="M507" s="122"/>
      <c r="N507" s="122"/>
      <c r="O507" s="122"/>
      <c r="P507" s="124"/>
      <c r="Q507" s="125"/>
      <c r="R507" s="125"/>
      <c r="S507" s="125"/>
    </row>
    <row r="508" spans="4:19">
      <c r="D508" s="122"/>
      <c r="E508" s="123"/>
      <c r="F508" s="122"/>
      <c r="G508" s="122"/>
      <c r="H508" s="122"/>
      <c r="I508" s="122"/>
      <c r="J508" s="122"/>
      <c r="K508" s="122"/>
      <c r="L508" s="122"/>
      <c r="M508" s="122"/>
      <c r="N508" s="122"/>
      <c r="O508" s="122"/>
      <c r="P508" s="124"/>
      <c r="Q508" s="125"/>
      <c r="R508" s="125"/>
      <c r="S508" s="125"/>
    </row>
    <row r="509" spans="4:19">
      <c r="D509" s="122"/>
      <c r="E509" s="123"/>
      <c r="F509" s="122"/>
      <c r="G509" s="122"/>
      <c r="H509" s="122"/>
      <c r="I509" s="122"/>
      <c r="J509" s="122"/>
      <c r="K509" s="122"/>
      <c r="L509" s="122"/>
      <c r="M509" s="122"/>
      <c r="N509" s="122"/>
      <c r="O509" s="122"/>
      <c r="P509" s="124"/>
      <c r="Q509" s="125"/>
      <c r="R509" s="125"/>
      <c r="S509" s="125"/>
    </row>
    <row r="510" spans="4:19">
      <c r="D510" s="122"/>
      <c r="E510" s="123"/>
      <c r="F510" s="122"/>
      <c r="G510" s="122"/>
      <c r="H510" s="122"/>
      <c r="I510" s="122"/>
      <c r="J510" s="122"/>
      <c r="K510" s="122"/>
      <c r="L510" s="122"/>
      <c r="M510" s="122"/>
      <c r="N510" s="122"/>
      <c r="O510" s="122"/>
      <c r="P510" s="124"/>
      <c r="Q510" s="125"/>
      <c r="R510" s="125"/>
      <c r="S510" s="125"/>
    </row>
    <row r="511" spans="4:19">
      <c r="D511" s="122"/>
      <c r="E511" s="123"/>
      <c r="F511" s="122"/>
      <c r="G511" s="122"/>
      <c r="H511" s="122"/>
      <c r="I511" s="122"/>
      <c r="J511" s="122"/>
      <c r="K511" s="122"/>
      <c r="L511" s="122"/>
      <c r="M511" s="122"/>
      <c r="N511" s="122"/>
      <c r="O511" s="122"/>
      <c r="P511" s="124"/>
      <c r="Q511" s="125"/>
      <c r="R511" s="125"/>
      <c r="S511" s="125"/>
    </row>
    <row r="512" spans="4:19">
      <c r="D512" s="122"/>
      <c r="E512" s="123"/>
      <c r="F512" s="122"/>
      <c r="G512" s="122"/>
      <c r="H512" s="122"/>
      <c r="I512" s="122"/>
      <c r="J512" s="122"/>
      <c r="K512" s="122"/>
      <c r="L512" s="122"/>
      <c r="M512" s="122"/>
      <c r="N512" s="122"/>
      <c r="O512" s="122"/>
      <c r="P512" s="124"/>
      <c r="Q512" s="125"/>
      <c r="R512" s="125"/>
      <c r="S512" s="125"/>
    </row>
    <row r="513" spans="4:19">
      <c r="D513" s="122"/>
      <c r="E513" s="123"/>
      <c r="F513" s="122"/>
      <c r="G513" s="122"/>
      <c r="H513" s="122"/>
      <c r="I513" s="122"/>
      <c r="J513" s="122"/>
      <c r="K513" s="122"/>
      <c r="L513" s="122"/>
      <c r="M513" s="122"/>
      <c r="N513" s="122"/>
      <c r="O513" s="122"/>
      <c r="P513" s="124"/>
      <c r="Q513" s="125"/>
      <c r="R513" s="125"/>
      <c r="S513" s="125"/>
    </row>
    <row r="514" spans="4:19">
      <c r="D514" s="122"/>
      <c r="E514" s="123"/>
      <c r="F514" s="122"/>
      <c r="G514" s="122"/>
      <c r="H514" s="122"/>
      <c r="I514" s="122"/>
      <c r="J514" s="122"/>
      <c r="K514" s="122"/>
      <c r="L514" s="122"/>
      <c r="M514" s="122"/>
      <c r="N514" s="122"/>
      <c r="O514" s="122"/>
      <c r="P514" s="124"/>
      <c r="Q514" s="125"/>
      <c r="R514" s="125"/>
      <c r="S514" s="125"/>
    </row>
  </sheetData>
  <sheetProtection selectLockedCells="1" insertHyperlinks="0"/>
  <autoFilter ref="B22:V282">
    <extLst/>
  </autoFilter>
  <mergeCells count="305">
    <mergeCell ref="D2:E2"/>
    <mergeCell ref="R2:S2"/>
    <mergeCell ref="R3:S3"/>
    <mergeCell ref="D4:E4"/>
    <mergeCell ref="F4:G4"/>
    <mergeCell ref="H4:K4"/>
    <mergeCell ref="L4:M4"/>
    <mergeCell ref="N4:O4"/>
    <mergeCell ref="P4:Q4"/>
    <mergeCell ref="R4:S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D11:D20"/>
    <mergeCell ref="D21:D22"/>
    <mergeCell ref="J21:J22"/>
    <mergeCell ref="K21:K22"/>
    <mergeCell ref="L21:L22"/>
    <mergeCell ref="S21:S22"/>
    <mergeCell ref="L5:M9"/>
    <mergeCell ref="N5:O9"/>
    <mergeCell ref="P5:Q9"/>
    <mergeCell ref="R5:S9"/>
    <mergeCell ref="M21:O22"/>
    <mergeCell ref="H2:Q3"/>
  </mergeCells>
  <conditionalFormatting sqref="F4 H5:H7 R3:S3">
    <cfRule type="containsBlanks" dxfId="0" priority="691" stopIfTrue="1">
      <formula>LEN(TRIM(F3))=0</formula>
    </cfRule>
  </conditionalFormatting>
  <conditionalFormatting sqref="F5:F8 H8">
    <cfRule type="containsBlanks" dxfId="0" priority="382" stopIfTrue="1">
      <formula>LEN(TRIM(F5))=0</formula>
    </cfRule>
  </conditionalFormatting>
  <conditionalFormatting sqref="F9 H9">
    <cfRule type="containsBlanks" dxfId="0" priority="15" stopIfTrue="1">
      <formula>LEN(TRIM(F9))=0</formula>
    </cfRule>
  </conditionalFormatting>
  <dataValidations count="9">
    <dataValidation allowBlank="1" showInputMessage="1" showErrorMessage="1" sqref="N19 N20 F31 F32 F33 F38 F39 F40 F41 F42 F43 L134 E136 L137 L144 L145 L146 L147 L149 L150 E274 E276:F276 E277:F277 E278:F278 M278:O278 E279 F279 E280 F280 E281:F282"/>
    <dataValidation type="list" allowBlank="1" showInputMessage="1" showErrorMessage="1" sqref="E23 F23 M23:O23 M24:O24 M25:O25 E26 F26 M26:O26 E27 F27 M27:O27 E28 F28 M28:O28 E29 F29 M29:O29 E30 F30 M30:O30 E31 M31:O31 E32 M32:O32 E33 M33:O33 E34 M34:O34 E35 M35:O35 E36 F36 M36:O36 E37 F37 M37:O37 E38 M38:O38 E39 M39:O39 E40 M40:O40 E41 M41:O41 E42 M42:O42 E43 M43:O43 E44 F44 M44:O44 E45 F45 M45:O45 M47:O47 M48:O48 E49 M49:O49 E50 M50:O50 E51 F51 M51:O51 E52 F52 M52:O52 M53:O53 M54:O54 E55 F55 M55:O55 E56 F56 M56:O56 E57 F57 M57:O57 M58:O58 M59:O59 E60 M60:O60 E61 M61:O61 E62 M62:O62 E63 F63 M63:O63 M64:O64 M65:O65 M66:O66 E67 F67 M67:O67 E68 F68 M68:O68 E69 F69 M69:O69 E70 F70 M70:O70 E71 F71 M71:O71 E72 F72 M72:O72 E73 F73 M73:O73 E74 F74 M74:O74 E75 F75 M75:O75 E76 M76:O76 E77 M77:O77 E78 M78:O78 E79 M79:O79 E80 M80:O80 E81 M81:O81 E82 M82:O82 E83 M83:O83 E84 M84:O84 E85 M85:O85 E86 F86 M86:O86 E87 F87 M87:O87 E88 F88 M88:O88 E89 F89 M89:O89 E90 F90 M90:O90 E91 F91 M91:O91 E92 F92 M92:O92 E93 F93 M93:O93 E94 F94 M94:O94 E95 F95 M95:O95 E96 F96 M96:O96 E97 F97 M97:O97 E98 F98 M98:O98 E99 F99 M99:O99 E100 F100 M100:O100 E101 F101 M101:O101 E102 F102 M102:O102 E103 F103 M103:O103 E104 F104 M104:O104 E105 F105 M105:O105 E106 F106 M106:O106 E107 F107 M107:O107 E108 F108 M108:O108 E109 F109 M109:O109 E110 F110 M110:O110 E111 F111 M111:O111 E112 F112 M112:O112 E113 F113 M113:O113 E114 F114 M114:O114 E115 F115 M115:O115 E116 F116 M116:O116 E117 F117 M117:O117 E118 F118 M118:O118 E119 F119 M119:O119 E120 F120 M120:O120 E121 F121 M121:O121 E122 F122 M122:O122 M123:O123 M124:O124 E125 F125 M125:O125 E126 F126 M126:O126 E127 F127 M127:O127 E128 F128 M128:O128 E129 F129 M129:O129 E130 F130 M130:O130 E131 F131 M131:O131 E132 F132 M132:O132 E133 F133 M133:O133 M134:O134 E135 F135 M135:O135 F136 M136:O136 M137:O137 M138:O138 M139:O139 E140 F140 M140:O140 E141 F141 M141:O141 E142 F142 M142:O142 E143 F143 M143:O143 M144:O144 M145:O145 M146:O146 E147 F147 M147:O147 E148 M148:O148 E149 F149 M149:O149 E150 F150 M150:O150 E151 F151 M151:O151 E152 F152 M152:O152 E153 F153 M153:O153 E154 F154 M154:O154 M155:O155 M156:O156 M157:O157 E158 M158:O158 M159:O159 M160:O160 E180 F180 E181 F181 E182 F182 E183 F183 E184 F184 E185 F185 E186 F186 F189 E192 M192:O192 E193 M193:O193 E194 M194:O194 E195 F195 M195:O195 E196 F196 M196:O196 E197 F197 M197:O197 E198 F198 F199 E202 F202 E203 F203 E204 F204 E205 F205 E206 F206 E207 F207 E208 F208 E211 F211 E212 F212 E213 F213 E214 F214 M214:O214 E215 F215 M215:O215 E216 F216 M216:O216 E217 F217 M217:O217 E218 F218 M218:O218 E219 F219 M219:O219 E220 F220 M220:O220 E221 F221 M221:O221 E222 F222 M222:O222 E223 F223 M223:O223 E224 F224 M224:O224 E225 F225 M225:O225 E226 F226 M226:O226 E227 F227 M227:O227 E228 F228 M228:O228 E229 F229 M229:O229 E230 F230 M230:O230 E231 F231 M231:O231 E232 F232 M232:O232 E233 F233 M233:O233 E234 F234 M234:O234 E235 M235:O235 E236 F236 M236:O236 E237 F237 M237:O237 E238 F238 M238:O238 E239 F239 M239:O239 E240 F240 M240:O240 E241 F241 M241:O241 E242 F242 M242:O242 E243 F243 M243:O243 E244 F244 M244:O244 E245 F245 M245:O245 E246 F246 M246:O246 E247 F247 M247:O247 E248 M248:O248 E249 F249 M249:O249 E250 F250 M250:O250 E251 F251 M251:O251 E252 F252 M252:O252 E253 F253 M253:O253 E254 F254 M254:O254 E255 E256 F256 E257 F257 E258 F258 E259 F259 E260 F260 E261 F261 E262 F262 E263 F263 E264 F264 M272:O272 M273:O273 M274:O274 M275:O275 M276:O276 M280:O280 M282:O282 E24:E25 E47:E48 E53:E54 E58:E59 E64:E66 E123:E124 E138:E139 E162:E170 E171:E179 E187:E188 E189:E191 E199:E201 E209:E210 F24:F25 F53:F54 F58:F59 F123:F124 F138:F139 F162:F170 F171:F179 F187:F188 F190:F191 F200:F201 F209:F210 M255:O264 M161:O169 M198:O213 M170:O191">
      <formula1>#REF!</formula1>
    </dataValidation>
    <dataValidation type="list" allowBlank="1" showInputMessage="1" showErrorMessage="1" sqref="K23 K26 K27 K28 K29 K30 K31 K32 K33 K34 K35 K36 K37 K38 K39 K40 K41 K42 K43 K44 K45 K46 K49 K50 K51 K52 K55 K56 K57 K60 K61 K62 K63 K64 K65 K66 K67 K68 K69 K70 K71 K72 K73 K74 K75 K76 K77 K78 K79 K80 K81 K82 K83 K84 K85 K86 K87 K88 K89 K90 K91 K92 K93 K94 K95 K96 K97 K98 K99 K100 K101 K102 K103 K104 K105 K106 K107 K108 K109 K110 K111 K112 K113 K114 K115 K116 K117 K118 K119 K120 K121 K122 K125 K126 K127 K128 K129 K130 K131 K132 K133 K134 K135 K136 K137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9 K250 K251 K252 K253 K256 K257 K258 K259 K260 K261 K262 K263 K264 K265 K266 K267 K268 K269 K270 K271 K272 K276 K277 K278 K279 K280 K281 K282 K24:K25 K47:K48 K53:K54 K58:K59 K123:K124 K138:K139 K247:K248 K254:K255 K273:K275">
      <formula1>$N$14:$N$16</formula1>
    </dataValidation>
    <dataValidation type="list" allowBlank="1" showInputMessage="1" showErrorMessage="1" sqref="L23 L26 L27 L28 L29 L30 L31 L32 L33 L34 L35 L36 L37 L38 L39 L40 L41 L42 L43 L44 L45 L46 L49 L50 L51 L52 L55 L56 L57 L60 L61 L62 L63 L64 L65 L66 L67 L68 L69 L70 L71 L72 L73 L74 L75 L76 L77 L78 L79 L80 L81 L82 L83 L84 L85 L86 L87 L88 L89 L90 L91 L92 L93 L94 L95 L96 L97 L98 L99 L100 L101 L102 L103 L104 L105 L106 L107 L108 L109 L110 L111 L112 L113 L114 L115 L116 L117 L118 L119 L120 L121 L122 L125 L126 L127 L128 L129 L130 L131 L132 L133 L135 L136 L140 L141 L142 L143 L148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9 L250 L251 L252 L253 L256 L257 L258 L259 L260 L261 L262 L263 L264 L265 L266 L267 L268 L269 L270 L271 L278 L279 L280 L24:L25 L47:L48 L53:L54 L58:L59 L123:L124 L138:L139 L247:L248 L254:L255 L272:L277 L281:L282">
      <formula1>$N$18:$N$20</formula1>
    </dataValidation>
    <dataValidation type="list" allowBlank="1" showInputMessage="1" showErrorMessage="1" sqref="F34 F35 E46 F46 M46:O46 F47 F48 F49 F50 F60 F61 F62 F64 F65 F66 F76 F77 F78 F79 F80 F81 F82 F83 F84 F85 F134 F137 F146 F148">
      <formula1>'[5]Measurement matrix'!#REF!</formula1>
    </dataValidation>
    <dataValidation type="list" allowBlank="1" showInputMessage="1" showErrorMessage="1" sqref="E134 E144 F144 E145 F145 E146 E159 F159 E160 F160 E161 F161">
      <formula1>'[2]Measurement matrix'!#REF!</formula1>
    </dataValidation>
    <dataValidation type="list" allowBlank="1" showInputMessage="1" showErrorMessage="1" sqref="E155 F155 E156 F156 E157 F157">
      <formula1>'[3]Measurement matrix'!#REF!</formula1>
    </dataValidation>
    <dataValidation type="list" allowBlank="1" showInputMessage="1" showErrorMessage="1" sqref="F192 F193 F194 F235 F248 F255 E265:F265 M265:O265 E266:F266 M266:O266 E267:F267 M267:O267 E268:F268 M268:O268 E269:F269 M269:O269 E270:F270 M270:O270">
      <formula1>'[4]Measurement matrix'!#REF!</formula1>
    </dataValidation>
    <dataValidation type="list" allowBlank="1" showInputMessage="1" showErrorMessage="1" sqref="E271 F271 E272 F272 E273 E275 M279:O279 M281:O281 F273:F275">
      <formula1>'[1]Measurement matrix'!#REF!</formula1>
    </dataValidation>
  </dataValidations>
  <printOptions horizontalCentered="1"/>
  <pageMargins left="0" right="0" top="0.3" bottom="0.738888888888889" header="0.509027777777778" footer="0.238888888888889"/>
  <pageSetup paperSize="9" scale="47"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1598930</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6 " > < c o m m e n t   s : r e f = " D 3 "   r g b C l r = " B 3 C 6 8 0 " / > < c o m m e n t   s : r e f = " T 3 "   r g b C l r = " B 3 C 6 8 0 " / > < c o m m e n t   s : r e f = " D 4 "   r g b C l r = " B 3 C 6 8 0 " / > < c o m m e n t   s : r e f = " T 4 "   r g b C l r = " B 3 C 6 8 0 " / > < c o m m e n t   s : r e f = " U 5 "   r g b C l r = " B 3 C 6 8 0 " / > < c o m m e n t   s : r e f = " A 6 "   r g b C l r = " B 3 C 6 8 0 " / > < c o m m e n t   s : r e f = " U 6 "   r g b C l r = " B 3 C 6 8 0 " / > < c o m m e n t   s : r e f = " U 7 "   r g b C l r = " B 3 C 6 8 0 " / > < c o m m e n t   s : r e f = " D 4 1 "   r g b C l r = " B 3 C 6 8 0 " / > < c o m m e n t   s : r e f = " T 4 1 "   r g b C l r = " B 3 C 6 8 0 " / > < c o m m e n t   s : r e f = " D 4 2 "   r g b C l r = " B 3 C 6 8 0 " / > < c o m m e n t   s : r e f = " T 4 2 "   r g b C l r = " B 3 C 6 8 0 " / > < c o m m e n t   s : r e f = " U 4 3 "   r g b C l r = " B 3 C 6 8 0 " / > < c o m m e n t   s : r e f = " A 4 4 "   r g b C l r = " B 3 C 6 8 0 " / > < c o m m e n t   s : r e f = " U 4 4 "   r g b C l r = " B 3 C 6 8 0 " / > < c o m m e n t   s : r e f = " U 4 5 "   r g b C l r = " B 3 C 6 8 0 " / > < c o m m e n t   s : r e f = " D 7 9 "   r g b C l r = " B 3 C 6 8 0 " / > < c o m m e n t   s : r e f = " T 7 9 "   r g b C l r = " B 3 C 6 8 0 " / > < c o m m e n t   s : r e f = " D 8 0 "   r g b C l r = " B 3 C 6 8 0 " / > < c o m m e n t   s : r e f = " T 8 0 "   r g b C l r = " B 3 C 6 8 0 " / > < c o m m e n t   s : r e f = " U 8 1 "   r g b C l r = " B 3 C 6 8 0 " / > < c o m m e n t   s : r e f = " A 8 2 "   r g b C l r = " B 3 C 6 8 0 " / > < c o m m e n t   s : r e f = " U 8 2 "   r g b C l r = " B 3 C 6 8 0 " / > < c o m m e n t   s : r e f = " U 8 3 "   r g b C l r = " B 3 C 6 8 0 " / > < c o m m e n t   s : r e f = " D 1 1 7 "   r g b C l r = " B 3 C 6 8 0 " / > < c o m m e n t   s : r e f = " T 1 1 7 "   r g b C l r = " B 3 C 6 8 0 " / > < c o m m e n t   s : r e f = " D 1 1 8 "   r g b C l r = " B 3 C 6 8 0 " / > < c o m m e n t   s : r e f = " T 1 1 8 "   r g b C l r = " B 3 C 6 8 0 " / > < c o m m e n t   s : r e f = " U 1 1 9 "   r g b C l r = " B 3 C 6 8 0 " / > < c o m m e n t   s : r e f = " A 1 2 0 "   r g b C l r = " B 3 C 6 8 0 " / > < c o m m e n t   s : r e f = " U 1 2 0 "   r g b C l r = " B 3 C 6 8 0 " / > < c o m m e n t   s : r e f = " U 1 2 1 "   r g b C l r = " B 3 C 6 8 0 " / > < c o m m e n t   s : r e f = " D 1 5 5 "   r g b C l r = " B 3 C 6 8 0 " / > < c o m m e n t   s : r e f = " T 1 5 5 "   r g b C l r = " B 3 C 6 8 0 " / > < c o m m e n t   s : r e f = " D 1 5 6 "   r g b C l r = " B 3 C 6 8 0 " / > < c o m m e n t   s : r e f = " T 1 5 6 "   r g b C l r = " B 3 C 6 8 0 " / > < c o m m e n t   s : r e f = " U 1 5 7 "   r g b C l r = " B 3 C 6 8 0 " / > < c o m m e n t   s : r e f = " A 1 5 8 "   r g b C l r = " B 3 C 6 8 0 " / > < c o m m e n t   s : r e f = " U 1 5 8 "   r g b C l r = " B 3 C 6 8 0 " / > < c o m m e n t   s : r e f = " U 1 5 9 "   r g b C l r = " B 3 C 6 8 0 " / > < c o m m e n t   s : r e f = " D 1 9 3 "   r g b C l r = " B 3 C 6 8 0 " / > < c o m m e n t   s : r e f = " T 1 9 3 "   r g b C l r = " B 3 C 6 8 0 " / > < c o m m e n t   s : r e f = " D 1 9 4 "   r g b C l r = " B 3 C 6 8 0 " / > < c o m m e n t   s : r e f = " T 1 9 4 "   r g b C l r = " B 3 C 6 8 0 " / > < c o m m e n t   s : r e f = " U 1 9 5 "   r g b C l r = " B 3 C 6 8 0 " / > < c o m m e n t   s : r e f = " A 1 9 6 "   r g b C l r = " B 3 C 6 8 0 " / > < c o m m e n t   s : r e f = " U 1 9 6 "   r g b C l r = " B 3 C 6 8 0 " / > < c o m m e n t   s : r e f = " U 1 9 7 "   r g b C l r = " B 3 C 6 8 0 " / > < c o m m e n t   s : r e f = " D 2 3 1 "   r g b C l r = " B 3 C 6 8 0 " / > < c o m m e n t   s : r e f = " T 2 3 1 "   r g b C l r = " B 3 C 6 8 0 " / > < c o m m e n t   s : r e f = " D 2 3 2 "   r g b C l r = " B 3 C 6 8 0 " / > < c o m m e n t   s : r e f = " T 2 3 2 "   r g b C l r = " B 3 C 6 8 0 " / > < c o m m e n t   s : r e f = " U 2 3 3 "   r g b C l r = " B 3 C 6 8 0 " / > < c o m m e n t   s : r e f = " A 2 3 4 "   r g b C l r = " B 3 C 6 8 0 " / > < c o m m e n t   s : r e f = " U 2 3 4 "   r g b C l r = " B 3 C 6 8 0 " / > < c o m m e n t   s : r e f = " U 2 3 5 "   r g b C l r = " B 3 C 6 8 0 " / > < c o m m e n t   s : r e f = " D 2 6 9 "   r g b C l r = " B 3 C 6 8 0 " / > < c o m m e n t   s : r e f = " T 2 6 9 "   r g b C l r = " B 3 C 6 8 0 " / > < c o m m e n t   s : r e f = " D 2 7 0 "   r g b C l r = " B 3 C 6 8 0 " / > < c o m m e n t   s : r e f = " T 2 7 0 "   r g b C l r = " B 3 C 6 8 0 " / > < c o m m e n t   s : r e f = " U 2 7 1 "   r g b C l r = " B 3 C 6 8 0 " / > < c o m m e n t   s : r e f = " A 2 7 2 "   r g b C l r = " B 3 C 6 8 0 " / > < c o m m e n t   s : r e f = " U 2 7 2 "   r g b C l r = " B 3 C 6 8 0 " / > < c o m m e n t   s : r e f = " U 2 7 3 "   r g b C l r = " B 3 C 6 8 0 " / > < c o m m e n t   s : r e f = " D 3 0 7 "   r g b C l r = " B 3 C 6 8 0 " / > < c o m m e n t   s : r e f = " T 3 0 7 "   r g b C l r = " B 3 C 6 8 0 " / > < c o m m e n t   s : r e f = " D 3 0 8 "   r g b C l r = " B 3 C 6 8 0 " / > < c o m m e n t   s : r e f = " T 3 0 8 "   r g b C l r = " B 3 C 6 8 0 " / > < c o m m e n t   s : r e f = " U 3 0 9 "   r g b C l r = " B 3 C 6 8 0 " / > < c o m m e n t   s : r e f = " A 3 1 0 "   r g b C l r = " B 3 C 6 8 0 " / > < c o m m e n t   s : r e f = " U 3 1 0 "   r g b C l r = " B 3 C 6 8 0 " / > < c o m m e n t   s : r e f = " U 3 1 1 "   r g b C l r = " B 3 C 6 8 0 " / > < c o m m e n t   s : r e f = " D 3 4 5 "   r g b C l r = " B 3 C 6 8 0 " / > < c o m m e n t   s : r e f = " T 3 4 5 "   r g b C l r = " B 3 C 6 8 0 " / > < c o m m e n t   s : r e f = " D 3 4 6 "   r g b C l r = " B 3 C 6 8 0 " / > < c o m m e n t   s : r e f = " T 3 4 6 "   r g b C l r = " B 3 C 6 8 0 " / > < c o m m e n t   s : r e f = " U 3 4 7 "   r g b C l r = " B 3 C 6 8 0 " / > < c o m m e n t   s : r e f = " A 3 4 8 "   r g b C l r = " B 3 C 6 8 0 " / > < c o m m e n t   s : r e f = " U 3 4 8 "   r g b C l r = " B 3 C 6 8 0 " / > < c o m m e n t   s : r e f = " U 3 4 9 "   r g b C l r = " B 3 C 6 8 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FORM FINEPRO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2023-08-25T02:06:45Z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1033-12.2.0.13110</vt:lpwstr>
  </property>
  <property fmtid="{D5CDD505-2E9C-101B-9397-08002B2CF9AE}" pid="3" name="KSOReadingLayout">
    <vt:bool>false</vt:bool>
  </property>
  <property fmtid="{D5CDD505-2E9C-101B-9397-08002B2CF9AE}" pid="4" name="ICV">
    <vt:lpwstr>1517FB5EB7204758A132AD3483D3BD9B_13</vt:lpwstr>
  </property>
</Properties>
</file>