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 hidePivotFieldList="1" defaultThemeVersion="124226"/>
  <bookViews>
    <workbookView xWindow="0" yWindow="0" windowWidth="20490" windowHeight="7755" activeTab="1"/>
  </bookViews>
  <sheets>
    <sheet name="Dashboard" sheetId="1" r:id="rId1"/>
    <sheet name="HU0101" sheetId="2" r:id="rId2"/>
    <sheet name="Calculations" sheetId="3" r:id="rId3"/>
    <sheet name="Lists" sheetId="4" r:id="rId4"/>
    <sheet name="PSW_Sheet" sheetId="5" state="veryHidden" r:id="rId5"/>
  </sheets>
  <definedNames>
    <definedName name="_xlnm._FilterDatabase" localSheetId="1" hidden="1">'HU0101'!$AS$9:$BH$10</definedName>
    <definedName name="Department">Lists!$C$2</definedName>
    <definedName name="Employee">Lists!$A$2</definedName>
    <definedName name="List_Contract">OFFSET(Lists!$B$4,0,0,COUNTA(Lists!$B:$B)-4,1)</definedName>
    <definedName name="List_Departments">OFFSET(Lists!$C$4,0,0,COUNTA(Lists!$C:$C)-4,1)</definedName>
    <definedName name="List_Employees">OFFSET(Lists!$A$4,0,0,COUNTA(Lists!$A:$A)-4,1)</definedName>
    <definedName name="List_Locations">OFFSET(Lists!$D$4,0,0,COUNTA(Lists!$D:$D)-4,1)</definedName>
    <definedName name="List_Year">OFFSET(Lists!$E$4,0,0,COUNTA(Lists!$E:$E)-4,1)</definedName>
    <definedName name="Location">Lists!$D$2</definedName>
    <definedName name="_xlnm.Print_Area" localSheetId="0">Dashboard!$D$1:$W$80</definedName>
    <definedName name="PSWFormInput_0" hidden="1">Lists!$C$1</definedName>
    <definedName name="PSWFormInput_1" hidden="1">Lists!$E$1</definedName>
    <definedName name="PSWFormInput_2" hidden="1">Lists!$A$1</definedName>
    <definedName name="PSWFormInput_3" hidden="1">Lists!$D$1</definedName>
    <definedName name="PSWFormList_0" hidden="1">#REF!</definedName>
    <definedName name="PSWFormList_1" hidden="1">#REF!</definedName>
    <definedName name="PSWFormList_2" hidden="1">#REF!</definedName>
    <definedName name="PSWFormList_3" hidden="1">#REF!</definedName>
    <definedName name="PSWOutput_0" hidden="1">Dashboard!$A$1:$X$54</definedName>
    <definedName name="PSWSeries_0_0_Labels" hidden="1">Calculations!$A$3:$A$11</definedName>
    <definedName name="PSWSeries_0_0_Values" hidden="1">Calculations!$B$3:$B$11</definedName>
    <definedName name="PSWSeries_1_0_Labels" hidden="1">Calculations!$K$3:$K$11</definedName>
    <definedName name="PSWSeries_1_0_Values" hidden="1">Calculations!$L$3:$L$11</definedName>
    <definedName name="PSWSeries_2_0_Labels" hidden="1">#REF!</definedName>
    <definedName name="PSWSeries_2_0_Values" hidden="1">#REF!</definedName>
    <definedName name="PSWSeries_3_0_Labels" hidden="1">#REF!</definedName>
    <definedName name="PSWSeries_3_0_Values" hidden="1">#REF!</definedName>
    <definedName name="PSWSeries_3_1_Labels" hidden="1">#REF!</definedName>
    <definedName name="PSWSeries_3_1_Values" hidden="1">#REF!</definedName>
    <definedName name="PSWSeries_3_2_Labels" hidden="1">#REF!</definedName>
    <definedName name="PSWSeries_3_2_Values" hidden="1">#REF!</definedName>
    <definedName name="PSWSeries_4_0_Values" hidden="1">#REF!</definedName>
    <definedName name="SpreadsheetWEBApplicationId" hidden="1">PSW_Sheet!$F$1</definedName>
    <definedName name="SpreadsheetWEBDataID" hidden="1">PSW_Sheet!$G$1</definedName>
    <definedName name="SpreadsheetWEBInternalConnection" hidden="1">PSW_Sheet!$C$1</definedName>
    <definedName name="SpreadsheetWEBUserName" hidden="1">PSW_Sheet!$D$1</definedName>
    <definedName name="SpreadsheetWEBUserRole" hidden="1">PSW_Sheet!$E$1</definedName>
    <definedName name="Year">Lists!$E$2</definedName>
  </definedNames>
  <calcPr calcId="144525"/>
  <pivotCaches>
    <pivotCache cacheId="0" r:id="rId6"/>
    <pivotCache cacheId="1" r:id="rId7"/>
    <pivotCache cacheId="2" r:id="rId8"/>
    <pivotCache cacheId="3" r:id="rId9"/>
    <pivotCache cacheId="4" r:id="rId10"/>
    <pivotCache cacheId="5" r:id="rId11"/>
  </pivotCaches>
  <webPublishing codePage="0"/>
</workbook>
</file>

<file path=xl/calcChain.xml><?xml version="1.0" encoding="utf-8"?>
<calcChain xmlns="http://schemas.openxmlformats.org/spreadsheetml/2006/main">
  <c r="G19" i="3" l="1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18" i="3"/>
  <c r="F15" i="1" l="1"/>
  <c r="F13" i="1"/>
  <c r="F11" i="1"/>
  <c r="F9" i="1"/>
  <c r="F7" i="1"/>
  <c r="B36" i="3"/>
  <c r="B38" i="3"/>
  <c r="B39" i="3"/>
  <c r="B40" i="3"/>
  <c r="B41" i="3"/>
  <c r="B42" i="3"/>
  <c r="B43" i="3"/>
  <c r="B44" i="3"/>
  <c r="B45" i="3"/>
  <c r="B46" i="3"/>
  <c r="B47" i="3"/>
  <c r="B48" i="3"/>
  <c r="B37" i="3"/>
  <c r="A8" i="2" l="1"/>
  <c r="M61" i="1" l="1"/>
  <c r="E51" i="3"/>
  <c r="D51" i="3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E14" i="3"/>
  <c r="G14" i="3" s="1"/>
  <c r="I14" i="3" s="1"/>
  <c r="C14" i="3"/>
  <c r="A14" i="3"/>
  <c r="A4" i="3"/>
  <c r="A5" i="3"/>
  <c r="A6" i="3"/>
  <c r="A7" i="3"/>
  <c r="A8" i="3"/>
  <c r="A9" i="3"/>
  <c r="A10" i="3"/>
  <c r="A11" i="3"/>
  <c r="A12" i="3"/>
  <c r="E12" i="3" s="1"/>
  <c r="G12" i="3" s="1"/>
  <c r="I12" i="3" s="1"/>
  <c r="A13" i="3"/>
  <c r="C13" i="3" s="1"/>
  <c r="A3" i="3"/>
  <c r="E3" i="3" s="1"/>
  <c r="D5" i="1"/>
  <c r="C2" i="4"/>
  <c r="D9" i="3" s="1"/>
  <c r="E13" i="3" l="1"/>
  <c r="G13" i="3" s="1"/>
  <c r="I13" i="3" s="1"/>
  <c r="D14" i="3"/>
  <c r="D13" i="3"/>
  <c r="D12" i="3"/>
  <c r="C12" i="3"/>
  <c r="H4" i="1" l="1"/>
  <c r="N15" i="3"/>
  <c r="J15" i="3"/>
  <c r="H26" i="3"/>
  <c r="A32" i="3"/>
  <c r="B32" i="3" s="1"/>
  <c r="A31" i="3"/>
  <c r="B31" i="3" s="1"/>
  <c r="A30" i="3"/>
  <c r="B30" i="3" s="1"/>
  <c r="B29" i="3"/>
  <c r="A29" i="3"/>
  <c r="F22" i="3"/>
  <c r="H22" i="3" s="1"/>
  <c r="F26" i="3"/>
  <c r="E30" i="3"/>
  <c r="F30" i="3" s="1"/>
  <c r="H30" i="3" s="1"/>
  <c r="E31" i="3"/>
  <c r="F31" i="3" s="1"/>
  <c r="H31" i="3" s="1"/>
  <c r="E32" i="3"/>
  <c r="F32" i="3" s="1"/>
  <c r="H32" i="3" s="1"/>
  <c r="E33" i="3"/>
  <c r="F33" i="3" s="1"/>
  <c r="H33" i="3" s="1"/>
  <c r="E18" i="3"/>
  <c r="F18" i="3" s="1"/>
  <c r="H18" i="3" s="1"/>
  <c r="F2" i="4"/>
  <c r="E29" i="3"/>
  <c r="F29" i="3" s="1"/>
  <c r="H29" i="3" s="1"/>
  <c r="E28" i="3"/>
  <c r="F28" i="3" s="1"/>
  <c r="H28" i="3" s="1"/>
  <c r="E27" i="3"/>
  <c r="F27" i="3" s="1"/>
  <c r="H27" i="3" s="1"/>
  <c r="E26" i="3"/>
  <c r="E25" i="3"/>
  <c r="F25" i="3" s="1"/>
  <c r="H25" i="3" s="1"/>
  <c r="E24" i="3"/>
  <c r="F24" i="3" s="1"/>
  <c r="H24" i="3" s="1"/>
  <c r="E23" i="3"/>
  <c r="F23" i="3" s="1"/>
  <c r="H23" i="3" s="1"/>
  <c r="E22" i="3"/>
  <c r="E21" i="3"/>
  <c r="F21" i="3" s="1"/>
  <c r="H21" i="3" s="1"/>
  <c r="E20" i="3"/>
  <c r="F20" i="3" s="1"/>
  <c r="H20" i="3" s="1"/>
  <c r="E19" i="3"/>
  <c r="F19" i="3" s="1"/>
  <c r="H19" i="3" s="1"/>
  <c r="P17" i="3" l="1"/>
  <c r="P18" i="3"/>
  <c r="P22" i="3"/>
  <c r="P26" i="3"/>
  <c r="P19" i="3"/>
  <c r="P23" i="3"/>
  <c r="P27" i="3"/>
  <c r="P20" i="3"/>
  <c r="P24" i="3"/>
  <c r="P28" i="3"/>
  <c r="P21" i="3"/>
  <c r="P25" i="3"/>
  <c r="O17" i="3"/>
  <c r="O18" i="3"/>
  <c r="O22" i="3"/>
  <c r="O26" i="3"/>
  <c r="O21" i="3"/>
  <c r="O19" i="3"/>
  <c r="O23" i="3"/>
  <c r="O27" i="3"/>
  <c r="O20" i="3"/>
  <c r="O24" i="3"/>
  <c r="O28" i="3"/>
  <c r="O25" i="3"/>
  <c r="L17" i="3"/>
  <c r="L18" i="3"/>
  <c r="L22" i="3"/>
  <c r="L26" i="3"/>
  <c r="L19" i="3"/>
  <c r="L23" i="3"/>
  <c r="L27" i="3"/>
  <c r="L25" i="3"/>
  <c r="L20" i="3"/>
  <c r="L24" i="3"/>
  <c r="L28" i="3"/>
  <c r="L21" i="3"/>
  <c r="K17" i="3"/>
  <c r="K18" i="3"/>
  <c r="K22" i="3"/>
  <c r="K26" i="3"/>
  <c r="K21" i="3"/>
  <c r="K19" i="3"/>
  <c r="K23" i="3"/>
  <c r="K27" i="3"/>
  <c r="K20" i="3"/>
  <c r="K24" i="3"/>
  <c r="K28" i="3"/>
  <c r="K25" i="3"/>
  <c r="B25" i="3" l="1"/>
  <c r="A23" i="3"/>
  <c r="B23" i="3" s="1"/>
  <c r="A24" i="3"/>
  <c r="B24" i="3" s="1"/>
  <c r="A25" i="3"/>
  <c r="A26" i="3"/>
  <c r="B26" i="3" s="1"/>
  <c r="A27" i="3"/>
  <c r="B27" i="3" s="1"/>
  <c r="A28" i="3"/>
  <c r="B28" i="3" s="1"/>
  <c r="A19" i="3"/>
  <c r="B19" i="3" s="1"/>
  <c r="A20" i="3"/>
  <c r="B20" i="3" s="1"/>
  <c r="A21" i="3"/>
  <c r="B21" i="3" s="1"/>
  <c r="A22" i="3"/>
  <c r="B22" i="3" s="1"/>
  <c r="A18" i="3"/>
  <c r="B18" i="3" s="1"/>
  <c r="E2" i="4"/>
  <c r="D2" i="4"/>
  <c r="U9" i="3"/>
  <c r="B2" i="4"/>
  <c r="A2" i="4"/>
  <c r="V14" i="3"/>
  <c r="X14" i="3" s="1"/>
  <c r="Z14" i="3" s="1"/>
  <c r="X13" i="3"/>
  <c r="Z13" i="3" s="1"/>
  <c r="V13" i="3"/>
  <c r="V12" i="3"/>
  <c r="X12" i="3" s="1"/>
  <c r="Z12" i="3" s="1"/>
  <c r="X11" i="3"/>
  <c r="Z11" i="3" s="1"/>
  <c r="V11" i="3"/>
  <c r="E11" i="3"/>
  <c r="G11" i="3" s="1"/>
  <c r="I11" i="3" s="1"/>
  <c r="C11" i="3"/>
  <c r="V10" i="3"/>
  <c r="X10" i="3" s="1"/>
  <c r="Z10" i="3" s="1"/>
  <c r="E10" i="3"/>
  <c r="G10" i="3" s="1"/>
  <c r="I10" i="3" s="1"/>
  <c r="C10" i="3"/>
  <c r="X9" i="3"/>
  <c r="Z9" i="3" s="1"/>
  <c r="V9" i="3"/>
  <c r="E9" i="3"/>
  <c r="C9" i="3"/>
  <c r="V8" i="3"/>
  <c r="X8" i="3" s="1"/>
  <c r="Z8" i="3" s="1"/>
  <c r="E8" i="3"/>
  <c r="G8" i="3" s="1"/>
  <c r="I8" i="3" s="1"/>
  <c r="C8" i="3"/>
  <c r="V7" i="3"/>
  <c r="X7" i="3" s="1"/>
  <c r="Z7" i="3" s="1"/>
  <c r="E7" i="3"/>
  <c r="C7" i="3"/>
  <c r="V6" i="3"/>
  <c r="X6" i="3" s="1"/>
  <c r="Z6" i="3" s="1"/>
  <c r="E6" i="3"/>
  <c r="G6" i="3" s="1"/>
  <c r="I6" i="3" s="1"/>
  <c r="C6" i="3"/>
  <c r="V5" i="3"/>
  <c r="X5" i="3" s="1"/>
  <c r="Z5" i="3" s="1"/>
  <c r="E5" i="3"/>
  <c r="C5" i="3"/>
  <c r="V4" i="3"/>
  <c r="X4" i="3" s="1"/>
  <c r="Z4" i="3" s="1"/>
  <c r="O4" i="3"/>
  <c r="E4" i="3"/>
  <c r="G4" i="3" s="1"/>
  <c r="I4" i="3" s="1"/>
  <c r="C4" i="3"/>
  <c r="V3" i="3"/>
  <c r="O3" i="3"/>
  <c r="G3" i="3"/>
  <c r="I3" i="3" s="1"/>
  <c r="C3" i="3"/>
  <c r="V1" i="3"/>
  <c r="AZ8" i="2"/>
  <c r="R10" i="3" l="1"/>
  <c r="J8" i="3"/>
  <c r="J14" i="3"/>
  <c r="J12" i="3"/>
  <c r="J13" i="3"/>
  <c r="AA9" i="3"/>
  <c r="J10" i="3"/>
  <c r="Y2" i="3"/>
  <c r="Y8" i="3" s="1"/>
  <c r="J3" i="3"/>
  <c r="AA5" i="3"/>
  <c r="J6" i="3"/>
  <c r="AA12" i="3"/>
  <c r="AA7" i="3"/>
  <c r="J11" i="3"/>
  <c r="D30" i="1"/>
  <c r="J5" i="3"/>
  <c r="J7" i="3"/>
  <c r="J9" i="3"/>
  <c r="AA11" i="3"/>
  <c r="AA14" i="3"/>
  <c r="H2" i="3"/>
  <c r="H3" i="3" s="1"/>
  <c r="H4" i="3" s="1"/>
  <c r="AA3" i="3"/>
  <c r="J4" i="3"/>
  <c r="AA13" i="3"/>
  <c r="AA4" i="3"/>
  <c r="AA6" i="3"/>
  <c r="AA8" i="3"/>
  <c r="AA10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U4" i="3"/>
  <c r="D5" i="3"/>
  <c r="D6" i="3"/>
  <c r="U6" i="3"/>
  <c r="D7" i="3"/>
  <c r="D8" i="3"/>
  <c r="U8" i="3"/>
  <c r="D10" i="3"/>
  <c r="U10" i="3"/>
  <c r="D11" i="3"/>
  <c r="U11" i="3"/>
  <c r="U12" i="3"/>
  <c r="U13" i="3"/>
  <c r="U14" i="3"/>
  <c r="D17" i="1"/>
  <c r="D3" i="3"/>
  <c r="W2" i="3"/>
  <c r="W12" i="3" s="1"/>
  <c r="U3" i="3"/>
  <c r="D4" i="3"/>
  <c r="U5" i="3"/>
  <c r="U7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Y5" i="3"/>
  <c r="Y6" i="3"/>
  <c r="R3" i="3"/>
  <c r="X3" i="3"/>
  <c r="Z3" i="3" s="1"/>
  <c r="G5" i="3"/>
  <c r="I5" i="3" s="1"/>
  <c r="G7" i="3"/>
  <c r="I7" i="3" s="1"/>
  <c r="G9" i="3"/>
  <c r="I9" i="3" s="1"/>
  <c r="R5" i="3"/>
  <c r="R7" i="3"/>
  <c r="R9" i="3"/>
  <c r="R11" i="3"/>
  <c r="R12" i="3"/>
  <c r="R4" i="3"/>
  <c r="R6" i="3"/>
  <c r="R8" i="3"/>
  <c r="Y13" i="3" l="1"/>
  <c r="Y14" i="3"/>
  <c r="Y10" i="3"/>
  <c r="B49" i="3"/>
  <c r="Y3" i="3"/>
  <c r="Y12" i="3"/>
  <c r="Y9" i="3"/>
  <c r="Y11" i="3"/>
  <c r="Y7" i="3"/>
  <c r="Y4" i="3"/>
  <c r="W6" i="3"/>
  <c r="W4" i="3"/>
  <c r="W5" i="3"/>
  <c r="W14" i="3"/>
  <c r="W11" i="3"/>
  <c r="W13" i="3"/>
  <c r="W9" i="3"/>
  <c r="W10" i="3"/>
  <c r="W3" i="3"/>
  <c r="W7" i="3"/>
  <c r="W8" i="3"/>
  <c r="H5" i="3"/>
  <c r="H6" i="3" s="1"/>
  <c r="H7" i="3" s="1"/>
  <c r="H8" i="3" s="1"/>
  <c r="H9" i="3" s="1"/>
  <c r="H10" i="3" s="1"/>
  <c r="H11" i="3" s="1"/>
  <c r="H12" i="3" s="1"/>
  <c r="H13" i="3" s="1"/>
  <c r="H14" i="3" s="1"/>
  <c r="L10" i="3"/>
  <c r="L8" i="3"/>
  <c r="L6" i="3"/>
  <c r="L3" i="3"/>
  <c r="L4" i="3"/>
  <c r="L11" i="3"/>
  <c r="L9" i="3"/>
  <c r="L7" i="3"/>
  <c r="L5" i="3"/>
</calcChain>
</file>

<file path=xl/comments1.xml><?xml version="1.0" encoding="utf-8"?>
<comments xmlns="http://schemas.openxmlformats.org/spreadsheetml/2006/main">
  <authors>
    <author>Author</author>
  </authors>
  <commentList>
    <comment ref="AZ8" authorId="0">
      <text>
        <r>
          <rPr>
            <b/>
            <sz val="9"/>
            <rFont val="Tahoma"/>
          </rPr>
          <t>Author:</t>
        </r>
        <r>
          <rPr>
            <sz val="9"/>
            <rFont val="Tahoma"/>
          </rPr>
          <t xml:space="preserve">
Không chỉnh sửa thông tin ở ô này</t>
        </r>
      </text>
    </comment>
  </commentList>
</comments>
</file>

<file path=xl/sharedStrings.xml><?xml version="1.0" encoding="utf-8"?>
<sst xmlns="http://schemas.openxmlformats.org/spreadsheetml/2006/main" count="224" uniqueCount="179">
  <si>
    <t>Department</t>
  </si>
  <si>
    <t>Year</t>
  </si>
  <si>
    <t>Employee</t>
  </si>
  <si>
    <t>Hire Date</t>
  </si>
  <si>
    <t>Full Name</t>
  </si>
  <si>
    <t>UEsFBgAAAAAAAAAAAAAAAAAAAAAAAA%3d%3d</t>
  </si>
  <si>
    <t>Location</t>
  </si>
  <si>
    <t xml:space="preserve"> %3c%3fxml+version%3d%221.0%22+encoding%3d%22utf-16%22%3f%3e%0d%0a%3cWizardSettings+xmlns%3axsi%3d%22http%3a%2f%2fwww.w3.org%2f2001%2fXMLSchema-instance%22+xmlns%3axsd%3d%22http%3a%2f%2fwww.w3.org%2f2001%2fXMLSchema%22%3e%0d%0a++%3cCss%3e%0a.Class1%7bfont-family%3a+Calibri%3b+font-size%3a8pt%3b+color%3aBlack%3btext-decoration%3anone%3bborder%3a+1px++None++Black+%3bbackground-color%3aWhite%3b+text-align%3aleft%3bvertical-align%3abottom%3b%7d%0a.Class2%7bfont-family%3a+Calibri%3b+font-size%3a16pt%3b+color%3aBlack%3bfont-weight%3a+bold%3btext-decoration%3anone%3bborder%3a+1px++None++Black+%3bbackground-color%3a%238DB4E2%3b+text-align%3aleft%3bvertical-align%3abottom%3b%7d%0a.Class3%7bfont-family%3a+Calibri%3b+font-size%3a8pt%3b+color%3aBlack%3btext-decoration%3anone%3bborder%3a+1px++None++Black+%3bbackground-color%3a%238DB4E2%3b+text-align%3aleft%3bvertical-align%3abottom%3b%7d%0a.Class4%7bfont-family%3a+Calibri%3b+font-size%3a8pt%3b+color%3aBlack%3btext-decoration%3anone%3bborder%3a+1px++None++Black+%3bbackground-color%3a%238DB4E2%3b+text-align%3acenter%3bvertical-align%3abottom%3b%7d%0a.Class5%7bfont-family%3a+Calibri%3b+font-size%3a8pt%3b+color%3aBlack%3btext-decoration%3anone%3bborder%3a+1px++None++Black+%3bbackground-color%3a%23DCE6F1%3b+text-align%3aleft%3bvertical-align%3abottom%3b%7d%0a.Class6%7bfont-family%3a+Calibri%3b+font-size%3a8pt%3b+color%3aBlack%3btext-decoration%3anone%3bborder%3a+1px++None++Black+%3bbackground-color%3aWhite%3b+text-align%3aright%3bvertical-align%3abottom%3b%7d%3c%2fCss%3e%0d%0a++%3cCulture%3een-US%3c%2fCulture%3e%0d%0a++%3cMergedSavingCells+%2f%3e%0d%0a++%3cPageInputCells%3e%0d%0a++++%3cInputCellsCollection%3e%0d%0a++++++%3cInputCells%3e%0d%0a++++++++%3cCellCount%3e0%3c%2fCellCount%3e%0d%0a++++++%3c%2fInputCells%3e%0d%0a++++%3c%2fInputCellsCollection%3e%0d%0a++%3c%2fPageInputCells%3e%0d%0a++%3cPageLayouts%3e%0d%0a++++%3cIsTabsVisible%3etrue%3c%2fIsTabsVisible%3e%0d%0a++++%3cPageLayoutCollection%3e%0d%0a++++++%3cPageLayout%3e%0d%0a++++++++%3cAutoResponseEmail%3eFalse%3c%2fAutoResponseEmail%3e%0d%0a++++++++%3cBorder%3etrue%3c%2fBorder%3e%0d%0a++++++++%3cCellAlignment%3etrue%3c%2fCellAlignment%3e%0d%0a++++++++%3cChangeRecordStatus%3efalse%3c%2fChangeRecordStatus%3e%0d%0a++++++++%3cCharts%3etrue%3c%2fCharts%3e%0d%0a++++++++%3cComments%3eExcel%3c%2fComments%3e%0d%0a++++++++%3cColor%3etrue%3c%2fColor%3e%0d%0a++++++++%3cControls%3e%0d%0a++++++++++%3cPageControl%3e%0d%0a++++++++++++%3cEnabled%3efalse%3c%2fEnabled%3e%0d%0a++++++++++++%3cType%3eCalculate%3c%2fType%3e%0d%0a++++++++++++%3cOrder%3e0%3c%2fOrder%3e%0d%0a++++++++++++%3cCellLink%3eDEFAULT%3c%2fCellLink%3e%0d%0a++++++++++++%3cName%3eCalculate%3c%2fName%3e%0d%0a++++++++++%3c%2fPageControl%3e%0d%0a++++++++++%3cPageControl%3e%0d%0a++++++++++++%3cEnabled%3efalse%3c%2fEnabled%3e%0d%0a++++++++++++%3cType%3eReset%3c%2fType%3e%0d%0a++++++++++++%3cOrder%3e1%3c%2fOrder%3e%0d%0a++++++++++++%3cCellLink%3eDEFAULT%3c%2fCellLink%3e%0d%0a++++++++++++%3cName%3eReset%3c%2fName%3e%0d%0a++++++++++%3c%2fPageControl%3e%0d%0a++++++++++%3cPageControl%3e%0d%0a++++++++++++%3cEnabled%3efalse%3c%2fEnabled%3e%0d%0a++++++++++++%3cType%3eSave%3c%2fType%3e%0d%0a++++++++++++%3cOrder%3e2%3c%2fOrder%3e%0d%0a++++++++++++%3cCellLink%3eDEFAULT%3c%2fCellLink%3e%0d%0a++++++++++++%3cName%3eSave%3c%2fName%3e%0d%0a++++++++++%3c%2fPageControl%3e%0d%0a++++++++++%3cPageControl%3e%0d%0a++++++++++++%3cEnabled%3efalse%3c%2fEnabled%3e%0d%0a++++++++++++%3cType%3eBack%3c%2fType%3e%0d%0a++++++++++++%3cOrder%3e3%3c%2fOrder%3e%0d%0a++++++++++++%3cCellLink%3eDEFAULT%3c%2fCellLink%3e%0d%0a++++++++++++%3cName%3eBack%3c%2fName%3e%0d%0a++++++++++%3c%2fPageControl%3e%0d%0a++++++++++%3cPageControl%3e%0d%0a++++++++++++%3cEnabled%3efalse%3c%2fEnabled%3e%0d%0a++++++++++++%3cType%3eNext%3c%2fType%3e%0d%0a++++++++++++%3cOrder%3e4%3c%2fOrder%3e%0d%0a++++++++++++%3cCellLink%3eDEFAULT%3c%2fCellLink%3e%0d%0a++++++++++++%3cName%3eNext%3c%2fName%3e%0d%0a++++++++++%3c%2fPageControl%3e%0d%0a++++++++++%3cPageControl%3e%0d%0a++++++++++++%3cEnabled%3efalse%3c%2fEnabled%3e%0d%0a++++++++++++%3cType%3eExport%3c%2fType%3e%0d%0a++++++++++++%3cOrder%3e5%3c%2fOrder%3e%0d%0a++++++++++++%3cCellLink%3eDEFAULT%3c%2fCellLink%3e%0d%0a++++++++++++%3cName%3eExport%3c%2fName%3e%0d%0a++++++++++%3c%2fPageControl%3e%0d%0a++++++++++%3cPageControl%3e%0d%0a++++++++++++%3cEnabled%3efalse%3c%2fEnabled%3e%0d%0a++++++++++++%3cType%3eCustom%3c%2fType%3e%0d%0a++++++++++++%3cOrder%3e6%3c%2fOrder%3e%0d%0a++++++++++++%3cCellLink%3eDEFAULT%3c%2fCellLink%3e%0d%0a++++++++++++%3cName%3eCustom%3c%2fName%3e%0d%0a++++++++++%3c%2fPageControl%3e%0d%0a++++++++%3c%2fControls%3e%0d%0a++++++++%3cCustomButtonActions%3e%0d%0a++++++++++%3cCalculate%3efalse%3c%2fCalculate%3e%0d%0a++++++++++%3cReset%3efalse%3c%2fReset%3e%0d%0a++++++++++%3cSave%3efalse%3c%2fSave%3e%0d%0a++++++++++%3cExport%3efalse%3c%2fExport%3e%0d%0a++++++++++%3cIsPageForwardingChecked%3efalse%3c%2fIsPageForwardingChecked%3e%0d%0a++++++++++%3cIsExternalURLChecked%3efalse%3c%2fIsExternalURLChecked%3e%0d%0a++++++++++%3cIsCustomPageChecked%3efalse%3c%2fIsCustomPageChecked%3e%0d%0a++++++++++%3cIsDisableByCellValueChecked%3efalse%3c%2fIsDisableByCellValueChecked%3e%0d%0a++++++++++%3cIsCustomButtonEnabled%3efalse%3c%2fIsCustomButtonEnabled%3e%0d%0a++++++++++%3cIsSavePopupMessageChecked%3efalse%3c%2fIsSavePopupMessageChecked%3e%0d%0a++++++++++%3cIsAutoResponseMailChecked%3efalse%3c%2fIsAutoResponseMailChecked%3e%0d%0a++++++++++%3cIsNotificationEmailChecked%3efalse%3c%2fIsNotificationEmailChecked%3e%0d%0a++++++++++%3cIsChangeRecordStatusChecked%3efalse%3c%2fIsChangeRecordStatusChecked%3e%0d%0a++++++++++%3cIsTransferRecordOwnershipChecked%3efalse%3c%2fIsTransferRecordOwnershipChecked%3e%0d%0a++++++++++%3cIsPrintEnabled%3efalse%3c%2fIsPrintEnabled%3e%0d%0a++++++++%3c%2fCustomButtonActions%3e%0d%0a++++++++%3cDisplayRange%3e%3d'Dashboard'!%24A%241%3a%24R%2454%3c%2fDisplayRange%3e%0d%0a++++++++%3cFileName%3e1.+Dashboard%3c%2fFileName%3e%0d%0a++++++++%3cFont%3etrue%3c%2fFont%3e%0d%0a++++++++%3cFormControls%3etrue%3c%2fFormControls%3e%0d%0a++++++++%3cImages%3etrue%3c%2fImages%3e%0d%0a++++++++%3cIndex%3e0%3c%2fIndex%3e%0d%0a++++++++%3cIsAjaxEnabled%3etrue%3c%2fIsAjaxEnabled%3e%0d%0a++++++++%3cIsSaveButtonEnabled%3efalse%3c%2fIsSaveButtonEnabled%3e%0d%0a++++++++%3cIsSaveButtonEnabledByCellValue%3efalse%3c%2fIsSaveButtonEnabledByCellValue%3e%0d%0a++++++++%3cIsPageHidingEnabled%3efalse%3c%2fIsPageHidingEnabled%3e%0d%0a++++++++%3cIsPageVisible%3etrue%3c%2fIsPageVisible%3e%0d%0a++++++++%3cPageVisibilityControllerRange+%2f%3e%0d%0a++++++++%3cNotificationEmail%3eFalse%3c%2fNotificationEmail%3e%0d%0a++++++++%3cNotificationEmailBodyFormula+%2f%3e%0d%0a++++++++%3cNotificationEmailSubjectFormula+%2f%3e%0d%0a++++++++%3cNotificationEmailRecepientEmailFormula+%2f%3e%0d%0a++++++++%3cOrder%3e0%3c%2fOrder%3e%0d%0a++++++++%3cPageForwarding%3eFalse%3c%2fPageForwarding%3e%0d%0a++++++++%3cPageForwardingCustomPage%3eFalse%3c%2fPageForwardingCustomPage%3e%0d%0a++++++++%3cPageForwardingIsExternalURL%3eFalse%3c%2fPageForwardingIsExternalURL%3e%0d%0a++++++++%3cPageForwardingExternalURL%3eNone%3c%2fPageForwardingExternalURL%3e%0d%0a++++++++%3cPivots%3etrue%3c%2fPivots%3e%0d%0a++++++++%3cRecordStatusValue+%2f%3e%0d%0a++++++++%3cTransferRecordOwnership%3efalse%3c%2fTransferRecordOwnership%3e%0d%0a++++++++%3cTransferRecordOwnershipValue+%2f%3e%0d%0a++++++++%3cIsScriptingEnabled%3efalse%3c%2fIsScriptingEnabled%3e%0d%0a++++++++%3cScripts+%2f%3e%0d%0a++++++++%3cDefaultClassName%3eClass1%3c%2fDefaultClassName%3e%0d%0a++++++%3c%2fPageLayout%3e%0d%0a++++%3c%2fPageLayoutCollection%3e%0d%0a++++%3cInitialPageIndex%3e0%3c%2fInitialPageIndex%3e%0d%0a++++%3cApplicationName%3eHR_Dashboard_2%3c%2fApplicationName%3e%0d%0a++%3c%2fPageLayouts%3e%0d%0a++%3cSavingCells%3e%0d%0a++++%3cCellCount%3e0%3c%2fCellCount%3e%0d%0a++%3c%2fSavingCells%3e%0d%0a++%3cTables%3e%0d%0a++++%3cTableCollection%3e%0d%0a++++++%3cTable%3e%0d%0a++++++++%3cAddress%3e%3d'Dashboard'!%24A%241%3a%24R%2454%3c%2fAddress%3e%0d%0a++++++++%3cName%3ePSWOutput_0%3c%2fName%3e%0d%0a++++++++%3cColumnWidths%3e15-48-66-57.75-50.25-63.75-67.5-50.25-50.25-50.25-50.25-50.25-50.25-50.25-50.25-50.25-50.25-15%3c%2fColumnWidths%3e%0d%0a++++++++%3cWidth%3e885.75%3c%2fWidth%3e%0d%0a++++++++%3cTRs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2%3c%2fY%3e%0d%0a++++++++++++++%3c%2fTD%3e%0d%0a++++++++++++++%3cTD%3e%0d%0a++++++++++++++++%3cStyle%3eClass2%3c%2fStyle%3e%0d%0a++++++++++++++++%3cMerge%3eFalse%3c%2fMerge%3e%0d%0a++++++++++++++++%3cWidth%3e48%3c%2fWidth%3e%0d%0a++++++++++++++++%3cText%3eHR+Dashboard%3c%2fText%3e%0d%0a++++++++++++++++%3cHeight%3e21%3c%2fHeight%3e%0d%0a++++++++++++++++%3cAlign%3eLeft%3c%2fAlign%3e%0d%0a++++++++++++++++%3cFontName%3eCalibri%3c%2fFontName%3e%0d%0a++++++++++++++++%3cWrapText%3eFalse%3c%2fWrapText%3e%0d%0a++++++++++++++++%3cFontSize%3e16%3c%2fFontSize%3e%0d%0a++++++++++++++++%3cX%3e2%3c%2fX%3e%0d%0a++++++++++++++++%3cY%3e2%3c%2fY%3e%0d%0a++++++++++++++%3c%2fTD%3e%0d%0a++++++++++++++%3cTD%3e%0d%0a++++++++++++++++%3cStyle%3eClass3%3c%2fStyle%3e%0d%0a++++++++++++++++%3cMerge%3eFalse%3c%2fMerge%3e%0d%0a++++++++++++++++%3cWidth%3e66%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2%3c%2fY%3e%0d%0a++++++++++++++%3c%2fTD%3e%0d%0a++++++++++++++%3cTD%3e%0d%0a++++++++++++++++%3cStyle%3eClass3%3c%2fStyle%3e%0d%0a++++++++++++++++%3cMerge%3eFalse%3c%2fMerge%3e%0d%0a++++++++++++++++%3cWidth%3e57.75%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2%3c%2fY%3e%0d%0a++++++++++++++%3c%2fTD%3e%0d%0a++++++++++++++%3cTD%3e%0d%0a++++++++++++++++%3cStyle%3eClass3%3c%2fStyle%3e%0d%0a++++++++++++++++%3cMerge%3eFalse%3c%2fMerge%3e%0d%0a++++++++++++++++%3cWidth%3e63.75%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2%3c%2fY%3e%0d%0a++++++++++++++%3c%2fTD%3e%0d%0a++++++++++++++%3cTD%3e%0d%0a++++++++++++++++%3cStyle%3eClass3%3c%2fStyle%3e%0d%0a++++++++++++++++%3cMerge%3eFalse%3c%2fMerge%3e%0d%0a++++++++++++++++%3cWidth%3e67.5%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2%3c%2fY%3e%0d%0a++++++++++++++%3c%2fTD%3e%0d%0a++++++++++++++%3cTD%3e%0d%0a++++++++++++++++%3cMerge%3eFalse%3c%2fMerge%3e%0d%0a++++++++++++++++%3cWidth%3e15%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</t>
  </si>
  <si>
    <t xml:space="preserve"> 3c%2fFontSize%3e%0d%0a++++++++++++++++%3cX%3e9%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4%3c%2fY%3e%0d%0a++++++++++++++++%3cFormControls%3e%0d%0a++++++++++++++++++%3cFormControl%3e%0d%0a++++++++++++++++++++%3cLabelAddress%3e%3dLists!%24C%244%3a%24C%2412%3c%2fLabelAddress%3e%0d%0a++++++++++++++++++++%3cTopLeftCellAddress%3e%3d'Dashboard'!%24B%244%3c%2fTopLeftCellAddress%3e%0d%0a++++++++++++++++++++%3cDefaultValue%3e3%3c%2fDefaultValue%3e%0d%0a++++++++++++++++++++%3cWidth%3e108.75%3c%2fWidth%3e%0d%0a++++++++++++++++++++%3cHeight%3e94.5%3c%2fHeight%3e%0d%0a++++++++++++++++++++%3cLeft%3e15%3c%2fLeft%3e%0d%0a++++++++++++++++++++%3cTop%3e54%3c%2fTop%3e%0d%0a++++++++++++++++++++%3cNameIndex%3e0%3c%2fNameIndex%3e%0d%0a++++++++++++++++++++%3cChecked%3efalse%3c%2fChecked%3e%0d%0a++++++++++++++++++++%3cRefersTo%3e%3dLists!%24C%241%3c%2fRefersTo%3e%0d%0a++++++++++++++++++++%3cType%3eListBox%3c%2fType%3e%0d%0a++++++++++++++++++++%3cListValues+%2f%3e%0d%0a++++++++++++++++++++%3cShiftTop%3e10%3c%2fShiftTop%3e%0d%0a++++++++++++++++++++%3cShiftLeft%3e0%3c%2fShiftLeft%3e%0d%0a++++++++++++++++++%3c%2fFormControl%3e%0d%0a++++++++++++++++%3c%2fFormControl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4%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Text%3eTotal+employees%3c%2fText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8%3c%2fX%3e%0d%0a++++++++++++++++%3cY%3e4%3c%2fY%3e%0d%0a++++++++++++++%3c%2fTD%3e%0d%0a++++++++++++++%3cTD%3e%0d%0a++++++++++++++++%3cStyle%3eClass4%3c%2fStyle%3e%0d%0a++++++++++++++++%3cMerge%3eTrue%3c%2fMerge%3e%0d%0a++++++++++++++++%3cRowSpan+%2f%3e%0d%0a++++++++++++++++%3cColSpan%3e6%3c%2fColSpan%3e%0d%0a++++++++++++++++%3cFormat%3eGeneral%3c%2fFormat%3e%0d%0a++++++++++++++++%3cWidth%3e301.5%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12%3c%2fX%3e%0d%0a++++++++++++++++%3cY%3e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Salarie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5%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5%3c%2fY%3e%0d%0a++++++++++++++++%3cChart%3e%0d%0a++++++++++++++++++%3cNameIndex%3e0%3c%2fNameIndex%3e%0d%0a++++++++++++++++++%3cZOrder%3e1%3c%2fZOrder%3e%0d%0a++++++++++++++++++%3cChartHeight%3e128.25%3c%2fChartHeight%3e%0d%0a++++++++++++++++++%3cChartWidth%3e207.75%3c%2fChartWidth%3e%0d%0a++++++++++++++++++%3cTopLeftRangeAddress%3e%3d'Dashboard'!%24G%245%3c%2fTopLeftRangeAddress%3e%0d%0a++++++++++++++++++%3cAbsoluteTop%3e59.25%3c%2fAbsoluteTop%3e%0d%0a++++++++++++++++++%3cAbsoluteLeft%3e358.5%3c%2fAbsoluteLeft%3e%0d%0a++++++++++++++++++%3cShiftTop%3e4%3c%2fShiftTop%3e%0d%0a++++++++++++++++++%3cShiftLeft%3e57%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5%3c%2fY%3e%0d%0a++++++++++++++++%3cChart%3e%0d%0a++++++++++++++++++%3cNameIndex%3e3%3c%2fNameIndex%3e%0d%0a++++++++++++++++++%3cZOrder%3e4%3c%2fZOrder%3e%0d%0a++++++++++++++++++%3cChartHeight%3e184.499923706055%3c%2fChartHeight%3e%0d%0a++++++++++++++++++%3cChartWidth%3e297.000091552734%3c%2fChartWidth%3e%0d%0a++++++++++++++++++%3cTopLeftRangeAddress%3e%3d'Dashboard'!%24L%245%3c%2fTopLeftRangeAddress%3e%0d%0a++++++++++++++++++%3cAbsoluteTop%3e57.7500801086426%3c%2fAbsoluteTop%3e%0d%0a++++++++++++++++++%3cAbsoluteLeft%3e572.249938964844%3c%2fAbsoluteLeft%3e%0d%0a++++++++++++++++++%3cShiftTop%3e3%3c%2fShiftTop%3e%0d%0a++++++++++++++++++%3cShiftLeft%3e2%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6%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Bonuse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6%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7%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Overtimes%3c%2fText%3e%0d%0a++++++++++++++++%3cHeight%3e11.25%3c%2fHeight%3e%0d%0a++++++++++++++++%3cFontName%3eCalibri%3c%2fFontName%3e%0d%0a++++++++++++++</t>
  </si>
  <si>
    <t xml:space="preserve"> ++%3cWrapText%3eFalse%3c%2fWrapText%3e%0d%0a++++++++++++++++%3cFontSize%3e8%3c%2fFontSize%3e%0d%0a++++++++++++++++%3cX%3e4%3c%2fX%3e%0d%0a++++++++++++++++%3cY%3e7%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7%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8%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Commission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8%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9%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Compensation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9%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10%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Employee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10%3c%2fY%3e%0d%0a++++++++++++++%3c%2fTD%3e%0d%0a++++++++++++++%3cTD%3e%0d%0a++++++++++++++++%3cStyle%3eClass6%3c%2fStyle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10%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10%3c%2fY%3e%0d%0a++++++++++++++%3c%2fTD%3e%0d%0a++++++++++++++%3cTD%3e%0d%0a++++++++++++++++%3cMerge%3eFalse%3c%2fMerge%3e%</t>
  </si>
  <si>
    <t xml:space="preserve"> 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11%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Average+Salary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11%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11%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12%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Sick+Day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12%3c%2fY%3e%0d%0a++++++++++++++%3c%2fTD%3e%0d%0a++++++++++++++%3cTD%3e%0d%0a++++++++++++++++%3cStyle%3eClass6%3c%2fStyle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13%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Average+Sick+Days+per+Emp.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13%3c%2fY%3e%0d%0a++++++++++++++%3c%2fTD%3e%0d%0a++++++++++++++%3cTD%3e%0d%0a++++++++++++++++%3cStyle%3eClass6%3c%2fStyle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14%3c%2fY%3e%0d%0a++++++++++++++++%3cFormControls%3e%0d%0a++++++++++++++++++%3cFormControl%3e%0d%0a++++++++++++++++++++%3cLabelAddress%3e%3dLists!%24D%244%3a%24D%248%3c%2fLabelAddress%3e%0d%0a++++++++++++++++++++%3cTopLeftCellAddress%3e%3d'Dashboard'!%24B%2414%3c%2fTopLeftCellAddress%3e%0d%0a++++++++++++++++++++%3cDefaultValue%3e3%3c%2fDefaultValue%3e%0d%0a++++++++++++++++++++%3cWidth%3e108.75%3c%2fWidth%3e%0d%0a++++++++++++++++++++%3cHeight%3e53.25%3c%2fHeight%3e%0d%0a++++++++++++++++++++%3cLeft%3e15%3c%2fLeft%3e%0d%0a++++++++++++++++++++%3cTop%3e158.25%3c%2fTop%3e%0d%0a++++++++++++++++++++%3cNameIndex%3e3%3c%2fNameIndex%3e%0d%0a++++++++++++++++++++%3cChecked%3efalse%3c%2fChecked%3e%0d%0a++++++++++++++++++++%3cRefersTo%3e%3dLists!%24D%241%3c%2fRefersTo%3e%0d%0a++++++++++++++++++++%3cType%3eListBox%3c%2fType%3e%0d%0a++++++++++++++++++++%3cListValues+%2f%3e%0d%0a++++++++++++++++++++%3cShiftTop%3e2%3c%2fShiftTop%3e%0d%0a++++++++++++++++++++%3cShiftLeft%3e0%3c%2fShiftLeft%3e%0d%0a++++++++++++++++++%3c%2fFormControl%3e%0d%0a++++++++++++++++%3c%2fFormControl</t>
  </si>
  <si>
    <t xml:space="preserve"> 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14%3c%2fY%3e%0d%0a++++++++++++++++%3cValidation%3e%0d%0a++++++++++++++++++%3cAlertStyle%3exlValidAlertStop%3c%2fAlertStyle%3e%0d%0a++++++++++++++++++%3cErrorMessage+%2f%3e%0d%0a++++++++++++++++++%3cErrorTitle+%2f%3e%0d%0a++++++++++++++++++%3cFormula1%3e%3d%24S%248%3a%24S%2412%3c%2fFormula1%3e%0d%0a++++++++++++++++++%3cFormula2+%2f%3e%0d%0a++++++++++++++++++%3cIgnoreBlank%3etrue%3c%2fIgnoreBlank%3e%0d%0a++++++++++++++++++%3cOperator%3eBetween%3c%2fOperator%3e%0d%0a++++++++++++++++++%3cShowError%3etrue%3c%2fShowError%3e%0d%0a++++++++++++++++++%3cType%3exlValidateList%3c%2fType%3e%0d%0a++++++++++++++++++%3cValue%3etrue%3c%2fValue%3e%0d%0a++++++++++++++++%3c%2fValidation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15%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15%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16%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16%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17%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17%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8%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</t>
  </si>
  <si>
    <t xml:space="preserve"> ++++++%3cX%3e14%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18%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18%3c%2fY%3e%0d%0a++++++++++++++++%3cChart%3e%0d%0a++++++++++++++++++%3cNameIndex%3e7%3c%2fNameIndex%3e%0d%0a++++++++++++++++++%3cZOrder%3e8%3c%2fZOrder%3e%0d%0a++++++++++++++++++%3cChartHeight%3e127.5%3c%2fChartHeight%3e%0d%0a++++++++++++++++++%3cChartWidth%3e208.5%3c%2fChartWidth%3e%0d%0a++++++++++++++++++%3cTopLeftRangeAddress%3e%3d'Dashboard'!%24D%2418%3c%2fTopLeftRangeAddress%3e%0d%0a++++++++++++++++++%3cAbsoluteTop%3e203.25%3c%2fAbsoluteTop%3e%0d%0a++++++++++++++++++%3cAbsoluteLeft%3e130.5%3c%2fAbsoluteLeft%3e%0d%0a++++++++++++++++++%3cShiftTop%3e2%3c%2fShiftTop%3e%0d%0a++++++++++++++++++%3cShiftLeft%3e1%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18%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18%3c%2fY%3e%0d%0a++++++++++++++++%3cChart%3e%0d%0a++++++++++++++++++%3cNameIndex%3e8%3c%2fNameIndex%3e%0d%0a++++++++++++++++++%3cZOrder%3e9%3c%2fZOrder%3e%0d%0a++++++++++++++++++%3cChartHeight%3e126.75%3c%2fChartHeight%3e%0d%0a++++++++++++++++++%3cChartWidth%3e207%3c%2fChartWidth%3e%0d%0a++++++++++++++++++%3cTopLeftRangeAddress%3e%3d'Dashboard'!%24G%2418%3c%2fTopLeftRangeAddress%3e%0d%0a++++++++++++++++++%3cAbsoluteTop%3e203.25%3c%2fAbsoluteTop%3e%0d%0a++++++++++++++++++%3cAbsoluteLeft%3e358.5%3c%2fAbsoluteLeft%3e%0d%0a++++++++++++++++++%3cShiftTop%3e2%3c%2fShiftTop%3e%0d%0a++++++++++++++++++%3cShiftLeft%3e57%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19%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19%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20%3c%2fY%3e%0d%0a++++++++++++++++%3cFormControls%3e%0d%0a++++++++++++++++++%3cFormControl%3e%0d%0a++++++++++++++++++++%3cLabelAddress%3e%3dLists!%24E%244%3a%24E%2412%3c%2fLabelAddress%3e%0d%0a++++++++++++++++++++%3cTopLeftCellAddress%3e%3d'Dashboard'!%24B%2420%3c%2fTopLeftCellAddress%3e%0d%0a++++++++++++++++++++%3cDefaultValue%3e7%3c%2fDefaultValue%3e%0d%0a++++++++++++++++++++%3cWidth%3e109.5%3c%2fWidth%3e%0d%0a++++++++++++++++++++%3cHeight%3e90.75%3c%2fHeight%3e%0d%0a++++++++++++++++++++%3cLeft%3e15%3c%2fLeft%3e%0d%0a++++++++++++++++++++%3cTop%3e223.5%3c%2fTop%3e%0d%0a++++++++++++++++++++%3cNameIndex%3e1%3c%2fNameIndex%3e%0d%0a++++++++++++++++++++%3cChecked%3efalse%3c%2fChecked%3e%0d%0a++++++++++++++++++++%3cRefersTo%3e%3dLists!%24E%241%3c%2fRefersTo%3e%0d%0a++++++++++++++++++++%3cType%3eListBox%3c%2fType%3e%0d%0a++++++++++++++++++++%3cListValues+%2f%3e%0d%0a++++++++++++++++++++%3cShiftTop%3e0%3c%2fShiftTop%3e%0d%0a++++++++++++++++++++%3cShiftLeft%3e0%3c%2fShiftLeft%3e%0d%0a++++++++++++++++++%3c%2fFormControl%3e%0d%0a++++++++++++++++%3c%2fFormControl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20%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20%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20%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20%3c%2fY%3e%0d%0a++++++++++++++%3c%2fTD%3e%0d%0a++++++++++++++%3cTD%3e%0d%0a++++++++++++++++%3cMerge%3eFalse%3c%2fMerge%3e%0d%0a++++</t>
  </si>
  <si>
    <t xml:space="preserve"> 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22%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22%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22%3c%2fY%3e%0d%0a++++++++++++++%3c%2fTD%3e%0d%0a++++++++++++++%3cTD%3e%0d%0a++++++++++++++++%3cStyle%3eClass4%3c%2fStyle%3e%0d%0a++++++++++++++++%3cMerge%3eTrue%3c%2fMerge%3e%0d%0a++++++++++++++++%3cRowSpan+%2f%3e%0d%0a++++++++++++++++%3cColSpan%3e6%3c%2fColSpan%3e%0d%0a++++++++++++++++%3cFormat%3eGeneral%3c%2fFormat%3e%0d%0a++++++++++++++++%3cWidth%3e301.5%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12%3c%2fX%3e%0d%0a++++++++++++++++%3cY%3e22%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23%3c%2fY%3e%0d%0a++++++++++++++++%3cChart%3e%0d%0a++++++++++++++++++%3cNameIndex%3e4%3c%2fNameIndex%3e%0d%0a++++++++++++++++++%3cZOrder%3e5%3c%2fZOrder%3e%0d%0a++++++++++++++++++%3cChartHeight%3e173.999923706055%3c%2fChartHeight%3e%0d%0a++++++++++++++++++%3cChartWidth%3e298.499908447266%3c%2fChartWidth%3e%0d%0a++++++++++++++++++%3cTopLeftRangeAddress%3e%3d'Dashboard'!%24L%2423%3c%2fTopLeftRangeAddress%3e%0d%0a++++++++++++++++++%3cAbsoluteTop%3e259.500091552734%3c%2fAbsoluteTop%3e%0d%0a++++++++++++++++++%3cAbsoluteLeft%3e572.250061035156%3c%2fAbsoluteLeft%3e%0d%0a++++++++++++++++++%3cShiftTop%3e2%3c%2fShiftTop%3e%0d%0a++++++++++++++++++%3cShiftLeft%3e3%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24%3c%2fY%3e%0d%0a++++++++++++++%3c%2fTD%3e%0d%0a++++++++++++++%3cTD%3e%0d%0a+++++</t>
  </si>
  <si>
    <t xml:space="preserve"> 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25%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25%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26%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26%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27%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27%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27%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27%3c%2fY%3e%0d%0a++++++++++++++%3c%2fTD</t>
  </si>
  <si>
    <t xml:space="preserve"> 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28%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28%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29%3c%2fY%3e%0d%0a++++++++++++++++%3cFormControls%3e%0d%0a++++++++++++++++++%3cFormControl%3e%0d%0a++++++++++++++++++++%3cLabelAddress%3e%3dLists!%24A%244%3a%24A%2499%3c%2fLabelAddress%3e%0d%0a++++++++++++++++++++%3cTopLeftCellAddress%3e%3d'Dashboard'!%24B%2429%3c%2fTopLeftCellAddress%3e%0d%0a++++++++++++++++++++%3cDefaultValue%3e51%3c%2fDefaultValue%3e%0d%0a++++++++++++++++++++%3cWidth%3e109.5%3c%2fWidth%3e%0d%0a++++++++++++++++++++%3cHeight%3e226.5%3c%2fHeight%3e%0d%0a++++++++++++++++++++%3cLeft%3e15%3c%2fLeft%3e%0d%0a++++++++++++++++++++%3cTop%3e325.5%3c%2fTop%3e%0d%0a++++++++++++++++++++%3cNameIndex%3e2%3c%2fNameIndex%3e%0d%0a++++++++++++++++++++%3cChecked%3efalse%3c%2fChecked%3e%0d%0a++++++++++++++++++++%3cRefersTo%3e%3dLists!%24A%241%3c%2fRefersTo%3e%0d%0a++++++++++++++++++++%3cType%3eListBox%3c%2fType%3e%0d%0a++++++++++++++++++++%3cListValues+%2f%3e%0d%0a++++++++++++++++++++%3cShiftTop%3e0%3c%2fShiftTop%3e%0d%0a++++++++++++++++++++%3cShiftLeft%3e0%3c%2fShiftLeft%3e%0d%0a++++++++++++++++++%3c%2fFormControl%3e%0d%0a++++++++++++++++%3c%2fFormControl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29%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29%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30%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30%3c%2fY%3e%0d%0a++++++++++++++%3c%2fTD%3e%0d%0a++++++++++++++%3cTD%3e%0d%0a++++++++++++++++%3cStyle%3eClass3%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Height%3e11.25%3c%2fHeight%3e%0d%0a++++++++++++++++%3cFontName%3eCalibri%3c%2fFontName%3e%0d%0a++++++++++++++++%3cWrapText%3eFalse%3c%2fWrapText%3e%0d%0a++++++++++++++++%3cFontSize%3e8%3c%2fFontSize%3e%0d%0a++++++++++++++++%3cX%3e8%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31%3c%2fY%3e%0d%0a++++++++++++++++%3cChart%3e%0d%0a++++++++++++++++++%3cNameIndex%3e1%3c%2fNameIndex%3e%0d%0a++++++++++++++++++%3cZOrder%3e2%3c%2fZOrder%3e%0d%0a++++++++++++++++++%3cChartHeight%3e151.499923706055%3c%2fChartHeight%3e%0d%0a++++++++++++++++++%3cChartWidth%3e209.999923706055%3c%2fChartWidth%3e%0d%0a++++++++++++++++++%3cTopLeftRangeAddress%3e%3d'Dashboard'!%24D%2431%3c%2fTopLeftRangeAddress%3e%0d%0a++++++++++++++++++%3cAbsoluteTop%3e351.000091552734%3c%2fAbsoluteTop%3e%0d%0a++++++++++++++++++%3cAbsoluteLeft%3e130.500076293945%3c%2fAbsoluteLeft%3e%0d%0a++++++++++++++++++%3cShiftTop%3e3%3c%2fShiftTop%3e%0d%0a++++++++++++++++++%3cShiftLeft%3e1%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31%3c%2fY%3e%0d%0a++++++++++++++++%3cChart%3e%0d%0a++++++++++++++++++%3cNameIndex%3e2%3c%2fNameIndex%3e%0d%0a++++++++++++++++++%3cZOrder%3e3%3c%2fZOrder%3e%0d%0a++++++++++++++++++%3cChartHeight%3e151.5%3c%2fChartHeight%3e%0d%0a++++++++++++++++++%3cChartWidth%3e206.25%3c%2fChartWidth%3e%0d%0a++++++++++++++++++%3cTopLeftRangeAddress%3e%3d'Dashboard'!%24G%2431%3c%2fTopLeftRangeAddress%3e%0d%0a++++++++++++++++++%3cAbsoluteTop%3e351.75%3c%2fAbsoluteTop%3e%0d%0a++++++++++++++++++%3cAbsoluteLeft%3e359.249908447266%3c%2fAbsoluteLeft%3e%0d%0a++++++++++++++++++%3cShiftTop%3e4%3c%2fShiftTop%3e%0d%0a++++++++++++++++++%3cShiftLeft%3e58%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31%3c%2fY%3e%0d%0a++++++++++++++%3c%2fTD%3e%0d%0a++++++++++++++%3cTD%3e%0d%0a++++++++++++++++%3cMerge%3eFalse%3c%2fMerge%3e%0d%0a++++++++++++++++%3cWidth%3e50.25%3c%2fWidth%3e%0d%0a+++++++</t>
  </si>
  <si>
    <t xml:space="preserve"> 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32%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32%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34%3c%2fY%3e%0d%0a++++++++++++++%3c%2fTD%3e%0d%0a++++++++++++++%3cTD%3e%0d%0a++++++++++++++++%3cMerge%3eFalse%3c%2fMerge%3e%0d%0a+++++++++++++++</t>
  </si>
  <si>
    <t xml:space="preserve"> 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35%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35%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36%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36%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37%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37%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37%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38%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38%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</t>
  </si>
  <si>
    <t xml:space="preserve"> +++++%3cX%3e6%3c%2fX%3e%0d%0a++++++++++++++++%3cY%3e38%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39%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39%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39%3c%2fY%3e%0d%0a++++++++++++++%3c%2fTD%3e%0d%0a++++++++++++++%3cTD%3e%0d%0a++++++++++++++++%3cStyle%3eClass4%3c%2fStyle%3e%0d%0a++++++++++++++++%3cMerge%3eTrue%3c%2fMerge%3e%0d%0a++++++++++++++++%3cRowSpan+%2f%3e%0d%0a++++++++++++++++%3cColSpan%3e6%3c%2fColSpan%3e%0d%0a++++++++++++++++%3cFormat%3eGeneral%3c%2fFormat%3e%0d%0a++++++++++++++++%3cWidth%3e301.5%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12%3c%2fX%3e%0d%0a++++++++++++++++%3cY%3e39%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40%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40%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40%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40%3c%2fY%3e%0d%0a++++++++++++++++%3cChart%3e%0d%0a++++++++++++++++++%3cNameIndex%3e5%3c%2fNameIndex%3e%0d%0a++++++++++++++++++%3cZOrder%3e6%3c%2fZOrder%3e%0d%0a++++++++++++++++++%3cChartHeight%3e154.5%3c%2fChartHeight%3e%0d%0a++++++++++++++++++%3cChartWidth%3e297.749908447266%3c%2fChartWidth%3e%0d%0a++++++++++++++++++%3cTopLeftRangeAddress%3e%3d'Dashboard'!%24L%2440%3c%2fTopLeftRangeAddress%3e%0d%0a++++++++++++++++++%3cAbsoluteTop%3e453%3c%2fAbsoluteTop%3e%0d%0a++++++++++++++++++%3cAbsoluteLeft%3e571.500183105469%3c%2fAbsoluteLeft%3e%0d%0a++++++++++++++++++%3cShiftTop%3e4%3c%2fShiftTop%3e%0d%0a++++++++++++++++++%3cShiftLeft%3e2%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41%3c%2fY%3e%0d%0a++++++++++++++%3c%2fTD%3e%0d%0a++++++++++++++%3cTD%3e%</t>
  </si>
  <si>
    <t xml:space="preserve"> 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42%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42%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45%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Text%3eEmployee+Information%3c%2fText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45%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Text%3eEmployee+total+compensation%3c%2fText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8%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</t>
  </si>
  <si>
    <t xml:space="preserve"> %3c%2fWrapText%3e%0d%0a++++++++++++++++%3cFontSize%3e8%3c%2fFontSize%3e%0d%0a++++++++++++++++%3cX%3e12%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46%3c%2fY%3e%0d%0a++++++++++++++%3c%2fTD%3e%0d%0a++++++++++++++%3cTD%3e%0d%0a++++++++++++++++%3cMerge%3eFalse%3c%2fMerge%3e%0d%0a++++++++++++++++%3cFormat%3e%40%3c%2fFormat%3e%0d%0a++++++++++++++++%3cWidth%3e57.75%3c%2fWidth%3e%0d%0a++++++++++++++++%3cText%3eNam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46%3c%2fY%3e%0d%0a++++++++++++++%3c%2fTD%3e%0d%0a++++++++++++++%3cTD%3e%0d%0a++++++++++++++++%3cMerge%3eFalse%3c%2fMerge%3e%0d%0a++++++++++++++++%3cFormat%3e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46%3c%2fY%3e%0d%0a++++++++++++++%3c%2fTD%3e%0d%0a++++++++++++++%3cTD%3e%0d%0a++++++++++++++++%3cMerge%3eFalse%3c%2fMerge%3e%0d%0a++++++++++++++++%3cFormat%3e%40%3c%2fFormat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46%3c%2fY%3e%0d%0a++++++++++++++%3c%2fTD%3e%0d%0a++++++++++++++%3cTD%3e%0d%0a++++++++++++++++%3cMerge%3eFalse%3c%2fMerge%3e%0d%0a++++++++++++++++%3cFormat%3e%40%3c%2fFormat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46%3c%2fY%3e%0d%0a++++++++++++++++%3cChart%3e%0d%0a++++++++++++++++++%3cNameIndex%3e6%3c%2fNameIndex%3e%0d%0a++++++++++++++++++%3cZOrder%3e7%3c%2fZOrder%3e%0d%0a++++++++++++++++++%3cChartHeight%3e88.5%3c%2fChartHeight%3e%0d%0a++++++++++++++++++%3cChartWidth%3e197.25%3c%2fChartWidth%3e%0d%0a++++++++++++++++++%3cTopLeftRangeAddress%3e%3d'Dashboard'!%24H%2446%3c%2fTopLeftRangeAddress%3e%0d%0a++++++++++++++++++%3cAbsoluteTop%3e519.000061035156%3c%2fAbsoluteTop%3e%0d%0a++++++++++++++++++%3cAbsoluteLeft%3e371.25%3c%2fAbsoluteLeft%3e%0d%0a++++++++++++++++++%3cShiftTop%3e3%3c%2fShiftTop%3e%0d%0a++++++++++++++++++%3cShiftLeft%3e3%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47%3c%2fY%3e%0d%0a++++++++++++++%3c%2fTD%3e%0d%0a++++++++++++++%3cTD%3e%0d%0a++++++++++++++++%3cStyle%3eClass5%3c%2fStyle%3e%0d%0a++++++++++++++++%3cMerge%3eFalse%3c%2fMerge%3e%0d%0a++++++++++++++++%3cWidth%3e57.75%3c%2fWidth%3e%0d%0a++++++++++++++++%3cText%3eHire+Dat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47%3c%2fY%3e%0d%0a++++++++++++++%3c%2fTD%3e%0d%0a++++++++++++++%3cTD%3e%0d%0a++++++++++++++++%3cMerge%3eFalse%3c%2fMerge%3e%0d%0a++++++++++++++++%3cFormat%3em%2fd%2fyy%3b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47%3c%2fY%3e%0d%0a++++++++++++++%3c%2fTD%3e%0d%0a++++++++++++++%3cTD%3e%0d%0a++++++++++++++++%3cStyle%3eClass5%3c%2fStyle%3e%0d%0a++++++++++++++++%3cMerge%3eFalse%3c%2fMerge%3e%0d%0a++++++++++++++++%3cWidth%3e63.75%3c%2fWidth%3e%0d%0a++++++++++++++++%3cText%3eOvertim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47%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67.5%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7%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48%3c%2fY%3e%0d%0a++++++++++++++%3c%2fTD%3e%0d%0a++++++++++++++%3cTD%3e%0d%0a++++++++++++++++%3cStyle%3eClass5%3c%2fStyle%3e%0d%0a++++++++++++++++%3cMerge%3eFalse%3c%2fMerge%3e%0d%0a++++++++++++++++%3cWidth%3e57.75%3c%2fWidth%3e%0d%0a++++++++++++++++%3cText%3eLocation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48%3c%2fY%3e%0d%0a++++++++++++++%3c%2fTD%3e%0d%0a++++++++++++++%3cTD%3e%0d%0a++++++++++++++++%3cMerge%3eFalse%3c%2fMerge%3e%0d%0a++++++++++++++++%3cFormat%3e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48%3c%2fY%3e%0d%0a++++++++++++++%3c%2fTD%3e%0d%0a++++++++++++++%3cTD%3e%0d%0a++++++++++++++++%3cStyle%3eClass5%3c%2fStyle%3e%0d%0a++++++++++++++++%3cMerge%3eFalse%3c%2fMerge%3e%0d%0a++++++++++++++++%3cWidth%3e63.75%3c%2fWidth%3e%0d%0a++++++++++++++++%3cText%3eCommission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48%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67.5%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7%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48%3c%2fY%3e%0d%0a+++++++</t>
  </si>
  <si>
    <t xml:space="preserve"> 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49%3c%2fY%3e%0d%0a++++++++++++++%3c%2fTD%3e%0d%0a++++++++++++++%3cTD%3e%0d%0a++++++++++++++++%3cStyle%3eClass5%3c%2fStyle%3e%0d%0a++++++++++++++++%3cMerge%3eFalse%3c%2fMerge%3e%0d%0a++++++++++++++++%3cWidth%3e57.75%3c%2fWidth%3e%0d%0a++++++++++++++++%3cText%3eTerm.+Dat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49%3c%2fY%3e%0d%0a++++++++++++++%3c%2fTD%3e%0d%0a++++++++++++++%3cTD%3e%0d%0a++++++++++++++++%3cMerge%3eFalse%3c%2fMerge%3e%0d%0a++++++++++++++++%3cFormat%3em%2fd%2fyy%3b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49%3c%2fY%3e%0d%0a++++++++++++++%3c%2fTD%3e%0d%0a++++++++++++++%3cTD%3e%0d%0a++++++++++++++++%3cStyle%3eClass5%3c%2fStyle%3e%0d%0a++++++++++++++++%3cMerge%3eFalse%3c%2fMerge%3e%0d%0a++++++++++++++++%3cWidth%3e63.75%3c%2fWidth%3e%0d%0a++++++++++++++++%3cText%3eTotal+Comp.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49%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67.5%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7%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50%3c%2fY%3e%0d%0a++++++++++++++%3c%2fTD%3e%0d%0a++++++++++++++%3cTD%3e%0d%0a++++++++++++++++%3cStyle%3eClass5%3c%2fStyle%3e%0d%0a++++++++++++++++%3cMerge%3eFalse%3c%2fMerge%3e%0d%0a++++++++++++++++%3cWidth%3e57.75%3c%2fWidth%3e%0d%0a++++++++++++++++%3cText%3eEmpl.+Typ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50%3c%2fY%3e%0d%0a++++++++++++++%3c%2fTD%3e%0d%0a++++++++++++++%3cTD%3e%0d%0a++++++++++++++++%3cMerge%3eFalse%3c%2fMerge%3e%0d%0a++++++++++++++++%3cFormat%3e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50%3c%2fY%3e%0d%0a++++++++++++++%3c%2fTD%3e%0d%0a++++++++++++++%3cTD%3e%0d%0a++++++++++++++++%3cStyle%3eClass5%3c%2fStyle%3e%0d%0a++++++++++++++++%3cMerge%3eFalse%3c%2fMerge%3e%0d%0a++++++++++++++++%3cWidth%3e63.75%3c%2fWidth%3e%0d%0a++++++++++++++++%3cText%3eDepartment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50%3c%2fY%3e%0d%0a++++++++++++++%3c%2fTD%3e%0d%0a++++++++++++++%3cTD%3e%0d%0a++++++++++++++++%3cMerge%3eFalse%3c%2fMerge%3e%0d%0a++++++++++++++++%3cFormat%3e%40%3c%2fFormat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51%3c%2fY%3e%0d%0a++++++++++++++%3c%2fTD%3e%0d%0a++++++++++++++%3cTD%3e%0d%0a++++++++++++++++%3cStyle%3eClass5%3c%2fStyle%3e%0d%0a++++++++++++++++%3cMerge%3eFalse%3c%2fMerge%3e%0d%0a++++++++++++++++%3cWidth%3e57.75%3c%2fWidth%3e%0d%0a++++++++++++++++%3cText%3eYear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51%3c%2fY%3e%0d%0a++++++++++++++%3c%2fTD%3e%0d%0a++++++++++++++%3cTD%3e%0d%0a++++++++++++++++%3cStyle%3eClass6%3c%2fStyle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51%3c%2fY%3e%0d%0a++++++++++++++%3c%2fTD%3e%0d%0a++++++++++++++%3cTD%3e%0d%0a++++++++++++++++%3cStyle%3eClass5%3c%2fStyle%3e%0d%0a++++++++++++++++%3cMerge%3eFalse%3c%2fMerge%3e%0d%0a++++++++++++++++%3cWidth%3e63.75%3c%2fWidth%3e%0d%0a++++++++++++++++%3cText%3ePTO+Days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51%3c%2fY%3e%0d%0a++++++++++++++%3c%2fTD%3e%0d%0a++++++++++++++%3cTD%3e%0d%0a++++++++++++++++%3cStyle%3eClass6%3c%2fStyle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52%3c%2fY%3e%0d%0a++++++++++++++%3c%2fTD%3e%0d%0a++++++++++++++%3cTD%3e%0d%0a++++++++++++++++%3cStyle%3eClass5%3c%2fStyle%3e%0d%0a++++++++++++++++%3cMerge%3eFalse%3c%2fMerge%3e%0d%0a++++++++++++++++%3cWidth%3e57.75%3c%2fWidth%3e%0d%0a++++++++++++++++%3cText%3eBase+Salary%3</t>
  </si>
  <si>
    <t xml:space="preserve"> 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52%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50.25%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5%3c%2fX%3e%0d%0a++++++++++++++++%3cY%3e52%3c%2fY%3e%0d%0a++++++++++++++%3c%2fTD%3e%0d%0a++++++++++++++%3cTD%3e%0d%0a++++++++++++++++%3cStyle%3eClass5%3c%2fStyle%3e%0d%0a++++++++++++++++%3cMerge%3eFalse%3c%2fMerge%3e%0d%0a++++++++++++++++%3cWidth%3e63.75%3c%2fWidth%3e%0d%0a++++++++++++++++%3cText%3eSick+Days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52%3c%2fY%3e%0d%0a++++++++++++++%3c%2fTD%3e%0d%0a++++++++++++++%3cTD%3e%0d%0a++++++++++++++++%3cStyle%3eClass6%3c%2fStyle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53%3c%2fY%3e%0d%0a++++++++++++++%3c%2fTD%3e%0d%0a++++++++++++++%3cTD%3e%0d%0a++++++++++++++++%3cStyle%3eClass5%3c%2fStyle%3e%0d%0a++++++++++++++++%3cMerge%3eFalse%3c%2fMerge%3e%0d%0a++++++++++++++++%3cWidth%3e57.75%3c%2fWidth%3e%0d%0a++++++++++++++++%3cText%3eBonus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53%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50.25%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5%3c%2fX%3e%0d%0a++++++++++++++++%3cY%3e53%3c%2fY%3e%0d%0a++++++++++++++%3c%2fTD%3e%0d%0a++++++++++++++%3cTD%3e%0d%0a++++++++++++++++%3cStyle%3eClass5%3c%2fStyle%3e%0d%0a++++++++++++++++%3cMerge%3eFalse%3c%2fMerge%3e%0d%0a++++++++++++++++%3cWidth%3e63.75%3c%2fWidth%3e%0d%0a++++++++++++++++%3cText%3ePerform.+Scor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53%3c%2fY%3e%0d%0a++++++++++++++%3c%2fTD%3e%0d%0a++++++++++++++%3cTD%3e%0d%0a++++++++++++++++%3cStyle%3eClass6%3c%2fStyle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54%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54%3c%2fY%3e%0d%0a++++++++++++++%3c%2fTD%3e%0d%0a++++++++++++%3c%2fTDs%3e%0d%0a++++++++++++%3cIsRowVisible%3etrue%3c%2fIsRowVisible%3e%0d%0a++++++++++%3c%2fTR%3e%0d%0a++++++++%3c%2fTRs%3e%0d%0a++++++++%3cPvtStyles+%2f%3e%0d%0a++++++++%3cSheetID%3e0%3c%2fSheetID%3e%0d%0a++++++%3c%2fTable%3e%0d%0a++++%3c%2fTableCollection%3e%0d%0a++%3c%2fTables%3e%0d%0a++%3cPageExportRanges%3e%0d%0a++++%3cExportRangesCollection%3e%0d%0a++++++%3cExportRanges%3e%0d%0a++++++++%3cRanges+%2f%3e%0d%0a++++++++%3cExportType%3ePdf%3c%2fExportType%3e%0d%0a++++++++%3cPageOrientation%3eLandscape%3c%2fPageOrientation%3e%0d%0a++++++++%3cPageSize%3eA4%3c%2fPageSize%3e%0d%0a++++++++%3cFitToPage%3etrue%3c%2fFitToPage%3e%0d%0a++++++%3c%2fExportRanges%3e%0d%0a++++%3c%2fExportRangesCollection%3e%0d%0a++%3c%2fPageExportRanges%3e%0d%0a++%3cVersion%3e3.2.0%3c%2fVersion%3e%0d%0a++%3cMaps+%2f%3e%0d%0a%3c%2fWizardSettings%3e</t>
  </si>
  <si>
    <t>BÁO CÁO DANH SÁCH CÁN BỘ NHÂN VIÊN</t>
  </si>
  <si>
    <t>STT</t>
  </si>
  <si>
    <t>MÃ NHÂN VIÊN</t>
  </si>
  <si>
    <t>HỌ TÊN</t>
  </si>
  <si>
    <t>NGÀY SINH</t>
  </si>
  <si>
    <t>GIỚI TÍNH</t>
  </si>
  <si>
    <t>ĐƠN VỊ TRỰC THUỘC</t>
  </si>
  <si>
    <t>BỘ PHẬN</t>
  </si>
  <si>
    <t>CHỨC DANH</t>
  </si>
  <si>
    <t>NHÓM CHỨC DANH</t>
  </si>
  <si>
    <t>CẤP NHÂN SỰ</t>
  </si>
  <si>
    <t>NGƯỜI QUẢN LÝ TRỰC TIẾP</t>
  </si>
  <si>
    <t>NGÀY VÀO LÀM</t>
  </si>
  <si>
    <t>ĐỊA ĐIỂM LÀM VIỆC</t>
  </si>
  <si>
    <t>TRẠNG THÁI LÀM VIỆC</t>
  </si>
  <si>
    <t>SỐ ĐIỆN THOẠI</t>
  </si>
  <si>
    <t>EMAIL CÁ NHÂN</t>
  </si>
  <si>
    <t>TRÌNH ĐỘ</t>
  </si>
  <si>
    <t>CHUYÊN MÔN</t>
  </si>
  <si>
    <t>TÊN TRƯỜNG</t>
  </si>
  <si>
    <t>EMAIL CÔNG TY</t>
  </si>
  <si>
    <t>SỐ CMTND HOẶC HỘ CHIẾU</t>
  </si>
  <si>
    <t>NGÀY CẤP</t>
  </si>
  <si>
    <t>NƠI CẤP</t>
  </si>
  <si>
    <t>ĐỊA CHỈ THƯỜNG TRÚ</t>
  </si>
  <si>
    <t>ĐỊA CHỈ TẠM TRÚ</t>
  </si>
  <si>
    <t>Nam</t>
  </si>
  <si>
    <t>Nữ</t>
  </si>
  <si>
    <t>Grand Total</t>
  </si>
  <si>
    <t>BÁO CÁO NHÂN SỰ TỔNG HỢP</t>
  </si>
  <si>
    <t>Dạng hợp đồng</t>
  </si>
  <si>
    <t>&lt; 20</t>
  </si>
  <si>
    <t>Độ tuổi</t>
  </si>
  <si>
    <t>Từ 25 đến 30</t>
  </si>
  <si>
    <t>Từ 30 đến 35</t>
  </si>
  <si>
    <t>Từ 35 đến 40</t>
  </si>
  <si>
    <t>Từ 40 đến 45</t>
  </si>
  <si>
    <t>Từ 45 đến 50</t>
  </si>
  <si>
    <t>Từ 50 đến 55</t>
  </si>
  <si>
    <t>&gt; 55</t>
  </si>
  <si>
    <t>Phân loại độ tuổi</t>
  </si>
  <si>
    <t>Từ 20 đến 25</t>
  </si>
  <si>
    <t>Số nhân sự</t>
  </si>
  <si>
    <t>NHÂN SỰ BỐ TRÍ THEO GIỚI TÍNH</t>
  </si>
  <si>
    <t>NHÂN SỰ BỐ TRÍ THEO ĐỘ TUỔI</t>
  </si>
  <si>
    <t>Giới tính</t>
  </si>
  <si>
    <t>NHÂN SỰ BỐ TRÍ THEO CẤP BẬC</t>
  </si>
  <si>
    <t>Cấp bậc</t>
  </si>
  <si>
    <t>Không phân cấp</t>
  </si>
  <si>
    <t>Month</t>
  </si>
  <si>
    <t>Tháng</t>
  </si>
  <si>
    <t>Địa điểm</t>
  </si>
  <si>
    <t>Phòng Ban</t>
  </si>
  <si>
    <t>Loại hợp đồng</t>
  </si>
  <si>
    <t>NGÀY LÀM VIỆC CUỐI CÙNG</t>
  </si>
  <si>
    <t>PHÂN LOẠI HỢP ĐỒNG</t>
  </si>
  <si>
    <t>ĐIỀU CHUYỂN ĐI</t>
  </si>
  <si>
    <t>ĐIỀU CHUYỂN ĐẾN</t>
  </si>
  <si>
    <t xml:space="preserve">TỔNG QUAN </t>
  </si>
  <si>
    <t>Tổng quỹ lương</t>
  </si>
  <si>
    <t>LƯƠNG CƠ BẢN</t>
  </si>
  <si>
    <t>CHI PHÍ HỖ TRỢ</t>
  </si>
  <si>
    <t>Đang làm việc</t>
  </si>
  <si>
    <t>Nghỉ việc</t>
  </si>
  <si>
    <t>List</t>
  </si>
  <si>
    <t>Số lượng</t>
  </si>
  <si>
    <t>Trình độ</t>
  </si>
  <si>
    <t>Refine</t>
  </si>
  <si>
    <t>Điều chuyển đi</t>
  </si>
  <si>
    <t>Điều chuyển đến</t>
  </si>
  <si>
    <t xml:space="preserve">Tháng </t>
  </si>
  <si>
    <t>Tăng</t>
  </si>
  <si>
    <t>Giảm</t>
  </si>
  <si>
    <t>Năm</t>
  </si>
  <si>
    <t>Dữ liệu nghỉ việc</t>
  </si>
  <si>
    <t>THÔNG TIN HỢP ĐỒNG LAO ĐỘNG</t>
  </si>
  <si>
    <t>THÔNG TIN TRÌNH ĐỘ</t>
  </si>
  <si>
    <t>Tổng tăng</t>
  </si>
  <si>
    <t>Tổng giảm</t>
  </si>
  <si>
    <t>Tổng điều chuyển đi</t>
  </si>
  <si>
    <t>Tổng điều chuyển đến</t>
  </si>
  <si>
    <t>BIẾN ĐỘNG ĐIỀU CHUYỂN THEO THÁNG</t>
  </si>
  <si>
    <t>Lương</t>
  </si>
  <si>
    <t>BIẾN ĐỘNG QUỸ LƯƠNG THEO NĂM</t>
  </si>
  <si>
    <t>Cuối năm 2016</t>
  </si>
  <si>
    <t>Tổng quỹ lương hiện tại</t>
  </si>
  <si>
    <t>ĐVT:1000đ</t>
  </si>
  <si>
    <t>&amp;=[DATA].STT</t>
  </si>
  <si>
    <t>&amp;=[DATA].EMPLOYEE_CODE</t>
  </si>
  <si>
    <t>&amp;=[DATA].FULLNAME_VN</t>
  </si>
  <si>
    <t>&amp;=[DATA].BIRTH_DATE</t>
  </si>
  <si>
    <t>&amp;=[DATA].GENDER</t>
  </si>
  <si>
    <t>&amp;=[DATA].ORG_PATH</t>
  </si>
  <si>
    <t>&amp;=[DATA].ORG_NAME</t>
  </si>
  <si>
    <t>&amp;=[DATA].TITLE_NAME</t>
  </si>
  <si>
    <t>&amp;=[DATA].NHOM_CHUC_DANH</t>
  </si>
  <si>
    <t>&amp;=[DATA].CAP_NHAN_SU</t>
  </si>
  <si>
    <t>&amp;=[DATA].NGUOI_QUAN_LY</t>
  </si>
  <si>
    <t>&amp;=[DATA].JOIN_DATE</t>
  </si>
  <si>
    <t>&amp;=[DATA].DIA_DIEM_LAM_VIEC</t>
  </si>
  <si>
    <t>&amp;=[DATA].WORK_STATUS_NAME</t>
  </si>
  <si>
    <t>&amp;=[DATA].MOBILE_PHONE</t>
  </si>
  <si>
    <t>&amp;=[DATA].PER_EMAIL</t>
  </si>
  <si>
    <t>&amp;=[DATA].TRINHDO</t>
  </si>
  <si>
    <t>&amp;=[DATA].CHUYENMON</t>
  </si>
  <si>
    <t>&amp;=[DATA].TEN_TRUONG</t>
  </si>
  <si>
    <t>&amp;=[DATA].MAIL_CONGTY</t>
  </si>
  <si>
    <t>&amp;=[DATA].ID_NO</t>
  </si>
  <si>
    <t>&amp;=[DATA].ID_DATE</t>
  </si>
  <si>
    <t>&amp;=[DATA].ID_PLACE</t>
  </si>
  <si>
    <t>&amp;=[DATA].DIACHITHUONGTRU</t>
  </si>
  <si>
    <t>&amp;=[DATA].NGUYENQUAN</t>
  </si>
  <si>
    <t>&amp;=[DATA].TER_EFFECT_DATE</t>
  </si>
  <si>
    <t>&amp;=[DATA].CTRACT_TYPE_NAME</t>
  </si>
  <si>
    <t>&amp;=[DATA].TRANSFER_MOVE</t>
  </si>
  <si>
    <t>&amp;=[DATA].TRANSFER_TO</t>
  </si>
  <si>
    <t>&amp;=[DATA].SAL_BASIC</t>
  </si>
  <si>
    <t>&amp;=[DATA].COST_SUPPORT</t>
  </si>
  <si>
    <t>&amp;=&amp;=C{r}</t>
  </si>
  <si>
    <t>&amp;=&amp;=M{r}</t>
  </si>
  <si>
    <t>&amp;=&amp;=AF{r}</t>
  </si>
  <si>
    <t>&amp;=&amp;=($AT$8-D{r})/30/12</t>
  </si>
  <si>
    <t>&amp;=&amp;=P{r}</t>
  </si>
  <si>
    <t>&amp;=[DATA1].TITLE_ORG_NAME</t>
  </si>
  <si>
    <t>&amp;=[DATA1].TITLE_DAY</t>
  </si>
  <si>
    <t>ĐƠN VỊ</t>
  </si>
  <si>
    <t>SỐ HĐLĐ</t>
  </si>
  <si>
    <t>&amp;=[DATA].CTRACT_NO</t>
  </si>
  <si>
    <t>NGÀY HIỆU LỰC HĐLĐ</t>
  </si>
  <si>
    <t>NGÀY HẾT HẠN HĐLĐ</t>
  </si>
  <si>
    <t>&amp;=[DATA].CTRACT_START</t>
  </si>
  <si>
    <t>&amp;=[DATA].CTRACT_END</t>
  </si>
  <si>
    <t>% HƯỞNG LƯƠNG</t>
  </si>
  <si>
    <t>TỔNG LƯƠNG</t>
  </si>
  <si>
    <t>&amp;=[DATA].PERCENT_SALARY</t>
  </si>
  <si>
    <t>&amp;=[DATA].SAL_TOTAL</t>
  </si>
  <si>
    <t>&amp;=[DATA].ORG_NAME2</t>
  </si>
  <si>
    <t>&amp;=&amp;=TEXT(YEAR(M{r}),"00")</t>
  </si>
  <si>
    <t>&amp;=&amp;=MONTH(M{r})</t>
  </si>
  <si>
    <t>&amp;=&amp;=IF(U{r}=0,"",MONTH(U{r}))</t>
  </si>
  <si>
    <t>&amp;=&amp;=IF(U{r}=0,"",YEAR(U{r}))</t>
  </si>
  <si>
    <t>&amp;=&amp;=IF(V{r}=0,"",MONTH(V{r}))</t>
  </si>
  <si>
    <t>&amp;=&amp;=IF(V{r}=0,"",YEAR(V{r}))</t>
  </si>
  <si>
    <t>&amp;=&amp;=N{r}</t>
  </si>
  <si>
    <t>&amp;=&amp;=IF(U{r}=0,"","Điều chuyển đi")</t>
  </si>
  <si>
    <t>&amp;=&amp;=IF(V{r}=0,"","Điều chuyển đến")</t>
  </si>
  <si>
    <t>&amp;=&amp;=AL{r}</t>
  </si>
  <si>
    <t>&amp;=&amp;=IF(AZ{r}&lt;20,"&lt;20",IF(AND(20&lt;=AZ{r},AZ{r}&lt;25),"Từ 20 đến 25",IF(AND(25&lt;=AZ{r},AZ{r}&lt;30),"Từ 25 đến 30",IF(AND(30&lt;=AZ{r},AZ{r}&lt;35),"Từ 30 đến 35",IF(AND(35&lt;=AZ{r},AZ{r}&lt;40),"Từ 35 đến 40",IF(AND(40&lt;=AZ{r},AZ{r}&lt;45),"Từ 40 đến 45",IF(AND(45&lt;=AZ{r},AZ{r}&lt;50),"Từ 45 đến 50",IF(AND(50&lt;=AZ{r},AZ{r}&lt;55),"Từ 50 đến 55","&gt;55"))))))))</t>
  </si>
  <si>
    <t>&amp;=&amp;=LEFT(K{r},1)</t>
  </si>
  <si>
    <t>&amp;=&amp;=AM{r}</t>
  </si>
  <si>
    <t>&amp;=&amp;=(W{r}+X{r})/1000</t>
  </si>
  <si>
    <t>&amp;=&amp;=G{r}</t>
  </si>
  <si>
    <t>&amp;=&amp;=IF(P{r}=0,"",MONTH(P{r}))</t>
  </si>
  <si>
    <t>&amp;=&amp;=IF(P{r}=0,"",YEAR(P{r}))</t>
  </si>
  <si>
    <t>Mã nhân viên cũ</t>
  </si>
  <si>
    <t>&amp;=[DATA].EMPLOYEE_CODE_OLD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</si>
</sst>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-* #,##0.00_-;\-* #,##0.00_-;_-* &quot;-&quot;??_-;_-@_-"/>
    <numFmt numFmtId="167" formatCode="_(* #,##0.0_);_(* \(#,##0.0\);_(* &quot;-&quot;?_);_(@_)"/>
    <numFmt numFmtId="168" formatCode="_(* #,##0_);_(* \(#,##0\);_(* &quot;-&quot;??_);_(@_)"/>
  </numFmts>
  <fonts count="49">
    <font>
      <sz val="11"/>
      <color theme="1"/>
      <name val="Calibri"/>
      <scheme val="minor"/>
    </font>
    <font>
      <sz val="10"/>
      <name val="Arial"/>
    </font>
    <font>
      <sz val="11"/>
      <color indexed="8"/>
      <name val="Calibri"/>
    </font>
    <font>
      <sz val="10"/>
      <name val=".VnTime"/>
    </font>
    <font>
      <sz val="11"/>
      <color indexed="8"/>
      <name val="Times New Roman"/>
    </font>
    <font>
      <sz val="9"/>
      <name val="Tahoma"/>
    </font>
    <font>
      <b/>
      <sz val="9"/>
      <name val="Tahoma"/>
    </font>
    <font>
      <sz val="11"/>
      <color indexed="9"/>
      <name val="Calibri"/>
    </font>
    <font>
      <b/>
      <sz val="11"/>
      <color indexed="9"/>
      <name val="Calibri"/>
    </font>
    <font>
      <b/>
      <sz val="11"/>
      <color indexed="8"/>
      <name val="Calibri"/>
    </font>
    <font>
      <sz val="11"/>
      <color indexed="10"/>
      <name val="Calibri"/>
    </font>
    <font>
      <u/>
      <sz val="11"/>
      <color theme="10"/>
      <name val="Calibri"/>
    </font>
    <font>
      <sz val="11"/>
      <color rgb="FF9C0006"/>
      <name val="Calibri"/>
    </font>
    <font>
      <b/>
      <sz val="11"/>
      <color rgb="FFFA7D00"/>
      <name val="Calibri"/>
    </font>
    <font>
      <i/>
      <sz val="11"/>
      <color rgb="FF7F7F7F"/>
      <name val="Calibri"/>
    </font>
    <font>
      <sz val="11"/>
      <color rgb="FF006100"/>
      <name val="Calibri"/>
    </font>
    <font>
      <b/>
      <sz val="15"/>
      <color theme="3"/>
      <name val="Calibri"/>
    </font>
    <font>
      <b/>
      <sz val="13"/>
      <color theme="3"/>
      <name val="Calibri"/>
    </font>
    <font>
      <b/>
      <sz val="11"/>
      <color theme="3"/>
      <name val="Calibri"/>
    </font>
    <font>
      <sz val="11"/>
      <color rgb="FF3F3F76"/>
      <name val="Calibri"/>
    </font>
    <font>
      <sz val="11"/>
      <color rgb="FFFA7D00"/>
      <name val="Calibri"/>
    </font>
    <font>
      <sz val="11"/>
      <color rgb="FF9C6500"/>
      <name val="Calibri"/>
    </font>
    <font>
      <b/>
      <sz val="11"/>
      <color rgb="FF3F3F3F"/>
      <name val="Calibri"/>
    </font>
    <font>
      <b/>
      <sz val="18"/>
      <color theme="3"/>
      <name val="Calibri Light"/>
    </font>
    <font>
      <b/>
      <sz val="8"/>
      <color theme="1"/>
      <name val="Calibri"/>
      <scheme val="minor"/>
    </font>
    <font>
      <sz val="8"/>
      <color theme="1"/>
      <name val="Calibri"/>
      <scheme val="minor"/>
    </font>
    <font>
      <sz val="9"/>
      <color indexed="8"/>
      <name val="Cambria"/>
      <scheme val="major"/>
    </font>
    <font>
      <u/>
      <sz val="9"/>
      <color theme="10"/>
      <name val="Cambria"/>
      <scheme val="major"/>
    </font>
    <font>
      <b/>
      <sz val="9"/>
      <color indexed="8"/>
      <name val="Cambria"/>
      <scheme val="major"/>
    </font>
    <font>
      <sz val="8"/>
      <color theme="1"/>
      <name val="Cambria"/>
      <scheme val="major"/>
    </font>
    <font>
      <b/>
      <sz val="8"/>
      <color theme="0"/>
      <name val="Calibri"/>
      <scheme val="minor"/>
    </font>
    <font>
      <b/>
      <sz val="8"/>
      <color theme="3" tint="-0.49995422223578601"/>
      <name val="Calibri"/>
      <scheme val="minor"/>
    </font>
    <font>
      <sz val="10"/>
      <color theme="1"/>
      <name val="Times New Roman"/>
    </font>
    <font>
      <b/>
      <sz val="10"/>
      <color theme="3" tint="-0.49995422223578601"/>
      <name val="Times New Roman"/>
    </font>
    <font>
      <b/>
      <sz val="10"/>
      <color theme="4" tint="-0.49995422223578601"/>
      <name val="Times New Roman"/>
    </font>
    <font>
      <sz val="8"/>
      <color theme="1" tint="0.249977111117893"/>
      <name val="Calibri"/>
      <scheme val="minor"/>
    </font>
    <font>
      <b/>
      <sz val="24"/>
      <color theme="0"/>
      <name val="Cambria"/>
      <scheme val="major"/>
    </font>
    <font>
      <b/>
      <sz val="14"/>
      <color indexed="8"/>
      <name val="Cambria"/>
      <scheme val="major"/>
    </font>
    <font>
      <b/>
      <sz val="11"/>
      <color indexed="8"/>
      <name val="Cambria"/>
      <scheme val="major"/>
    </font>
    <font>
      <sz val="11"/>
      <color theme="1"/>
      <name val="Calibri"/>
      <scheme val="minor"/>
    </font>
    <font>
      <sz val="8"/>
      <color theme="1"/>
      <name val="Cambria"/>
    </font>
    <font>
      <b/>
      <sz val="10"/>
      <color theme="3" tint="-0.4999542222357860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4" tint="-0.49995422223578601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9"/>
      <color theme="1" tint="0.249977111117893"/>
      <name val="Cambria"/>
      <family val="1"/>
      <scheme val="major"/>
    </font>
    <font>
      <b/>
      <sz val="9"/>
      <color indexed="8"/>
      <name val="Cambria"/>
      <family val="1"/>
      <scheme val="major"/>
    </font>
  </fonts>
  <fills count="40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24991607409894101"/>
      </left>
      <right style="thin">
        <color theme="2" tint="-0.24991607409894101"/>
      </right>
      <top style="thin">
        <color theme="2" tint="-0.24991607409894101"/>
      </top>
      <bottom style="thin">
        <color theme="2" tint="-0.249916074098941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44" fontId="39" fillId="0" borderId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11" borderId="0"/>
    <xf numFmtId="0" fontId="2" fillId="12" borderId="0"/>
    <xf numFmtId="0" fontId="2" fillId="13" borderId="0"/>
    <xf numFmtId="0" fontId="7" fillId="14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21" borderId="0"/>
    <xf numFmtId="0" fontId="7" fillId="22" borderId="0"/>
    <xf numFmtId="0" fontId="7" fillId="23" borderId="0"/>
    <xf numFmtId="0" fontId="7" fillId="24" borderId="0"/>
    <xf numFmtId="0" fontId="7" fillId="25" borderId="0"/>
    <xf numFmtId="0" fontId="12" fillId="26" borderId="0"/>
    <xf numFmtId="0" fontId="13" fillId="27" borderId="1"/>
    <xf numFmtId="0" fontId="8" fillId="28" borderId="2"/>
    <xf numFmtId="0" fontId="3" fillId="0" borderId="0"/>
    <xf numFmtId="0" fontId="4" fillId="0" borderId="0"/>
    <xf numFmtId="0" fontId="4" fillId="0" borderId="0"/>
    <xf numFmtId="166" fontId="2" fillId="0" borderId="0"/>
    <xf numFmtId="0" fontId="14" fillId="0" borderId="0"/>
    <xf numFmtId="0" fontId="15" fillId="29" borderId="0"/>
    <xf numFmtId="0" fontId="16" fillId="0" borderId="3"/>
    <xf numFmtId="0" fontId="17" fillId="0" borderId="4"/>
    <xf numFmtId="0" fontId="18" fillId="0" borderId="5"/>
    <xf numFmtId="0" fontId="18" fillId="0" borderId="0"/>
    <xf numFmtId="0" fontId="11" fillId="0" borderId="0"/>
    <xf numFmtId="0" fontId="19" fillId="30" borderId="1"/>
    <xf numFmtId="0" fontId="20" fillId="0" borderId="6"/>
    <xf numFmtId="0" fontId="21" fillId="31" borderId="0"/>
    <xf numFmtId="0" fontId="2" fillId="0" borderId="0"/>
    <xf numFmtId="0" fontId="2" fillId="32" borderId="7"/>
    <xf numFmtId="0" fontId="22" fillId="27" borderId="8"/>
    <xf numFmtId="0" fontId="23" fillId="0" borderId="0"/>
    <xf numFmtId="0" fontId="9" fillId="0" borderId="9"/>
    <xf numFmtId="0" fontId="10" fillId="0" borderId="0"/>
  </cellStyleXfs>
  <cellXfs count="89">
    <xf numFmtId="0" fontId="0" fillId="0" borderId="0" xfId="0"/>
    <xf numFmtId="0" fontId="24" fillId="0" borderId="0" xfId="0" applyFont="1" applyAlignment="1">
      <alignment wrapText="1"/>
    </xf>
    <xf numFmtId="0" fontId="25" fillId="0" borderId="0" xfId="0" applyFont="1" applyFill="1"/>
    <xf numFmtId="14" fontId="25" fillId="0" borderId="0" xfId="0" applyNumberFormat="1" applyFont="1" applyFill="1"/>
    <xf numFmtId="0" fontId="25" fillId="0" borderId="0" xfId="0" applyNumberFormat="1" applyFont="1" applyFill="1"/>
    <xf numFmtId="164" fontId="25" fillId="0" borderId="0" xfId="0" applyNumberFormat="1" applyFont="1" applyFill="1"/>
    <xf numFmtId="0" fontId="25" fillId="0" borderId="0" xfId="0" applyFont="1"/>
    <xf numFmtId="14" fontId="25" fillId="0" borderId="0" xfId="0" applyNumberFormat="1" applyFont="1"/>
    <xf numFmtId="0" fontId="25" fillId="0" borderId="0" xfId="0" applyNumberFormat="1" applyFont="1"/>
    <xf numFmtId="164" fontId="25" fillId="0" borderId="0" xfId="0" applyNumberFormat="1" applyFont="1"/>
    <xf numFmtId="0" fontId="25" fillId="0" borderId="0" xfId="0" quotePrefix="1" applyFont="1"/>
    <xf numFmtId="0" fontId="26" fillId="33" borderId="0" xfId="47" applyFont="1" applyFill="1" applyBorder="1" applyAlignment="1">
      <alignment vertical="center"/>
    </xf>
    <xf numFmtId="0" fontId="27" fillId="33" borderId="0" xfId="43" applyFont="1" applyFill="1" applyBorder="1" applyAlignment="1">
      <alignment vertical="center"/>
    </xf>
    <xf numFmtId="14" fontId="26" fillId="33" borderId="0" xfId="47" applyNumberFormat="1" applyFont="1" applyFill="1" applyBorder="1" applyAlignment="1">
      <alignment vertical="center"/>
    </xf>
    <xf numFmtId="0" fontId="26" fillId="33" borderId="0" xfId="47" applyFont="1" applyFill="1" applyBorder="1" applyAlignment="1">
      <alignment horizontal="center" vertical="center"/>
    </xf>
    <xf numFmtId="0" fontId="28" fillId="35" borderId="10" xfId="47" applyFont="1" applyFill="1" applyBorder="1" applyAlignment="1">
      <alignment horizontal="center" vertical="center" wrapText="1"/>
    </xf>
    <xf numFmtId="14" fontId="28" fillId="35" borderId="10" xfId="47" applyNumberFormat="1" applyFont="1" applyFill="1" applyBorder="1" applyAlignment="1">
      <alignment horizontal="center" vertical="center" wrapText="1"/>
    </xf>
    <xf numFmtId="0" fontId="25" fillId="34" borderId="0" xfId="0" applyFont="1" applyFill="1"/>
    <xf numFmtId="0" fontId="25" fillId="34" borderId="0" xfId="0" applyNumberFormat="1" applyFont="1" applyFill="1"/>
    <xf numFmtId="0" fontId="29" fillId="0" borderId="0" xfId="0" applyFont="1"/>
    <xf numFmtId="1" fontId="25" fillId="0" borderId="0" xfId="0" applyNumberFormat="1" applyFont="1"/>
    <xf numFmtId="0" fontId="30" fillId="36" borderId="0" xfId="0" applyFont="1" applyFill="1" applyAlignment="1">
      <alignment horizontal="center" vertical="center" wrapText="1"/>
    </xf>
    <xf numFmtId="14" fontId="30" fillId="36" borderId="0" xfId="0" applyNumberFormat="1" applyFont="1" applyFill="1" applyAlignment="1">
      <alignment horizontal="center" vertical="center" wrapText="1"/>
    </xf>
    <xf numFmtId="0" fontId="30" fillId="36" borderId="0" xfId="0" applyNumberFormat="1" applyFont="1" applyFill="1" applyAlignment="1">
      <alignment horizontal="center" vertical="center" wrapText="1"/>
    </xf>
    <xf numFmtId="164" fontId="30" fillId="36" borderId="0" xfId="0" applyNumberFormat="1" applyFont="1" applyFill="1" applyAlignment="1">
      <alignment horizontal="center" vertical="center" wrapText="1"/>
    </xf>
    <xf numFmtId="168" fontId="25" fillId="0" borderId="0" xfId="0" applyNumberFormat="1" applyFont="1"/>
    <xf numFmtId="41" fontId="25" fillId="0" borderId="0" xfId="0" applyNumberFormat="1" applyFont="1"/>
    <xf numFmtId="0" fontId="31" fillId="35" borderId="0" xfId="0" applyFont="1" applyFill="1" applyAlignment="1"/>
    <xf numFmtId="0" fontId="33" fillId="35" borderId="0" xfId="0" applyFont="1" applyFill="1" applyAlignment="1"/>
    <xf numFmtId="0" fontId="34" fillId="35" borderId="0" xfId="0" applyFont="1" applyFill="1" applyAlignment="1">
      <alignment horizontal="center"/>
    </xf>
    <xf numFmtId="0" fontId="31" fillId="35" borderId="0" xfId="0" applyFont="1" applyFill="1" applyAlignment="1">
      <alignment horizontal="center"/>
    </xf>
    <xf numFmtId="14" fontId="25" fillId="34" borderId="0" xfId="0" applyNumberFormat="1" applyFont="1" applyFill="1"/>
    <xf numFmtId="0" fontId="35" fillId="0" borderId="0" xfId="0" applyFont="1" applyFill="1"/>
    <xf numFmtId="14" fontId="35" fillId="0" borderId="0" xfId="0" applyNumberFormat="1" applyFont="1" applyFill="1"/>
    <xf numFmtId="1" fontId="35" fillId="0" borderId="0" xfId="0" applyNumberFormat="1" applyFont="1" applyFill="1"/>
    <xf numFmtId="167" fontId="35" fillId="0" borderId="0" xfId="0" applyNumberFormat="1" applyFont="1" applyFill="1"/>
    <xf numFmtId="164" fontId="35" fillId="0" borderId="0" xfId="0" applyNumberFormat="1" applyFont="1" applyFill="1"/>
    <xf numFmtId="164" fontId="35" fillId="0" borderId="0" xfId="0" applyNumberFormat="1" applyFont="1" applyFill="1" applyAlignment="1">
      <alignment horizontal="center" vertical="center"/>
    </xf>
    <xf numFmtId="3" fontId="35" fillId="0" borderId="0" xfId="0" applyNumberFormat="1" applyFont="1" applyFill="1" applyAlignment="1">
      <alignment horizontal="center" vertical="center"/>
    </xf>
    <xf numFmtId="0" fontId="35" fillId="0" borderId="0" xfId="0" applyNumberFormat="1" applyFont="1" applyFill="1"/>
    <xf numFmtId="41" fontId="26" fillId="33" borderId="0" xfId="47" applyNumberFormat="1" applyFont="1" applyFill="1" applyBorder="1" applyAlignment="1">
      <alignment vertical="center"/>
    </xf>
    <xf numFmtId="41" fontId="28" fillId="35" borderId="10" xfId="47" applyNumberFormat="1" applyFont="1" applyFill="1" applyBorder="1" applyAlignment="1">
      <alignment horizontal="center" vertical="center" wrapText="1"/>
    </xf>
    <xf numFmtId="41" fontId="25" fillId="0" borderId="0" xfId="0" applyNumberFormat="1" applyFont="1" applyFill="1"/>
    <xf numFmtId="0" fontId="29" fillId="0" borderId="0" xfId="0" applyFont="1"/>
    <xf numFmtId="0" fontId="40" fillId="0" borderId="0" xfId="0" pivotButton="1" applyFont="1"/>
    <xf numFmtId="0" fontId="40" fillId="0" borderId="0" xfId="0" applyFont="1" applyAlignment="1">
      <alignment horizontal="left"/>
    </xf>
    <xf numFmtId="0" fontId="42" fillId="34" borderId="0" xfId="0" applyFont="1" applyFill="1"/>
    <xf numFmtId="0" fontId="42" fillId="0" borderId="0" xfId="0" applyFont="1"/>
    <xf numFmtId="0" fontId="43" fillId="36" borderId="0" xfId="0" applyNumberFormat="1" applyFont="1" applyFill="1" applyAlignment="1">
      <alignment horizontal="center" vertical="center" wrapText="1"/>
    </xf>
    <xf numFmtId="0" fontId="42" fillId="0" borderId="0" xfId="0" applyNumberFormat="1" applyFont="1"/>
    <xf numFmtId="0" fontId="25" fillId="37" borderId="0" xfId="0" applyFont="1" applyFill="1"/>
    <xf numFmtId="0" fontId="0" fillId="37" borderId="0" xfId="0" applyFill="1"/>
    <xf numFmtId="0" fontId="25" fillId="37" borderId="0" xfId="0" applyFont="1" applyFill="1" applyAlignment="1"/>
    <xf numFmtId="165" fontId="32" fillId="33" borderId="0" xfId="2" applyNumberFormat="1" applyFont="1" applyFill="1" applyAlignment="1">
      <alignment horizontal="right"/>
    </xf>
    <xf numFmtId="0" fontId="25" fillId="33" borderId="0" xfId="0" applyFont="1" applyFill="1"/>
    <xf numFmtId="0" fontId="25" fillId="33" borderId="0" xfId="0" applyFont="1" applyFill="1" applyBorder="1"/>
    <xf numFmtId="49" fontId="25" fillId="33" borderId="0" xfId="0" applyNumberFormat="1" applyFont="1" applyFill="1"/>
    <xf numFmtId="165" fontId="25" fillId="33" borderId="0" xfId="2" applyNumberFormat="1" applyFont="1" applyFill="1" applyAlignment="1">
      <alignment horizontal="right"/>
    </xf>
    <xf numFmtId="49" fontId="25" fillId="33" borderId="0" xfId="0" applyNumberFormat="1" applyFont="1" applyFill="1" applyAlignment="1"/>
    <xf numFmtId="0" fontId="25" fillId="33" borderId="0" xfId="0" applyFont="1" applyFill="1" applyAlignment="1"/>
    <xf numFmtId="0" fontId="36" fillId="37" borderId="0" xfId="0" applyFont="1" applyFill="1" applyAlignment="1"/>
    <xf numFmtId="165" fontId="32" fillId="33" borderId="0" xfId="2" applyNumberFormat="1" applyFont="1" applyFill="1" applyAlignment="1">
      <alignment horizontal="left"/>
    </xf>
    <xf numFmtId="165" fontId="45" fillId="33" borderId="0" xfId="2" applyNumberFormat="1" applyFont="1" applyFill="1" applyAlignment="1">
      <alignment horizontal="left"/>
    </xf>
    <xf numFmtId="41" fontId="45" fillId="39" borderId="0" xfId="2" applyNumberFormat="1" applyFont="1" applyFill="1" applyAlignment="1">
      <alignment horizontal="right"/>
    </xf>
    <xf numFmtId="168" fontId="25" fillId="0" borderId="0" xfId="4" applyNumberFormat="1" applyFont="1"/>
    <xf numFmtId="168" fontId="46" fillId="0" borderId="0" xfId="0" applyNumberFormat="1" applyFont="1"/>
    <xf numFmtId="0" fontId="46" fillId="33" borderId="0" xfId="0" applyFont="1" applyFill="1" applyBorder="1"/>
    <xf numFmtId="0" fontId="47" fillId="39" borderId="11" xfId="47" applyFont="1" applyFill="1" applyBorder="1" applyAlignment="1">
      <alignment horizontal="center" vertical="center" wrapText="1"/>
    </xf>
    <xf numFmtId="0" fontId="48" fillId="37" borderId="0" xfId="47" applyFont="1" applyFill="1" applyBorder="1" applyAlignment="1">
      <alignment horizontal="center" vertical="center"/>
    </xf>
    <xf numFmtId="41" fontId="30" fillId="36" borderId="0" xfId="0" applyNumberFormat="1" applyFont="1" applyFill="1" applyAlignment="1">
      <alignment horizontal="center" vertical="center" wrapText="1"/>
    </xf>
    <xf numFmtId="41" fontId="35" fillId="0" borderId="0" xfId="0" applyNumberFormat="1" applyFont="1" applyFill="1"/>
    <xf numFmtId="168" fontId="42" fillId="0" borderId="0" xfId="4" applyNumberFormat="1" applyFont="1"/>
    <xf numFmtId="14" fontId="47" fillId="39" borderId="11" xfId="47" applyNumberFormat="1" applyFont="1" applyFill="1" applyBorder="1" applyAlignment="1">
      <alignment horizontal="center" vertical="center" wrapText="1"/>
    </xf>
    <xf numFmtId="0" fontId="47" fillId="39" borderId="11" xfId="47" applyFont="1" applyFill="1" applyBorder="1" applyAlignment="1">
      <alignment horizontal="left" vertical="center" wrapText="1"/>
    </xf>
    <xf numFmtId="14" fontId="47" fillId="39" borderId="11" xfId="47" applyNumberFormat="1" applyFont="1" applyFill="1" applyBorder="1" applyAlignment="1">
      <alignment horizontal="left" vertical="center" wrapText="1"/>
    </xf>
    <xf numFmtId="41" fontId="47" fillId="39" borderId="11" xfId="47" applyNumberFormat="1" applyFont="1" applyFill="1" applyBorder="1" applyAlignment="1">
      <alignment horizontal="left" vertical="center" wrapText="1"/>
    </xf>
    <xf numFmtId="0" fontId="47" fillId="39" borderId="11" xfId="47" applyFont="1" applyFill="1" applyBorder="1" applyAlignment="1">
      <alignment vertical="center" wrapText="1"/>
    </xf>
    <xf numFmtId="0" fontId="48" fillId="35" borderId="10" xfId="47" applyFont="1" applyFill="1" applyBorder="1" applyAlignment="1">
      <alignment horizontal="center" vertical="center" wrapText="1"/>
    </xf>
    <xf numFmtId="14" fontId="48" fillId="35" borderId="10" xfId="47" applyNumberFormat="1" applyFont="1" applyFill="1" applyBorder="1" applyAlignment="1">
      <alignment horizontal="center" vertical="center" wrapText="1"/>
    </xf>
    <xf numFmtId="41" fontId="48" fillId="35" borderId="10" xfId="47" applyNumberFormat="1" applyFont="1" applyFill="1" applyBorder="1" applyAlignment="1">
      <alignment horizontal="center" vertical="center" wrapText="1"/>
    </xf>
    <xf numFmtId="0" fontId="41" fillId="35" borderId="0" xfId="0" applyFont="1" applyFill="1" applyAlignment="1">
      <alignment horizontal="center" wrapText="1"/>
    </xf>
    <xf numFmtId="0" fontId="33" fillId="35" borderId="0" xfId="0" applyFont="1" applyFill="1" applyAlignment="1">
      <alignment horizontal="center" wrapText="1"/>
    </xf>
    <xf numFmtId="0" fontId="44" fillId="35" borderId="0" xfId="0" applyFont="1" applyFill="1" applyAlignment="1">
      <alignment horizontal="center"/>
    </xf>
    <xf numFmtId="0" fontId="36" fillId="38" borderId="0" xfId="0" applyFont="1" applyFill="1" applyAlignment="1">
      <alignment horizontal="center"/>
    </xf>
    <xf numFmtId="0" fontId="34" fillId="35" borderId="0" xfId="0" applyFont="1" applyFill="1" applyAlignment="1">
      <alignment horizontal="center"/>
    </xf>
    <xf numFmtId="0" fontId="33" fillId="33" borderId="0" xfId="0" applyFont="1" applyFill="1" applyAlignment="1">
      <alignment horizontal="center"/>
    </xf>
    <xf numFmtId="0" fontId="31" fillId="35" borderId="0" xfId="0" applyFont="1" applyFill="1" applyAlignment="1">
      <alignment horizontal="center"/>
    </xf>
    <xf numFmtId="0" fontId="37" fillId="33" borderId="0" xfId="47" applyFont="1" applyFill="1" applyBorder="1" applyAlignment="1">
      <alignment horizontal="center" vertical="center"/>
    </xf>
    <xf numFmtId="0" fontId="38" fillId="33" borderId="0" xfId="47" applyFont="1" applyFill="1" applyBorder="1" applyAlignment="1">
      <alignment horizontal="center" vertical="center"/>
    </xf>
  </cellXfs>
  <cellStyles count="53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huẩn 2" xfId="33"/>
    <cellStyle name="Chuẩn 3" xfId="34"/>
    <cellStyle name="Chuẩn 4" xfId="35"/>
    <cellStyle name="Comma" xfId="4"/>
    <cellStyle name="Comma [0]" xfId="5"/>
    <cellStyle name="Comma 2" xfId="36"/>
    <cellStyle name="Currency" xfId="2"/>
    <cellStyle name="Currency [0]" xfId="3"/>
    <cellStyle name="Explanatory Text 2" xfId="37"/>
    <cellStyle name="Good 2" xfId="38"/>
    <cellStyle name="Heading 1 2" xfId="39"/>
    <cellStyle name="Heading 2 2" xfId="40"/>
    <cellStyle name="Heading 3 2" xfId="41"/>
    <cellStyle name="Heading 4 2" xfId="42"/>
    <cellStyle name="Hyperlink" xfId="43"/>
    <cellStyle name="Input 2" xfId="44"/>
    <cellStyle name="Linked Cell 2" xfId="45"/>
    <cellStyle name="Neutral 2" xfId="46"/>
    <cellStyle name="Normal" xfId="0" builtinId="0"/>
    <cellStyle name="Normal 2" xfId="47"/>
    <cellStyle name="Note 2" xfId="48"/>
    <cellStyle name="Output 2" xfId="49"/>
    <cellStyle name="Percent" xfId="1"/>
    <cellStyle name="Title 2" xfId="50"/>
    <cellStyle name="Total 2" xfId="51"/>
    <cellStyle name="Warning Text 2" xfId="52"/>
  </cellStyles>
  <dxfs count="12">
    <dxf>
      <font>
        <sz val="8"/>
      </font>
    </dxf>
    <dxf>
      <font>
        <i val="0"/>
        <name val="Cambria"/>
      </font>
    </dxf>
    <dxf>
      <font>
        <sz val="8"/>
      </font>
    </dxf>
    <dxf>
      <font>
        <i val="0"/>
        <name val="Cambria"/>
      </font>
    </dxf>
    <dxf>
      <font>
        <sz val="8"/>
      </font>
    </dxf>
    <dxf>
      <font>
        <i val="0"/>
        <name val="Cambria"/>
      </font>
    </dxf>
    <dxf>
      <font>
        <sz val="8"/>
      </font>
    </dxf>
    <dxf>
      <font>
        <i val="0"/>
        <name val="Cambria"/>
      </font>
    </dxf>
    <dxf>
      <font>
        <sz val="8"/>
      </font>
    </dxf>
    <dxf>
      <font>
        <i val="0"/>
        <name val="Cambria"/>
      </font>
    </dxf>
    <dxf>
      <font>
        <sz val="8"/>
      </font>
    </dxf>
    <dxf>
      <font>
        <i val="0"/>
        <name val="Cambria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/>
            </c:spPr>
            <c:trendlineType val="movingAvg"/>
            <c:period val="2"/>
            <c:dispRSqr val="1"/>
            <c:dispEq val="1"/>
            <c:trendlineLbl>
              <c:numFmt formatCode="General" sourceLinked="0"/>
            </c:trendlineLbl>
          </c:trendline>
          <c:cat>
            <c:strRef>
              <c:f>Calculations!$A$3:$A$11</c:f>
              <c:strCache>
                <c:ptCount val="9"/>
                <c:pt idx="0">
                  <c:v>&amp;=&amp;=AF{r}</c:v>
                </c:pt>
                <c:pt idx="1">
                  <c:v>Grand Total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strCache>
            </c:strRef>
          </c:cat>
          <c:val>
            <c:numRef>
              <c:f>Calculations!$B$3:$B$11</c:f>
              <c:numCache>
                <c:formatCode>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45920"/>
        <c:axId val="97805056"/>
      </c:barChart>
      <c:catAx>
        <c:axId val="977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05056"/>
        <c:crosses val="autoZero"/>
        <c:auto val="1"/>
        <c:lblAlgn val="ctr"/>
        <c:lblOffset val="100"/>
        <c:noMultiLvlLbl val="1"/>
      </c:catAx>
      <c:valAx>
        <c:axId val="9780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7745920"/>
        <c:crosses val="autoZero"/>
        <c:crossBetween val="between"/>
      </c:valAx>
    </c:plotArea>
    <c:plotVisOnly val="1"/>
    <c:dispBlanksAs val="gap"/>
    <c:showDLblsOverMax val="1"/>
  </c:chart>
  <c:spPr>
    <a:ln>
      <a:noFill/>
    </a:ln>
  </c:spPr>
  <c:txPr>
    <a:bodyPr rot="0"/>
    <a:lstStyle/>
    <a:p>
      <a:pPr>
        <a:defRPr lang="en-US" sz="800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Calculations!$E$35</c:f>
              <c:strCache>
                <c:ptCount val="1"/>
                <c:pt idx="0">
                  <c:v>Lương</c:v>
                </c:pt>
              </c:strCache>
            </c:strRef>
          </c:tx>
          <c:marker>
            <c:symbol val="star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Calculations!$D$36:$D$44</c:f>
              <c:strCache>
                <c:ptCount val="1"/>
                <c:pt idx="0">
                  <c:v>&amp;=&amp;=AF{r}</c:v>
                </c:pt>
              </c:strCache>
            </c:strRef>
          </c:cat>
          <c:val>
            <c:numRef>
              <c:f>Calculations!$E$36:$E$44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69312"/>
        <c:axId val="98670848"/>
      </c:lineChart>
      <c:catAx>
        <c:axId val="98669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8670848"/>
        <c:crosses val="autoZero"/>
        <c:auto val="1"/>
        <c:lblAlgn val="ctr"/>
        <c:lblOffset val="100"/>
        <c:noMultiLvlLbl val="0"/>
      </c:catAx>
      <c:valAx>
        <c:axId val="9867084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crossAx val="9866931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Calculations!$F$3:$F$14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34304"/>
        <c:axId val="98835840"/>
      </c:barChart>
      <c:catAx>
        <c:axId val="988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5840"/>
        <c:crosses val="autoZero"/>
        <c:auto val="1"/>
        <c:lblAlgn val="ctr"/>
        <c:lblOffset val="100"/>
        <c:noMultiLvlLbl val="1"/>
      </c:catAx>
      <c:valAx>
        <c:axId val="9883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343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Calculations!$Y$3:$Y$14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51840"/>
        <c:axId val="98874112"/>
      </c:barChart>
      <c:catAx>
        <c:axId val="988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lang="en-US" sz="800" u="none" baseline="0"/>
            </a:pPr>
            <a:endParaRPr lang="en-US"/>
          </a:p>
        </c:txPr>
        <c:crossAx val="98874112"/>
        <c:crosses val="autoZero"/>
        <c:auto val="1"/>
        <c:lblAlgn val="ctr"/>
        <c:lblOffset val="100"/>
        <c:noMultiLvlLbl val="1"/>
      </c:catAx>
      <c:valAx>
        <c:axId val="9887411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98851840"/>
        <c:crosses val="autoZero"/>
        <c:crossBetween val="between"/>
      </c:valAx>
    </c:plotArea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ln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Calculations!$B$18:$B$29</c:f>
              <c:strCache>
                <c:ptCount val="1"/>
                <c:pt idx="0">
                  <c:v>&amp;=[DATA].CTRACT_TYPE_NAME</c:v>
                </c:pt>
              </c:strCache>
            </c:strRef>
          </c:cat>
          <c:val>
            <c:numRef>
              <c:f>Calculations!$C$18:$C$29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Calculations!$G$3:$G$14</c:f>
              <c:strCache>
                <c:ptCount val="12"/>
                <c:pt idx="0">
                  <c:v>&amp;=&amp;=AF{r}</c:v>
                </c:pt>
                <c:pt idx="1">
                  <c:v>Grand Total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Calculations!$H$3:$H$11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12896"/>
        <c:axId val="98922880"/>
      </c:barChart>
      <c:catAx>
        <c:axId val="989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lang="en-US" sz="800" u="none" baseline="0"/>
            </a:pPr>
            <a:endParaRPr lang="en-US"/>
          </a:p>
        </c:txPr>
        <c:crossAx val="98922880"/>
        <c:crosses val="autoZero"/>
        <c:auto val="1"/>
        <c:lblAlgn val="ctr"/>
        <c:lblOffset val="100"/>
        <c:noMultiLvlLbl val="1"/>
      </c:catAx>
      <c:valAx>
        <c:axId val="9892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8912896"/>
        <c:crosses val="autoZero"/>
        <c:crossBetween val="between"/>
      </c:valAx>
    </c:plotArea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Calculations!$L$2</c:f>
              <c:strCache>
                <c:ptCount val="1"/>
                <c:pt idx="0">
                  <c:v>Số nhân sự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Lbls>
            <c:spPr>
              <a:noFill/>
              <a:ln w="2540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Calculations!$K$3:$K$11</c:f>
              <c:strCache>
                <c:ptCount val="9"/>
                <c:pt idx="0">
                  <c:v>&lt; 20</c:v>
                </c:pt>
                <c:pt idx="1">
                  <c:v>Từ 20 đến 25</c:v>
                </c:pt>
                <c:pt idx="2">
                  <c:v>Từ 25 đến 30</c:v>
                </c:pt>
                <c:pt idx="3">
                  <c:v>Từ 30 đến 35</c:v>
                </c:pt>
                <c:pt idx="4">
                  <c:v>Từ 35 đến 40</c:v>
                </c:pt>
                <c:pt idx="5">
                  <c:v>Từ 40 đến 45</c:v>
                </c:pt>
                <c:pt idx="6">
                  <c:v>Từ 45 đến 50</c:v>
                </c:pt>
                <c:pt idx="7">
                  <c:v>Từ 50 đến 55</c:v>
                </c:pt>
                <c:pt idx="8">
                  <c:v>&gt; 55</c:v>
                </c:pt>
              </c:strCache>
            </c:strRef>
          </c:cat>
          <c:val>
            <c:numRef>
              <c:f>Calculations!$L$3:$L$11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375"/>
          <c:y val="0.1595"/>
          <c:w val="0.25925925925925902"/>
          <c:h val="0.78936605316973396"/>
        </c:manualLayout>
      </c:layout>
      <c:overlay val="0"/>
    </c:legend>
    <c:plotVisOnly val="1"/>
    <c:dispBlanksAs val="gap"/>
    <c:showDLblsOverMax val="1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Calculations!$O$2</c:f>
              <c:strCache>
                <c:ptCount val="1"/>
                <c:pt idx="0">
                  <c:v>Số nhân sự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Calculations!$N$3:$N$4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Calculations!$O$3:$O$4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3"/>
          <c:order val="0"/>
          <c:tx>
            <c:strRef>
              <c:f>Calculations!$R$2</c:f>
              <c:strCache>
                <c:ptCount val="1"/>
                <c:pt idx="0">
                  <c:v>Số nhân sự</c:v>
                </c:pt>
              </c:strCache>
            </c:strRef>
          </c:tx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8"/>
            <c:bubble3D val="0"/>
          </c:dPt>
          <c:dPt>
            <c:idx val="9"/>
            <c:bubble3D val="0"/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Calculations!$Q$3:$Q$12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Không phân cấp</c:v>
                </c:pt>
              </c:strCache>
            </c:strRef>
          </c:cat>
          <c:val>
            <c:numRef>
              <c:f>Calculations!$R$3:$R$12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450000000000002"/>
          <c:y val="5.8000000000000003E-2"/>
        </c:manualLayout>
      </c:layout>
      <c:overlay val="0"/>
    </c:legend>
    <c:plotVisOnly val="1"/>
    <c:dispBlanksAs val="gap"/>
    <c:showDLblsOverMax val="1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Calculations!$W$3:$W$14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85216"/>
        <c:axId val="98186752"/>
      </c:barChart>
      <c:catAx>
        <c:axId val="981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 lang="en-US" sz="800" u="none" baseline="0"/>
            </a:pPr>
            <a:endParaRPr lang="en-US"/>
          </a:p>
        </c:txPr>
        <c:crossAx val="98186752"/>
        <c:crosses val="autoZero"/>
        <c:auto val="1"/>
        <c:lblAlgn val="ctr"/>
        <c:lblOffset val="100"/>
        <c:noMultiLvlLbl val="1"/>
      </c:catAx>
      <c:valAx>
        <c:axId val="98186752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98185216"/>
        <c:crosses val="autoZero"/>
        <c:crossBetween val="between"/>
      </c:valAx>
    </c:plotArea>
    <c:plotVisOnly val="1"/>
    <c:dispBlanksAs val="gap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Calculations!$H$17</c:f>
              <c:strCache>
                <c:ptCount val="1"/>
                <c:pt idx="0">
                  <c:v>Refine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Calculations!$F$18:$F$33</c:f>
              <c:strCache>
                <c:ptCount val="1"/>
                <c:pt idx="0">
                  <c:v>&amp;=[DATA].TRINHDO</c:v>
                </c:pt>
              </c:strCache>
            </c:strRef>
          </c:cat>
          <c:val>
            <c:numRef>
              <c:f>Calculations!$H$18:$H$33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07243411774988E-2"/>
          <c:y val="0.25201537789691414"/>
          <c:w val="0.72914665639073095"/>
          <c:h val="0.597942602641142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Calculations!$K$16</c:f>
              <c:strCache>
                <c:ptCount val="1"/>
                <c:pt idx="0">
                  <c:v>Điều chuyển đi</c:v>
                </c:pt>
              </c:strCache>
            </c:strRef>
          </c:tx>
          <c:invertIfNegative val="0"/>
          <c:val>
            <c:numRef>
              <c:f>Calculations!$K$17:$K$28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Calculations!$L$16</c:f>
              <c:strCache>
                <c:ptCount val="1"/>
                <c:pt idx="0">
                  <c:v>Điều chuyển đến</c:v>
                </c:pt>
              </c:strCache>
            </c:strRef>
          </c:tx>
          <c:invertIfNegative val="0"/>
          <c:val>
            <c:numRef>
              <c:f>Calculations!$L$17:$L$28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09888"/>
        <c:axId val="98711424"/>
      </c:barChart>
      <c:catAx>
        <c:axId val="98709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8711424"/>
        <c:crosses val="autoZero"/>
        <c:auto val="1"/>
        <c:lblAlgn val="ctr"/>
        <c:lblOffset val="100"/>
        <c:noMultiLvlLbl val="0"/>
      </c:catAx>
      <c:valAx>
        <c:axId val="98711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70988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81208868526906819"/>
          <c:y val="0.11910748965076218"/>
          <c:w val="0.16704174379780726"/>
          <c:h val="0.773613664295152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Calculations!$O$16</c:f>
              <c:strCache>
                <c:ptCount val="1"/>
                <c:pt idx="0">
                  <c:v>Tăng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Calculations!$O$17:$O$28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Calculations!$P$16</c:f>
              <c:strCache>
                <c:ptCount val="1"/>
                <c:pt idx="0">
                  <c:v>Giảm</c:v>
                </c:pt>
              </c:strCache>
            </c:strRef>
          </c:tx>
          <c:invertIfNegative val="0"/>
          <c:val>
            <c:numRef>
              <c:f>Calculations!$P$17:$P$28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40864"/>
        <c:axId val="98742656"/>
      </c:barChart>
      <c:catAx>
        <c:axId val="9874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8742656"/>
        <c:crosses val="autoZero"/>
        <c:auto val="1"/>
        <c:lblAlgn val="ctr"/>
        <c:lblOffset val="100"/>
        <c:noMultiLvlLbl val="0"/>
      </c:catAx>
      <c:valAx>
        <c:axId val="987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40864"/>
        <c:crosses val="autoZero"/>
        <c:crossBetween val="between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Calculations!$B$37:$B$48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639232"/>
        <c:axId val="98649216"/>
      </c:barChart>
      <c:catAx>
        <c:axId val="986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49216"/>
        <c:crosses val="autoZero"/>
        <c:auto val="1"/>
        <c:lblAlgn val="ctr"/>
        <c:lblOffset val="100"/>
        <c:noMultiLvlLbl val="1"/>
      </c:catAx>
      <c:valAx>
        <c:axId val="9864921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crossAx val="98639232"/>
        <c:crosses val="autoZero"/>
        <c:crossBetween val="between"/>
      </c:valAx>
    </c:plotArea>
    <c:plotVisOnly val="1"/>
    <c:dispBlanksAs val="gap"/>
    <c:showDLblsOverMax val="1"/>
  </c:chart>
  <c:spPr>
    <a:ln>
      <a:noFill/>
    </a:ln>
  </c:spPr>
  <c:txPr>
    <a:bodyPr rot="0"/>
    <a:lstStyle/>
    <a:p>
      <a:pPr>
        <a:defRPr lang="en-US" sz="800" u="none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List" dx="15" fmlaLink="Lists!$C$1" fmlaRange="List_Departments" noThreeD="1" val="0"/>
</file>

<file path=xl/ctrlProps/ctrlProp2.xml><?xml version="1.0" encoding="utf-8"?>
<formControlPr xmlns="http://schemas.microsoft.com/office/spreadsheetml/2009/9/main" objectType="List" dx="15" fmlaLink="Lists!$D$1" fmlaRange="List_Locations" noThreeD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331561</xdr:colOff>
      <xdr:row>4</xdr:row>
      <xdr:rowOff>66675</xdr:rowOff>
    </xdr:from>
    <xdr:to>
      <xdr:col>10</xdr:col>
      <xdr:colOff>180068</xdr:colOff>
      <xdr:row>15</xdr:row>
      <xdr:rowOff>123825</xdr:rowOff>
    </xdr:to>
    <xdr:graphicFrame macro="">
      <xdr:nvGraphicFramePr>
        <xdr:cNvPr id="923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4</xdr:row>
      <xdr:rowOff>38100</xdr:rowOff>
    </xdr:from>
    <xdr:to>
      <xdr:col>22</xdr:col>
      <xdr:colOff>619125</xdr:colOff>
      <xdr:row>20</xdr:row>
      <xdr:rowOff>95250</xdr:rowOff>
    </xdr:to>
    <xdr:graphicFrame macro="">
      <xdr:nvGraphicFramePr>
        <xdr:cNvPr id="923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22</xdr:row>
      <xdr:rowOff>28575</xdr:rowOff>
    </xdr:from>
    <xdr:to>
      <xdr:col>23</xdr:col>
      <xdr:colOff>0</xdr:colOff>
      <xdr:row>37</xdr:row>
      <xdr:rowOff>95250</xdr:rowOff>
    </xdr:to>
    <xdr:graphicFrame macro="">
      <xdr:nvGraphicFramePr>
        <xdr:cNvPr id="923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39</xdr:row>
      <xdr:rowOff>57149</xdr:rowOff>
    </xdr:from>
    <xdr:to>
      <xdr:col>22</xdr:col>
      <xdr:colOff>619125</xdr:colOff>
      <xdr:row>60</xdr:row>
      <xdr:rowOff>102054</xdr:rowOff>
    </xdr:to>
    <xdr:graphicFrame macro="">
      <xdr:nvGraphicFramePr>
        <xdr:cNvPr id="923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38100</xdr:colOff>
      <xdr:row>16</xdr:row>
      <xdr:rowOff>0</xdr:rowOff>
    </xdr:from>
    <xdr:to>
      <xdr:col>2</xdr:col>
      <xdr:colOff>742950</xdr:colOff>
      <xdr:row>26</xdr:row>
      <xdr:rowOff>47625</xdr:rowOff>
    </xdr:to>
    <xdr:sp macro="" textlink="">
      <xdr:nvSpPr>
        <xdr:cNvPr id="9217" name="List Box 1" hidden="1">
          <a:extLst>
            <a:ext uri="{63B3BB69-23CF-44E3-9099-C40C66FF867C}">
              <a14:compatExt xmlns:a14="http://schemas.microsoft.com/office/drawing/2010/main" spid="_x0000_s921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28</xdr:row>
      <xdr:rowOff>180975</xdr:rowOff>
    </xdr:from>
    <xdr:to>
      <xdr:col>2</xdr:col>
      <xdr:colOff>752475</xdr:colOff>
      <xdr:row>34</xdr:row>
      <xdr:rowOff>19050</xdr:rowOff>
    </xdr:to>
    <xdr:sp macro="" textlink="">
      <xdr:nvSpPr>
        <xdr:cNvPr id="9221" name="List Box 5" hidden="1">
          <a:extLst>
            <a:ext uri="{63B3BB69-23CF-44E3-9099-C40C66FF867C}">
              <a14:compatExt xmlns:a14="http://schemas.microsoft.com/office/drawing/2010/main" spid="_x0000_s922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3174</xdr:colOff>
      <xdr:row>17</xdr:row>
      <xdr:rowOff>64861</xdr:rowOff>
    </xdr:from>
    <xdr:to>
      <xdr:col>16</xdr:col>
      <xdr:colOff>396875</xdr:colOff>
      <xdr:row>28</xdr:row>
      <xdr:rowOff>83911</xdr:rowOff>
    </xdr:to>
    <xdr:graphicFrame macro="">
      <xdr:nvGraphicFramePr>
        <xdr:cNvPr id="923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16</xdr:row>
          <xdr:rowOff>0</xdr:rowOff>
        </xdr:from>
        <xdr:to>
          <xdr:col>2</xdr:col>
          <xdr:colOff>742950</xdr:colOff>
          <xdr:row>26</xdr:row>
          <xdr:rowOff>47625</xdr:rowOff>
        </xdr:to>
        <xdr:sp macro="" textlink="">
          <xdr:nvSpPr>
            <xdr:cNvPr id="2" name="List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28</xdr:row>
          <xdr:rowOff>180975</xdr:rowOff>
        </xdr:from>
        <xdr:to>
          <xdr:col>2</xdr:col>
          <xdr:colOff>752475</xdr:colOff>
          <xdr:row>34</xdr:row>
          <xdr:rowOff>19050</xdr:rowOff>
        </xdr:to>
        <xdr:sp macro="" textlink="">
          <xdr:nvSpPr>
            <xdr:cNvPr id="3" name="List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113393</xdr:colOff>
      <xdr:row>45</xdr:row>
      <xdr:rowOff>45359</xdr:rowOff>
    </xdr:from>
    <xdr:to>
      <xdr:col>16</xdr:col>
      <xdr:colOff>544287</xdr:colOff>
      <xdr:row>59</xdr:row>
      <xdr:rowOff>68037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45356</xdr:colOff>
      <xdr:row>30</xdr:row>
      <xdr:rowOff>136073</xdr:rowOff>
    </xdr:from>
    <xdr:to>
      <xdr:col>16</xdr:col>
      <xdr:colOff>521605</xdr:colOff>
      <xdr:row>42</xdr:row>
      <xdr:rowOff>79376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328839</xdr:colOff>
      <xdr:row>4</xdr:row>
      <xdr:rowOff>68036</xdr:rowOff>
    </xdr:from>
    <xdr:to>
      <xdr:col>16</xdr:col>
      <xdr:colOff>374196</xdr:colOff>
      <xdr:row>15</xdr:row>
      <xdr:rowOff>68036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181427</xdr:colOff>
      <xdr:row>61</xdr:row>
      <xdr:rowOff>90716</xdr:rowOff>
    </xdr:from>
    <xdr:to>
      <xdr:col>22</xdr:col>
      <xdr:colOff>11339</xdr:colOff>
      <xdr:row>77</xdr:row>
      <xdr:rowOff>45358</xdr:rowOff>
    </xdr:to>
    <xdr:graphicFrame macro="">
      <xdr:nvGraphicFramePr>
        <xdr:cNvPr id="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102053</xdr:colOff>
      <xdr:row>61</xdr:row>
      <xdr:rowOff>102054</xdr:rowOff>
    </xdr:from>
    <xdr:to>
      <xdr:col>12</xdr:col>
      <xdr:colOff>68036</xdr:colOff>
      <xdr:row>77</xdr:row>
      <xdr:rowOff>113392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147411</xdr:colOff>
      <xdr:row>17</xdr:row>
      <xdr:rowOff>79375</xdr:rowOff>
    </xdr:from>
    <xdr:to>
      <xdr:col>9</xdr:col>
      <xdr:colOff>376011</xdr:colOff>
      <xdr:row>28</xdr:row>
      <xdr:rowOff>127000</xdr:rowOff>
    </xdr:to>
    <xdr:graphicFrame macro="">
      <xdr:nvGraphicFramePr>
        <xdr:cNvPr id="2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635000</xdr:colOff>
      <xdr:row>31</xdr:row>
      <xdr:rowOff>0</xdr:rowOff>
    </xdr:from>
    <xdr:to>
      <xdr:col>10</xdr:col>
      <xdr:colOff>492125</xdr:colOff>
      <xdr:row>42</xdr:row>
      <xdr:rowOff>38100</xdr:rowOff>
    </xdr:to>
    <xdr:graphicFrame macro="">
      <xdr:nvGraphicFramePr>
        <xdr:cNvPr id="26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192768</xdr:colOff>
      <xdr:row>45</xdr:row>
      <xdr:rowOff>56697</xdr:rowOff>
    </xdr:from>
    <xdr:to>
      <xdr:col>9</xdr:col>
      <xdr:colOff>464909</xdr:colOff>
      <xdr:row>59</xdr:row>
      <xdr:rowOff>129950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158750</xdr:colOff>
      <xdr:row>31</xdr:row>
      <xdr:rowOff>22679</xdr:rowOff>
    </xdr:from>
    <xdr:to>
      <xdr:col>6</xdr:col>
      <xdr:colOff>606425</xdr:colOff>
      <xdr:row>42</xdr:row>
      <xdr:rowOff>53522</xdr:rowOff>
    </xdr:to>
    <xdr:graphicFrame macro="">
      <xdr:nvGraphicFramePr>
        <xdr:cNvPr id="22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84.623189120372" createdVersion="5" refreshedVersion="5" minRefreshableVersion="3" recordCount="1">
  <cacheSource type="worksheet">
    <worksheetSource ref="A9:C10" sheet="HU0101"/>
  </cacheSource>
  <cacheFields count="3">
    <cacheField name="STT" numFmtId="0">
      <sharedItems/>
    </cacheField>
    <cacheField name="MÃ NHÂN VIÊN" numFmtId="0">
      <sharedItems/>
    </cacheField>
    <cacheField name="HỌ TÊN" numFmtId="0">
      <sharedItems count="1">
        <s v="&amp;=[DATA].FULLNAME_V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584.62333923611" createdVersion="5" refreshedVersion="5" minRefreshableVersion="3" recordCount="1">
  <cacheSource type="worksheet">
    <worksheetSource ref="R9:R10" sheet="HU0101"/>
  </cacheSource>
  <cacheFields count="1">
    <cacheField name="PHÂN LOẠI HỢP ĐỒNG" numFmtId="0">
      <sharedItems count="1">
        <s v="&amp;=[DATA].CTRACT_TYPE_N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584.623406481478" createdVersion="5" refreshedVersion="5" minRefreshableVersion="3" recordCount="1">
  <cacheSource type="worksheet">
    <worksheetSource ref="G9:G10" sheet="HU0101"/>
  </cacheSource>
  <cacheFields count="1">
    <cacheField name="ĐƠN VỊ TRỰC THUỘC" numFmtId="0">
      <sharedItems count="1">
        <s v="&amp;=[DATA].ORG_PA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2584.623485532407" createdVersion="5" refreshedVersion="5" minRefreshableVersion="3" recordCount="1">
  <cacheSource type="worksheet">
    <worksheetSource ref="N9:N10" sheet="HU0101"/>
  </cacheSource>
  <cacheFields count="1">
    <cacheField name="ĐỊA ĐIỂM LÀM VIỆC" numFmtId="0">
      <sharedItems count="1">
        <s v="&amp;=[DATA].DIA_DIEM_LAM_VI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2584.623567824077" createdVersion="5" refreshedVersion="5" minRefreshableVersion="3" recordCount="1">
  <cacheSource type="worksheet">
    <worksheetSource ref="AY9:AY10" sheet="HU0101"/>
  </cacheSource>
  <cacheFields count="1">
    <cacheField name="Year" numFmtId="1">
      <sharedItems count="1">
        <s v="&amp;=&amp;=AF{r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2584.623640162034" createdVersion="5" refreshedVersion="5" minRefreshableVersion="3" recordCount="1">
  <cacheSource type="worksheet">
    <worksheetSource ref="AC9:AC10" sheet="HU0101"/>
  </cacheSource>
  <cacheFields count="1">
    <cacheField name="TRÌNH ĐỘ" numFmtId="0">
      <sharedItems count="1">
        <s v="&amp;=[DATA].TRINH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&amp;=[DATA].STT"/>
    <s v="&amp;=[DATA].EMPLOYEE_COD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"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Values" updatedVersion="5" useAutoFormatting="1" itemPrintTitles="1" indent="0" rowHeaderCaption="Phòng Ban">
  <location ref="C3:C5" firstHeaderRow="1" firstDataRow="1" firstDataCol="1"/>
  <pivotFields count="1">
    <pivotField axis="axisRow" showAll="0" includeNewItemsInFilter="1" defaultSubtotal="0">
      <items count="1">
        <item x="0"/>
      </items>
    </pivotField>
  </pivotFields>
  <rowFields count="1">
    <field x="0"/>
  </rowFields>
  <rowItems count="2">
    <i>
      <x/>
    </i>
    <i t="grand">
      <x/>
    </i>
  </rowItems>
  <colItems count="1">
    <i/>
  </colItems>
  <formats count="2">
    <format dxfId="1">
      <pivotArea type="all" dataOnly="0" fieldPosition="0"/>
    </format>
    <format dxfId="0">
      <pivotArea type="all" dataOnly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Values" updatedVersion="5" useAutoFormatting="1" itemPrintTitles="1" indent="0" rowHeaderCaption="Địa điểm">
  <location ref="D3:D5" firstHeaderRow="1" firstDataRow="1" firstDataCol="1"/>
  <pivotFields count="1">
    <pivotField axis="axisRow" showAll="0" includeNewItemsInFilter="1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formats count="2">
    <format dxfId="3">
      <pivotArea type="all" dataOnly="0" fieldPosition="0"/>
    </format>
    <format dxfId="2">
      <pivotArea type="all" dataOnly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5" dataOnRows="1" applyNumberFormats="0" applyBorderFormats="0" applyFontFormats="0" applyPatternFormats="0" applyAlignmentFormats="0" applyWidthHeightFormats="1" dataCaption="Values" updatedVersion="5" useAutoFormatting="1" itemPrintTitles="1" indent="0" rowHeaderCaption="Year">
  <location ref="F3:F5" firstHeaderRow="1" firstDataRow="1" firstDataCol="1"/>
  <pivotFields count="1">
    <pivotField axis="axisRow" showAll="0" includeNewItemsInFilter="1" defaultSubtotal="0">
      <items count="1">
        <item x="0"/>
      </items>
    </pivotField>
  </pivotFields>
  <rowFields count="1">
    <field x="0"/>
  </rowFields>
  <rowItems count="2">
    <i>
      <x/>
    </i>
    <i t="grand">
      <x/>
    </i>
  </rowItems>
  <colItems count="1">
    <i/>
  </colItems>
  <formats count="2">
    <format dxfId="5">
      <pivotArea type="all" dataOnly="0" fieldPosition="0"/>
    </format>
    <format dxfId="4">
      <pivotArea type="all" dataOnly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5" useAutoFormatting="1" itemPrintTitles="1" indent="0" rowHeaderCaption="HỌ TÊN">
  <location ref="A3:A5" firstHeaderRow="1" firstDataRow="1" firstDataCol="1"/>
  <pivotFields count="3">
    <pivotField showAll="0" includeNewItemsInFilter="1"/>
    <pivotField showAll="0" includeNewItemsInFilter="1"/>
    <pivotField axis="axisRow" showAll="0" includeNewItemsInFilter="1" defaultSubtotal="0">
      <items count="1">
        <item x="0"/>
      </items>
    </pivotField>
  </pivotFields>
  <rowFields count="1">
    <field x="2"/>
  </rowFields>
  <rowItems count="2">
    <i>
      <x/>
    </i>
    <i t="grand">
      <x/>
    </i>
  </rowItems>
  <colItems count="1">
    <i/>
  </colItems>
  <formats count="2">
    <format dxfId="7">
      <pivotArea type="all" dataOnly="0" fieldPosition="0"/>
    </format>
    <format dxfId="6">
      <pivotArea type="all" dataOnly="0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4" dataOnRows="1" applyNumberFormats="0" applyBorderFormats="0" applyFontFormats="0" applyPatternFormats="0" applyAlignmentFormats="0" applyWidthHeightFormats="1" dataCaption="Values" updatedVersion="5" useAutoFormatting="1" itemPrintTitles="1" indent="0" rowHeaderCaption="Year">
  <location ref="E3:E5" firstHeaderRow="1" firstDataRow="1" firstDataCol="1"/>
  <pivotFields count="1">
    <pivotField axis="axisRow" showAll="0" includeNewItemsInFilter="1" sortType="ascending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formats count="2">
    <format dxfId="9">
      <pivotArea type="all" dataOnly="0" fieldPosition="0"/>
    </format>
    <format dxfId="8">
      <pivotArea type="all" dataOnly="0" fieldPosition="0"/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Values" updatedVersion="5" useAutoFormatting="1" itemPrintTitles="1" indent="0" rowHeaderCaption="Loại hợp đồng">
  <location ref="B3:B5" firstHeaderRow="1" firstDataRow="1" firstDataCol="1"/>
  <pivotFields count="1">
    <pivotField axis="axisRow" showAll="0" includeNewItemsInFilter="1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formats count="2">
    <format dxfId="11">
      <pivotArea type="all" dataOnly="0" collapsedLevelsAreSubtotals="1" fieldPosition="0"/>
    </format>
    <format dxfId="10">
      <pivotArea type="all" dataOnly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M80"/>
  <sheetViews>
    <sheetView showGridLines="0" topLeftCell="A28" zoomScale="84" zoomScaleNormal="84" workbookViewId="0">
      <selection activeCell="D33" sqref="D33"/>
    </sheetView>
  </sheetViews>
  <sheetFormatPr defaultColWidth="9.140625" defaultRowHeight="11.25"/>
  <cols>
    <col min="1" max="1" width="2.85546875" style="50" customWidth="1"/>
    <col min="2" max="2" width="9.140625" style="50" customWidth="1"/>
    <col min="3" max="3" width="12.5703125" style="50" customWidth="1"/>
    <col min="4" max="4" width="11" style="50" customWidth="1"/>
    <col min="5" max="5" width="9.5703125" style="50" customWidth="1"/>
    <col min="6" max="6" width="12.140625" style="50" customWidth="1"/>
    <col min="7" max="7" width="12.85546875" style="50" customWidth="1"/>
    <col min="8" max="23" width="9.5703125" style="50" customWidth="1"/>
    <col min="24" max="24" width="2.85546875" style="50" customWidth="1"/>
    <col min="25" max="25" width="9.5703125" style="50" customWidth="1"/>
    <col min="26" max="26" width="8.140625" style="50" customWidth="1"/>
    <col min="27" max="27" width="7.85546875" style="50" customWidth="1"/>
    <col min="28" max="28" width="8.140625" style="50" customWidth="1"/>
    <col min="29" max="29" width="7.85546875" style="50" customWidth="1"/>
    <col min="30" max="30" width="7" style="50" customWidth="1"/>
    <col min="31" max="31" width="7.85546875" style="50" customWidth="1"/>
    <col min="32" max="32" width="6.42578125" style="50" customWidth="1"/>
    <col min="33" max="33" width="7" style="50" customWidth="1"/>
    <col min="34" max="34" width="8.140625" style="50" customWidth="1"/>
    <col min="35" max="35" width="7.85546875" style="50" customWidth="1"/>
    <col min="36" max="36" width="8.140625" style="50" customWidth="1"/>
    <col min="37" max="37" width="7.85546875" style="50" customWidth="1"/>
    <col min="38" max="38" width="8.140625" style="50" customWidth="1"/>
    <col min="39" max="39" width="11" style="50" customWidth="1"/>
    <col min="40" max="40" width="9.140625" style="50" customWidth="1"/>
    <col min="41" max="16384" width="9.140625" style="50"/>
  </cols>
  <sheetData>
    <row r="1" spans="2:39"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2:39" ht="30">
      <c r="B2" s="60"/>
      <c r="C2" s="60"/>
      <c r="D2" s="83" t="s">
        <v>52</v>
      </c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 spans="2:39"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</row>
    <row r="4" spans="2:39" ht="15">
      <c r="D4" s="84" t="s">
        <v>81</v>
      </c>
      <c r="E4" s="84"/>
      <c r="F4" s="84"/>
      <c r="G4" s="84"/>
      <c r="H4" s="82" t="str">
        <f ca="1">"BIẾN ĐỘNG TĂNG GIẢM THEO THÁNG" &amp;","&amp; "NĂM"&amp;" "&amp;YEAR(TODAY())</f>
        <v>BIẾN ĐỘNG TĂNG GIẢM THEO THÁNG,NĂM 2016</v>
      </c>
      <c r="I4" s="82"/>
      <c r="J4" s="82"/>
      <c r="K4" s="82"/>
      <c r="L4" s="82"/>
      <c r="M4" s="82"/>
      <c r="N4" s="82"/>
      <c r="O4" s="82"/>
      <c r="P4" s="82"/>
      <c r="Q4" s="29"/>
      <c r="R4" s="84" t="s">
        <v>67</v>
      </c>
      <c r="S4" s="84"/>
      <c r="T4" s="84"/>
      <c r="U4" s="84"/>
      <c r="V4" s="84"/>
      <c r="W4" s="84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</row>
    <row r="5" spans="2:39" ht="15">
      <c r="D5" s="62" t="str">
        <f ca="1">"Biến động năm"&amp;" "&amp;YEAR(TODAY())</f>
        <v>Biến động năm 2016</v>
      </c>
      <c r="E5" s="53"/>
      <c r="F5" s="53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</row>
    <row r="6" spans="2:39" ht="15">
      <c r="D6" s="62"/>
      <c r="E6" s="53"/>
      <c r="F6" s="53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</row>
    <row r="7" spans="2:39" ht="15">
      <c r="D7" s="62" t="s">
        <v>100</v>
      </c>
      <c r="E7" s="53"/>
      <c r="F7" s="63">
        <f>COUNTIF('HU0101'!$AL$9:AL10000,"2016")</f>
        <v>0</v>
      </c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</row>
    <row r="8" spans="2:39" ht="15">
      <c r="D8" s="61"/>
      <c r="E8" s="53"/>
      <c r="F8" s="53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</row>
    <row r="9" spans="2:39" ht="15">
      <c r="D9" s="62" t="s">
        <v>101</v>
      </c>
      <c r="E9" s="53"/>
      <c r="F9" s="63">
        <f>COUNTIF('HU0101'!$BG$9:BG10000,"2016")</f>
        <v>0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</row>
    <row r="10" spans="2:39" ht="15">
      <c r="D10" s="61"/>
      <c r="E10" s="53"/>
      <c r="F10" s="53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</row>
    <row r="11" spans="2:39" ht="15">
      <c r="D11" s="62" t="s">
        <v>102</v>
      </c>
      <c r="E11" s="53"/>
      <c r="F11" s="63">
        <f>COUNTIFS('HU0101'!$AO$9:AO10000,"2016",'HU0101'!AV9:AV10000,"Điều chuyển đi")</f>
        <v>0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</row>
    <row r="12" spans="2:39" ht="15">
      <c r="D12" s="61"/>
      <c r="E12" s="53"/>
      <c r="F12" s="53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</row>
    <row r="13" spans="2:39" ht="15">
      <c r="D13" s="62" t="s">
        <v>103</v>
      </c>
      <c r="E13" s="53"/>
      <c r="F13" s="63">
        <f>COUNTIFS('HU0101'!$AQ$9:AQ10000,"2016",'HU0101'!$AW$9:AW10000,"Điều chuyển đến")</f>
        <v>0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</row>
    <row r="14" spans="2:39" ht="15">
      <c r="B14" s="52"/>
      <c r="C14" s="52"/>
      <c r="D14" s="53"/>
      <c r="E14" s="53"/>
      <c r="F14" s="55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</row>
    <row r="15" spans="2:39" ht="15">
      <c r="D15" s="66" t="s">
        <v>108</v>
      </c>
      <c r="E15" s="55"/>
      <c r="F15" s="63">
        <f>SUM('HU0101'!BD9:BD10000)</f>
        <v>0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</row>
    <row r="16" spans="2:39" ht="15"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</row>
    <row r="17" spans="4:39" ht="15">
      <c r="D17" s="28" t="str">
        <f>"BIẾN ĐỘNG NHÂN SỰ THEO NĂM, THÁNG, "&amp;Department</f>
        <v>BIẾN ĐỘNG NHÂN SỰ THEO NĂM, THÁNG, 0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54"/>
      <c r="S17" s="54"/>
      <c r="T17" s="54"/>
      <c r="U17" s="54"/>
      <c r="V17" s="54"/>
      <c r="W17" s="54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</row>
    <row r="18" spans="4:39" ht="15"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</row>
    <row r="19" spans="4:39" ht="15"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</row>
    <row r="20" spans="4:39" ht="15"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</row>
    <row r="21" spans="4:39" ht="15"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</row>
    <row r="22" spans="4:39" ht="15"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85" t="s">
        <v>66</v>
      </c>
      <c r="S22" s="85"/>
      <c r="T22" s="85"/>
      <c r="U22" s="85"/>
      <c r="V22" s="85"/>
      <c r="W22" s="85"/>
      <c r="Z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</row>
    <row r="23" spans="4:39" ht="15"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</row>
    <row r="24" spans="4:39" ht="15"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</row>
    <row r="25" spans="4:39" ht="15"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</row>
    <row r="26" spans="4:39" ht="15"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</row>
    <row r="27" spans="4:39" ht="15"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</row>
    <row r="28" spans="4:39" ht="15"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</row>
    <row r="29" spans="4:39" ht="15"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</row>
    <row r="30" spans="4:39" ht="15" customHeight="1">
      <c r="D30" s="81" t="str">
        <f>"PHÂN BỔ NHÂN SỰ THEO ĐỊA ĐIỂM, "&amp;Location</f>
        <v>PHÂN BỔ NHÂN SỰ THEO ĐỊA ĐIỂM, 0</v>
      </c>
      <c r="E30" s="81"/>
      <c r="F30" s="81"/>
      <c r="G30" s="81"/>
      <c r="H30" s="86"/>
      <c r="I30" s="86"/>
      <c r="J30" s="86"/>
      <c r="K30" s="86"/>
      <c r="L30" s="80" t="s">
        <v>104</v>
      </c>
      <c r="M30" s="80"/>
      <c r="N30" s="80"/>
      <c r="O30" s="80"/>
      <c r="P30" s="80"/>
      <c r="Q30" s="80"/>
      <c r="R30" s="54"/>
      <c r="S30" s="54"/>
      <c r="T30" s="54"/>
      <c r="U30" s="54"/>
      <c r="V30" s="54"/>
      <c r="W30" s="54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</row>
    <row r="31" spans="4:39" ht="15"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</row>
    <row r="32" spans="4:39" ht="15"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</row>
    <row r="33" spans="4:39" ht="15"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</row>
    <row r="34" spans="4:39" ht="15"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</row>
    <row r="35" spans="4:39" ht="15"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</row>
    <row r="36" spans="4:39" ht="15"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</row>
    <row r="37" spans="4:39"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</row>
    <row r="38" spans="4:39"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</row>
    <row r="39" spans="4:39" ht="12.75"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85" t="s">
        <v>69</v>
      </c>
      <c r="S39" s="85"/>
      <c r="T39" s="85"/>
      <c r="U39" s="85"/>
      <c r="V39" s="85"/>
      <c r="W39" s="85"/>
    </row>
    <row r="40" spans="4:39"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</row>
    <row r="41" spans="4:39"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</row>
    <row r="42" spans="4:39"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</row>
    <row r="43" spans="4:39"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</row>
    <row r="44" spans="4:39"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</row>
    <row r="45" spans="4:39" ht="12.75" customHeight="1">
      <c r="D45" s="80" t="s">
        <v>98</v>
      </c>
      <c r="E45" s="80"/>
      <c r="F45" s="80"/>
      <c r="G45" s="80"/>
      <c r="H45" s="80"/>
      <c r="I45" s="80"/>
      <c r="J45" s="80"/>
      <c r="K45" s="80"/>
      <c r="L45" s="30"/>
      <c r="M45" s="81" t="s">
        <v>99</v>
      </c>
      <c r="N45" s="81"/>
      <c r="O45" s="81"/>
      <c r="P45" s="81"/>
      <c r="Q45" s="30"/>
      <c r="R45" s="54"/>
      <c r="S45" s="54"/>
      <c r="T45" s="54"/>
      <c r="U45" s="54"/>
      <c r="V45" s="54"/>
      <c r="W45" s="54"/>
    </row>
    <row r="46" spans="4:39">
      <c r="D46" s="54"/>
      <c r="E46" s="54"/>
      <c r="F46" s="54"/>
      <c r="G46" s="56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</row>
    <row r="47" spans="4:39">
      <c r="D47" s="54"/>
      <c r="E47" s="54"/>
      <c r="F47" s="54"/>
      <c r="G47" s="57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</row>
    <row r="48" spans="4:39">
      <c r="D48" s="54"/>
      <c r="E48" s="54"/>
      <c r="F48" s="54"/>
      <c r="G48" s="57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</row>
    <row r="49" spans="4:23">
      <c r="D49" s="54"/>
      <c r="E49" s="54"/>
      <c r="F49" s="54"/>
      <c r="G49" s="57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</row>
    <row r="50" spans="4:23">
      <c r="D50" s="54"/>
      <c r="E50" s="54"/>
      <c r="F50" s="54"/>
      <c r="G50" s="58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</row>
    <row r="51" spans="4:23">
      <c r="D51" s="54"/>
      <c r="E51" s="54"/>
      <c r="F51" s="54"/>
      <c r="G51" s="59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</row>
    <row r="52" spans="4:23">
      <c r="D52" s="54"/>
      <c r="E52" s="54"/>
      <c r="F52" s="54"/>
      <c r="G52" s="59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</row>
    <row r="53" spans="4:23">
      <c r="D53" s="54"/>
      <c r="E53" s="54"/>
      <c r="F53" s="54"/>
      <c r="G53" s="59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</row>
    <row r="54" spans="4:23"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</row>
    <row r="55" spans="4:23"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</row>
    <row r="56" spans="4:23"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</row>
    <row r="57" spans="4:23"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</row>
    <row r="58" spans="4:23"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</row>
    <row r="59" spans="4:23"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</row>
    <row r="60" spans="4:23"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</row>
    <row r="61" spans="4:23" ht="12.75" customHeight="1">
      <c r="D61" s="80" t="s">
        <v>106</v>
      </c>
      <c r="E61" s="81"/>
      <c r="F61" s="81"/>
      <c r="G61" s="81"/>
      <c r="H61" s="80" t="s">
        <v>109</v>
      </c>
      <c r="I61" s="81"/>
      <c r="J61" s="81"/>
      <c r="K61" s="81"/>
      <c r="L61" s="30"/>
      <c r="M61" s="80" t="str">
        <f ca="1">"BIẾN ĐỘNG QUỸ LƯƠNG THEO THÁNG"&amp;" "&amp;"NĂM"&amp;"-"&amp;YEAR(TODAY())</f>
        <v>BIẾN ĐỘNG QUỸ LƯƠNG THEO THÁNG NĂM-2016</v>
      </c>
      <c r="N61" s="80"/>
      <c r="O61" s="80"/>
      <c r="P61" s="80"/>
      <c r="Q61" s="80"/>
      <c r="R61" s="54"/>
      <c r="S61" s="54"/>
      <c r="T61" s="54"/>
      <c r="U61" s="54"/>
      <c r="V61" s="54"/>
      <c r="W61" s="54"/>
    </row>
    <row r="62" spans="4:23"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</row>
    <row r="63" spans="4:23"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</row>
    <row r="64" spans="4:23"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</row>
    <row r="65" spans="4:23"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 spans="4:23"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</row>
    <row r="67" spans="4:23"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</row>
    <row r="68" spans="4:23"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</row>
    <row r="69" spans="4:23"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</row>
    <row r="70" spans="4:23"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</row>
    <row r="71" spans="4:23"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</row>
    <row r="72" spans="4:23"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</row>
    <row r="73" spans="4:23"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</row>
    <row r="74" spans="4:23"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</row>
    <row r="75" spans="4:23"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</row>
    <row r="76" spans="4:23"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</row>
    <row r="77" spans="4:23"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</row>
    <row r="78" spans="4:23"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</row>
    <row r="79" spans="4:23"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</row>
    <row r="80" spans="4:23" ht="12.75">
      <c r="D80" s="80"/>
      <c r="E80" s="81"/>
      <c r="F80" s="81"/>
      <c r="G80" s="81"/>
      <c r="H80" s="80"/>
      <c r="I80" s="81"/>
      <c r="J80" s="81"/>
      <c r="K80" s="81"/>
      <c r="L80" s="80"/>
      <c r="M80" s="81"/>
      <c r="N80" s="81"/>
      <c r="O80" s="81"/>
      <c r="P80" s="80"/>
      <c r="Q80" s="81"/>
      <c r="R80" s="81"/>
      <c r="S80" s="81"/>
      <c r="T80" s="80"/>
      <c r="U80" s="81"/>
      <c r="V80" s="81"/>
      <c r="W80" s="81"/>
    </row>
  </sheetData>
  <mergeCells count="19">
    <mergeCell ref="M45:P45"/>
    <mergeCell ref="D45:K45"/>
    <mergeCell ref="H4:P4"/>
    <mergeCell ref="D2:W2"/>
    <mergeCell ref="L30:Q30"/>
    <mergeCell ref="D4:G4"/>
    <mergeCell ref="R39:W39"/>
    <mergeCell ref="H30:K30"/>
    <mergeCell ref="R4:W4"/>
    <mergeCell ref="R22:W22"/>
    <mergeCell ref="D30:G30"/>
    <mergeCell ref="T80:W80"/>
    <mergeCell ref="M61:Q61"/>
    <mergeCell ref="D80:G80"/>
    <mergeCell ref="H80:K80"/>
    <mergeCell ref="L80:O80"/>
    <mergeCell ref="P80:S80"/>
    <mergeCell ref="D61:G61"/>
    <mergeCell ref="H61:K61"/>
  </mergeCells>
  <dataValidations disablePrompts="1" count="1">
    <dataValidation type="list" allowBlank="1" showInputMessage="1" showErrorMessage="1" sqref="C14">
      <formula1>$Y$8:$Y$12</formula1>
    </dataValidation>
  </dataValidations>
  <pageMargins left="0.25" right="0.25" top="0.75" bottom="0.75" header="0.3" footer="0.3"/>
  <pageSetup paperSize="8" scale="7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List Box 1">
              <controlPr defaultSize="0" autoFill="0" autoPict="0">
                <anchor moveWithCells="1">
                  <from>
                    <xdr:col>0</xdr:col>
                    <xdr:colOff>38100</xdr:colOff>
                    <xdr:row>16</xdr:row>
                    <xdr:rowOff>0</xdr:rowOff>
                  </from>
                  <to>
                    <xdr:col>2</xdr:col>
                    <xdr:colOff>742950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5" name="List Box 5">
              <controlPr defaultSize="0" autoFill="0" autoPict="0">
                <anchor moveWithCells="1">
                  <from>
                    <xdr:col>0</xdr:col>
                    <xdr:colOff>9525</xdr:colOff>
                    <xdr:row>28</xdr:row>
                    <xdr:rowOff>180975</xdr:rowOff>
                  </from>
                  <to>
                    <xdr:col>2</xdr:col>
                    <xdr:colOff>752475</xdr:colOff>
                    <xdr:row>34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I11"/>
  <sheetViews>
    <sheetView showGridLines="0" tabSelected="1" workbookViewId="0"/>
  </sheetViews>
  <sheetFormatPr defaultColWidth="9.140625" defaultRowHeight="11.25"/>
  <cols>
    <col min="1" max="1" width="7.42578125" style="6" customWidth="1"/>
    <col min="2" max="2" width="9.140625" style="6" customWidth="1"/>
    <col min="3" max="3" width="15.5703125" style="6" customWidth="1"/>
    <col min="4" max="4" width="10.7109375" style="7" customWidth="1"/>
    <col min="5" max="7" width="9.140625" style="6" customWidth="1"/>
    <col min="8" max="8" width="18.42578125" style="6" customWidth="1"/>
    <col min="9" max="9" width="19.42578125" style="6" customWidth="1"/>
    <col min="10" max="10" width="18.85546875" style="6" customWidth="1"/>
    <col min="11" max="11" width="9.140625" style="6" customWidth="1"/>
    <col min="12" max="12" width="16.28515625" style="6" customWidth="1"/>
    <col min="13" max="13" width="10.7109375" style="7" customWidth="1"/>
    <col min="14" max="14" width="9.140625" style="6" customWidth="1"/>
    <col min="15" max="15" width="11.5703125" style="6" customWidth="1"/>
    <col min="16" max="17" width="11.5703125" style="7" customWidth="1"/>
    <col min="18" max="18" width="11.5703125" style="6" customWidth="1"/>
    <col min="19" max="22" width="11.5703125" style="7" customWidth="1"/>
    <col min="23" max="26" width="11.5703125" style="26" customWidth="1"/>
    <col min="27" max="27" width="13.28515625" style="6" customWidth="1"/>
    <col min="28" max="28" width="21.140625" style="6" customWidth="1"/>
    <col min="29" max="29" width="10.5703125" style="6" customWidth="1"/>
    <col min="30" max="30" width="18.85546875" style="6" customWidth="1"/>
    <col min="31" max="31" width="20.42578125" style="6" customWidth="1"/>
    <col min="32" max="32" width="24.28515625" style="6" customWidth="1"/>
    <col min="33" max="33" width="11.5703125" style="6" customWidth="1"/>
    <col min="34" max="34" width="10.7109375" style="7" customWidth="1"/>
    <col min="35" max="35" width="8.7109375" style="6" customWidth="1"/>
    <col min="36" max="36" width="25" style="6" customWidth="1"/>
    <col min="37" max="37" width="26.5703125" style="6" customWidth="1"/>
    <col min="38" max="39" width="6.42578125" style="6" hidden="1" customWidth="1"/>
    <col min="40" max="40" width="1.85546875" style="6" hidden="1" customWidth="1"/>
    <col min="41" max="41" width="4.42578125" style="6" hidden="1" customWidth="1"/>
    <col min="42" max="42" width="2.5703125" style="6" hidden="1" customWidth="1"/>
    <col min="43" max="43" width="4.42578125" style="6" hidden="1" customWidth="1"/>
    <col min="44" max="44" width="5" style="6" hidden="1" customWidth="1"/>
    <col min="45" max="45" width="18.140625" style="6" hidden="1" customWidth="1"/>
    <col min="46" max="46" width="10.7109375" style="7" hidden="1" customWidth="1"/>
    <col min="47" max="47" width="11.42578125" style="7" hidden="1" customWidth="1"/>
    <col min="48" max="48" width="4.42578125" style="7" hidden="1" customWidth="1"/>
    <col min="49" max="49" width="12.5703125" style="7" hidden="1" customWidth="1"/>
    <col min="50" max="50" width="9.42578125" style="7" hidden="1" customWidth="1"/>
    <col min="51" max="51" width="6" style="8" hidden="1" customWidth="1"/>
    <col min="52" max="52" width="9.140625" style="9" hidden="1" customWidth="1"/>
    <col min="53" max="54" width="9.42578125" style="9" hidden="1" customWidth="1"/>
    <col min="55" max="55" width="9.140625" style="9" hidden="1" customWidth="1"/>
    <col min="56" max="56" width="11.140625" style="26" hidden="1" customWidth="1"/>
    <col min="57" max="57" width="13.28515625" style="6" hidden="1" customWidth="1"/>
    <col min="58" max="58" width="6.85546875" style="8" hidden="1" customWidth="1"/>
    <col min="59" max="59" width="6.85546875" style="6" hidden="1" customWidth="1"/>
    <col min="60" max="60" width="9.5703125" style="6" hidden="1" customWidth="1"/>
    <col min="61" max="61" width="26.5703125" style="6" customWidth="1"/>
    <col min="62" max="62" width="9.140625" style="6" customWidth="1"/>
    <col min="63" max="16384" width="9.140625" style="6"/>
  </cols>
  <sheetData>
    <row r="1" spans="1:61" ht="12">
      <c r="A1" s="11"/>
      <c r="B1" s="11"/>
      <c r="C1" s="12"/>
      <c r="D1" s="13"/>
      <c r="E1" s="14"/>
      <c r="F1" s="14"/>
      <c r="G1" s="11"/>
      <c r="H1" s="11"/>
      <c r="I1" s="11"/>
      <c r="J1" s="11"/>
      <c r="K1" s="14"/>
      <c r="L1" s="11"/>
      <c r="M1" s="13"/>
      <c r="N1" s="11"/>
      <c r="O1" s="11"/>
      <c r="P1" s="13"/>
      <c r="Q1" s="13"/>
      <c r="R1" s="11"/>
      <c r="S1" s="13"/>
      <c r="T1" s="13"/>
      <c r="U1" s="13"/>
      <c r="V1" s="13"/>
      <c r="W1" s="40"/>
      <c r="X1" s="40"/>
      <c r="Y1" s="40"/>
      <c r="Z1" s="40"/>
      <c r="AA1" s="11"/>
      <c r="AB1" s="11"/>
      <c r="AC1" s="11"/>
      <c r="AD1" s="11"/>
      <c r="AE1" s="11"/>
      <c r="AF1" s="11"/>
      <c r="AG1" s="11"/>
      <c r="AH1" s="13"/>
      <c r="AI1" s="11"/>
      <c r="AJ1" s="11"/>
      <c r="AK1" s="11"/>
      <c r="BI1" s="11"/>
    </row>
    <row r="2" spans="1:61" ht="12">
      <c r="A2" s="11"/>
      <c r="B2" s="11"/>
      <c r="C2" s="11"/>
      <c r="D2" s="13"/>
      <c r="E2" s="14"/>
      <c r="F2" s="14"/>
      <c r="G2" s="11"/>
      <c r="H2" s="11"/>
      <c r="I2" s="12"/>
      <c r="J2" s="12"/>
      <c r="K2" s="14"/>
      <c r="L2" s="11"/>
      <c r="M2" s="13"/>
      <c r="N2" s="11"/>
      <c r="O2" s="11"/>
      <c r="P2" s="13"/>
      <c r="Q2" s="13"/>
      <c r="R2" s="11"/>
      <c r="S2" s="13"/>
      <c r="T2" s="13"/>
      <c r="U2" s="13"/>
      <c r="V2" s="13"/>
      <c r="W2" s="40"/>
      <c r="X2" s="40"/>
      <c r="Y2" s="40"/>
      <c r="Z2" s="40"/>
      <c r="AA2" s="11"/>
      <c r="AB2" s="11"/>
      <c r="AC2" s="11"/>
      <c r="AD2" s="11"/>
      <c r="AE2" s="11"/>
      <c r="AF2" s="11"/>
      <c r="AG2" s="11"/>
      <c r="AH2" s="13"/>
      <c r="AI2" s="11"/>
      <c r="AJ2" s="11"/>
      <c r="AK2" s="11"/>
      <c r="BI2" s="11"/>
    </row>
    <row r="3" spans="1:61" ht="12">
      <c r="A3" s="11"/>
      <c r="B3" s="11"/>
      <c r="C3" s="11"/>
      <c r="D3" s="13"/>
      <c r="E3" s="14"/>
      <c r="F3" s="14"/>
      <c r="G3" s="11"/>
      <c r="H3" s="11"/>
      <c r="I3" s="12"/>
      <c r="J3" s="12"/>
      <c r="K3" s="14"/>
      <c r="L3" s="11"/>
      <c r="M3" s="13"/>
      <c r="N3" s="11"/>
      <c r="O3" s="11"/>
      <c r="P3" s="13"/>
      <c r="Q3" s="13"/>
      <c r="R3" s="11"/>
      <c r="S3" s="13"/>
      <c r="T3" s="13"/>
      <c r="U3" s="13"/>
      <c r="V3" s="13"/>
      <c r="W3" s="40"/>
      <c r="X3" s="40"/>
      <c r="Y3" s="40"/>
      <c r="Z3" s="40"/>
      <c r="AA3" s="11"/>
      <c r="AB3" s="11"/>
      <c r="AC3" s="11"/>
      <c r="AD3" s="11"/>
      <c r="AE3" s="11"/>
      <c r="AF3" s="11"/>
      <c r="AG3" s="11"/>
      <c r="AH3" s="13"/>
      <c r="AI3" s="11"/>
      <c r="AJ3" s="11"/>
      <c r="AK3" s="11"/>
      <c r="BI3" s="11"/>
    </row>
    <row r="4" spans="1:61" ht="12">
      <c r="A4" s="11"/>
      <c r="B4" s="11"/>
      <c r="C4" s="11"/>
      <c r="D4" s="13"/>
      <c r="E4" s="14"/>
      <c r="F4" s="14"/>
      <c r="G4" s="11"/>
      <c r="H4" s="11"/>
      <c r="I4" s="12"/>
      <c r="J4" s="12"/>
      <c r="K4" s="14"/>
      <c r="L4" s="11"/>
      <c r="M4" s="13"/>
      <c r="N4" s="11"/>
      <c r="O4" s="11"/>
      <c r="P4" s="13"/>
      <c r="Q4" s="13"/>
      <c r="R4" s="11"/>
      <c r="S4" s="13"/>
      <c r="T4" s="13"/>
      <c r="U4" s="13"/>
      <c r="V4" s="13"/>
      <c r="W4" s="40"/>
      <c r="X4" s="40"/>
      <c r="Y4" s="40"/>
      <c r="Z4" s="40"/>
      <c r="AA4" s="11"/>
      <c r="AB4" s="11"/>
      <c r="AC4" s="11"/>
      <c r="AD4" s="11"/>
      <c r="AE4" s="11"/>
      <c r="AF4" s="11"/>
      <c r="AG4" s="11"/>
      <c r="AH4" s="13"/>
      <c r="AI4" s="11"/>
      <c r="AJ4" s="11"/>
      <c r="AK4" s="11"/>
      <c r="BI4" s="11"/>
    </row>
    <row r="5" spans="1:61" ht="18">
      <c r="A5" s="87" t="s">
        <v>23</v>
      </c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</row>
    <row r="6" spans="1:61" ht="14.25">
      <c r="A6" s="88" t="s">
        <v>146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</row>
    <row r="7" spans="1:61" ht="14.25">
      <c r="A7" s="88" t="s">
        <v>147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</row>
    <row r="8" spans="1:61" ht="12">
      <c r="A8" s="68">
        <f>SUBTOTAL(3,A10:A10)</f>
        <v>1</v>
      </c>
      <c r="B8" s="11"/>
      <c r="C8" s="11"/>
      <c r="D8" s="13"/>
      <c r="E8" s="14"/>
      <c r="F8" s="14"/>
      <c r="G8" s="11"/>
      <c r="H8" s="11"/>
      <c r="I8" s="11"/>
      <c r="J8" s="11"/>
      <c r="K8" s="14"/>
      <c r="L8" s="11"/>
      <c r="M8" s="13"/>
      <c r="N8" s="11"/>
      <c r="O8" s="11"/>
      <c r="P8" s="13"/>
      <c r="Q8" s="13"/>
      <c r="R8" s="11"/>
      <c r="S8" s="13"/>
      <c r="T8" s="13"/>
      <c r="U8" s="13"/>
      <c r="V8" s="13"/>
      <c r="W8" s="40"/>
      <c r="X8" s="40"/>
      <c r="Y8" s="40"/>
      <c r="Z8" s="40"/>
      <c r="AA8" s="11"/>
      <c r="AB8" s="11"/>
      <c r="AC8" s="11"/>
      <c r="AD8" s="11"/>
      <c r="AE8" s="11"/>
      <c r="AF8" s="11"/>
      <c r="AG8" s="11"/>
      <c r="AH8" s="13"/>
      <c r="AI8" s="11"/>
      <c r="AJ8" s="11"/>
      <c r="AK8" s="11"/>
      <c r="AZ8" s="31">
        <f ca="1">TODAY()</f>
        <v>42655</v>
      </c>
      <c r="BF8" s="49" t="s">
        <v>97</v>
      </c>
      <c r="BI8" s="11"/>
    </row>
    <row r="9" spans="1:61" s="1" customFormat="1" ht="36">
      <c r="A9" s="15" t="s">
        <v>24</v>
      </c>
      <c r="B9" s="15" t="s">
        <v>25</v>
      </c>
      <c r="C9" s="15" t="s">
        <v>26</v>
      </c>
      <c r="D9" s="16" t="s">
        <v>27</v>
      </c>
      <c r="E9" s="15" t="s">
        <v>28</v>
      </c>
      <c r="F9" s="77" t="s">
        <v>148</v>
      </c>
      <c r="G9" s="15" t="s">
        <v>29</v>
      </c>
      <c r="H9" s="15" t="s">
        <v>30</v>
      </c>
      <c r="I9" s="15" t="s">
        <v>31</v>
      </c>
      <c r="J9" s="15" t="s">
        <v>32</v>
      </c>
      <c r="K9" s="15" t="s">
        <v>33</v>
      </c>
      <c r="L9" s="15" t="s">
        <v>34</v>
      </c>
      <c r="M9" s="16" t="s">
        <v>35</v>
      </c>
      <c r="N9" s="15" t="s">
        <v>36</v>
      </c>
      <c r="O9" s="15" t="s">
        <v>37</v>
      </c>
      <c r="P9" s="16" t="s">
        <v>77</v>
      </c>
      <c r="Q9" s="78" t="s">
        <v>149</v>
      </c>
      <c r="R9" s="15" t="s">
        <v>78</v>
      </c>
      <c r="S9" s="78" t="s">
        <v>151</v>
      </c>
      <c r="T9" s="78" t="s">
        <v>152</v>
      </c>
      <c r="U9" s="16" t="s">
        <v>79</v>
      </c>
      <c r="V9" s="16" t="s">
        <v>80</v>
      </c>
      <c r="W9" s="41" t="s">
        <v>83</v>
      </c>
      <c r="X9" s="41" t="s">
        <v>84</v>
      </c>
      <c r="Y9" s="79" t="s">
        <v>155</v>
      </c>
      <c r="Z9" s="79" t="s">
        <v>156</v>
      </c>
      <c r="AA9" s="15" t="s">
        <v>38</v>
      </c>
      <c r="AB9" s="15" t="s">
        <v>39</v>
      </c>
      <c r="AC9" s="15" t="s">
        <v>40</v>
      </c>
      <c r="AD9" s="15" t="s">
        <v>41</v>
      </c>
      <c r="AE9" s="15" t="s">
        <v>42</v>
      </c>
      <c r="AF9" s="15" t="s">
        <v>43</v>
      </c>
      <c r="AG9" s="15" t="s">
        <v>44</v>
      </c>
      <c r="AH9" s="16" t="s">
        <v>45</v>
      </c>
      <c r="AI9" s="15" t="s">
        <v>46</v>
      </c>
      <c r="AJ9" s="15" t="s">
        <v>47</v>
      </c>
      <c r="AK9" s="15" t="s">
        <v>48</v>
      </c>
      <c r="AL9" s="1">
        <v>1</v>
      </c>
      <c r="AM9" s="1">
        <v>2</v>
      </c>
      <c r="AN9" s="1">
        <v>3</v>
      </c>
      <c r="AO9" s="1">
        <v>4</v>
      </c>
      <c r="AP9" s="1">
        <v>5</v>
      </c>
      <c r="AQ9" s="1">
        <v>6</v>
      </c>
      <c r="AR9" s="1">
        <v>7</v>
      </c>
      <c r="AS9" s="21" t="s">
        <v>4</v>
      </c>
      <c r="AT9" s="22" t="s">
        <v>3</v>
      </c>
      <c r="AU9" s="22" t="s">
        <v>6</v>
      </c>
      <c r="AV9" s="22" t="s">
        <v>91</v>
      </c>
      <c r="AW9" s="22" t="s">
        <v>92</v>
      </c>
      <c r="AX9" s="22" t="s">
        <v>53</v>
      </c>
      <c r="AY9" s="23" t="s">
        <v>1</v>
      </c>
      <c r="AZ9" s="24" t="s">
        <v>55</v>
      </c>
      <c r="BA9" s="24" t="s">
        <v>63</v>
      </c>
      <c r="BB9" s="24" t="s">
        <v>70</v>
      </c>
      <c r="BC9" s="24" t="s">
        <v>73</v>
      </c>
      <c r="BD9" s="69" t="s">
        <v>82</v>
      </c>
      <c r="BE9" s="21" t="s">
        <v>0</v>
      </c>
      <c r="BF9" s="48" t="s">
        <v>73</v>
      </c>
      <c r="BG9" s="48" t="s">
        <v>96</v>
      </c>
      <c r="BH9" s="21"/>
      <c r="BI9" s="15" t="s">
        <v>177</v>
      </c>
    </row>
    <row r="10" spans="1:61" s="32" customFormat="1" ht="48">
      <c r="A10" s="67" t="s">
        <v>110</v>
      </c>
      <c r="B10" s="73" t="s">
        <v>111</v>
      </c>
      <c r="C10" s="73" t="s">
        <v>112</v>
      </c>
      <c r="D10" s="74" t="s">
        <v>113</v>
      </c>
      <c r="E10" s="73" t="s">
        <v>114</v>
      </c>
      <c r="F10" s="73" t="s">
        <v>159</v>
      </c>
      <c r="G10" s="73" t="s">
        <v>115</v>
      </c>
      <c r="H10" s="73" t="s">
        <v>116</v>
      </c>
      <c r="I10" s="73" t="s">
        <v>117</v>
      </c>
      <c r="J10" s="73" t="s">
        <v>118</v>
      </c>
      <c r="K10" s="67" t="s">
        <v>119</v>
      </c>
      <c r="L10" s="73" t="s">
        <v>120</v>
      </c>
      <c r="M10" s="72" t="s">
        <v>121</v>
      </c>
      <c r="N10" s="73" t="s">
        <v>122</v>
      </c>
      <c r="O10" s="73" t="s">
        <v>123</v>
      </c>
      <c r="P10" s="72" t="s">
        <v>135</v>
      </c>
      <c r="Q10" s="72" t="s">
        <v>150</v>
      </c>
      <c r="R10" s="73" t="s">
        <v>136</v>
      </c>
      <c r="S10" s="74" t="s">
        <v>153</v>
      </c>
      <c r="T10" s="74" t="s">
        <v>154</v>
      </c>
      <c r="U10" s="72" t="s">
        <v>137</v>
      </c>
      <c r="V10" s="72" t="s">
        <v>138</v>
      </c>
      <c r="W10" s="75" t="s">
        <v>139</v>
      </c>
      <c r="X10" s="75" t="s">
        <v>140</v>
      </c>
      <c r="Y10" s="75" t="s">
        <v>157</v>
      </c>
      <c r="Z10" s="75" t="s">
        <v>158</v>
      </c>
      <c r="AA10" s="73" t="s">
        <v>124</v>
      </c>
      <c r="AB10" s="73" t="s">
        <v>125</v>
      </c>
      <c r="AC10" s="73" t="s">
        <v>126</v>
      </c>
      <c r="AD10" s="73" t="s">
        <v>127</v>
      </c>
      <c r="AE10" s="73" t="s">
        <v>128</v>
      </c>
      <c r="AF10" s="73" t="s">
        <v>129</v>
      </c>
      <c r="AG10" s="73" t="s">
        <v>130</v>
      </c>
      <c r="AH10" s="72" t="s">
        <v>131</v>
      </c>
      <c r="AI10" s="73" t="s">
        <v>132</v>
      </c>
      <c r="AJ10" s="73" t="s">
        <v>133</v>
      </c>
      <c r="AK10" s="76" t="s">
        <v>134</v>
      </c>
      <c r="AL10" s="32" t="s">
        <v>160</v>
      </c>
      <c r="AM10" s="32" t="s">
        <v>161</v>
      </c>
      <c r="AN10" s="32" t="s">
        <v>162</v>
      </c>
      <c r="AO10" s="32" t="s">
        <v>163</v>
      </c>
      <c r="AP10" s="32" t="s">
        <v>164</v>
      </c>
      <c r="AQ10" s="32" t="s">
        <v>165</v>
      </c>
      <c r="AS10" s="32" t="s">
        <v>141</v>
      </c>
      <c r="AT10" s="33" t="s">
        <v>142</v>
      </c>
      <c r="AU10" s="33" t="s">
        <v>166</v>
      </c>
      <c r="AV10" s="39" t="s">
        <v>167</v>
      </c>
      <c r="AW10" s="33" t="s">
        <v>168</v>
      </c>
      <c r="AX10" s="33" t="s">
        <v>145</v>
      </c>
      <c r="AY10" s="34" t="s">
        <v>169</v>
      </c>
      <c r="AZ10" s="35" t="s">
        <v>144</v>
      </c>
      <c r="BA10" s="36" t="s">
        <v>170</v>
      </c>
      <c r="BB10" s="37" t="s">
        <v>171</v>
      </c>
      <c r="BC10" s="38" t="s">
        <v>172</v>
      </c>
      <c r="BD10" s="70" t="s">
        <v>173</v>
      </c>
      <c r="BE10" s="32" t="s">
        <v>174</v>
      </c>
      <c r="BF10" s="39" t="s">
        <v>175</v>
      </c>
      <c r="BG10" s="32" t="s">
        <v>176</v>
      </c>
      <c r="BI10" s="76" t="s">
        <v>178</v>
      </c>
    </row>
    <row r="11" spans="1:61" s="2" customFormat="1">
      <c r="D11" s="3"/>
      <c r="M11" s="3"/>
      <c r="P11" s="3"/>
      <c r="Q11" s="3"/>
      <c r="S11" s="3"/>
      <c r="T11" s="3"/>
      <c r="U11" s="3"/>
      <c r="V11" s="3"/>
      <c r="W11" s="42"/>
      <c r="X11" s="42"/>
      <c r="Y11" s="42"/>
      <c r="Z11" s="42"/>
      <c r="AH11" s="3"/>
      <c r="AT11" s="3"/>
      <c r="AU11" s="3"/>
      <c r="AV11" s="3"/>
      <c r="AW11" s="3"/>
      <c r="AX11" s="3"/>
      <c r="AY11" s="4"/>
      <c r="AZ11" s="5"/>
      <c r="BA11" s="5"/>
      <c r="BB11" s="5"/>
      <c r="BC11" s="5"/>
      <c r="BD11" s="42"/>
      <c r="BF11" s="4"/>
    </row>
  </sheetData>
  <autoFilter ref="AS9:BH10"/>
  <mergeCells count="3">
    <mergeCell ref="A5:AK5"/>
    <mergeCell ref="A6:AK6"/>
    <mergeCell ref="A7:AK7"/>
  </mergeCells>
  <pageMargins left="0.7" right="0.7" top="0.75" bottom="0.75" header="0.3" footer="0.3"/>
  <pageSetup paperSize="8" scale="34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51"/>
  <sheetViews>
    <sheetView showGridLines="0" workbookViewId="0"/>
  </sheetViews>
  <sheetFormatPr defaultColWidth="9.140625" defaultRowHeight="11.25"/>
  <cols>
    <col min="1" max="1" width="16.42578125" style="6" customWidth="1"/>
    <col min="2" max="2" width="10.7109375" style="8" customWidth="1"/>
    <col min="3" max="3" width="9.85546875" style="6" customWidth="1"/>
    <col min="4" max="4" width="12.7109375" style="6" customWidth="1"/>
    <col min="5" max="5" width="13.28515625" style="6" customWidth="1"/>
    <col min="6" max="6" width="12.28515625" style="6" customWidth="1"/>
    <col min="7" max="7" width="11.42578125" style="6" customWidth="1"/>
    <col min="8" max="8" width="9.140625" style="6" customWidth="1"/>
    <col min="9" max="9" width="15" style="6" customWidth="1"/>
    <col min="10" max="10" width="15.7109375" style="6" customWidth="1"/>
    <col min="11" max="11" width="9.140625" style="6" customWidth="1"/>
    <col min="12" max="12" width="13.85546875" style="6" customWidth="1"/>
    <col min="13" max="13" width="13.28515625" style="6" customWidth="1"/>
    <col min="14" max="14" width="9.5703125" style="6" customWidth="1"/>
    <col min="15" max="15" width="6.85546875" style="6" customWidth="1"/>
    <col min="16" max="16" width="4.42578125" style="6" customWidth="1"/>
    <col min="17" max="17" width="9.140625" style="6" customWidth="1"/>
    <col min="18" max="16384" width="9.140625" style="6"/>
  </cols>
  <sheetData>
    <row r="1" spans="1:27">
      <c r="V1" s="6">
        <f ca="1">YEAR(TODAY())</f>
        <v>2016</v>
      </c>
    </row>
    <row r="2" spans="1:27">
      <c r="A2" s="18" t="s">
        <v>1</v>
      </c>
      <c r="B2" s="17" t="s">
        <v>2</v>
      </c>
      <c r="C2" s="6" t="s">
        <v>1</v>
      </c>
      <c r="D2" s="6" t="s">
        <v>0</v>
      </c>
      <c r="E2" s="17" t="s">
        <v>1</v>
      </c>
      <c r="F2" s="17">
        <f>Department</f>
        <v>0</v>
      </c>
      <c r="G2" s="17" t="s">
        <v>1</v>
      </c>
      <c r="H2" s="17">
        <f>Location</f>
        <v>0</v>
      </c>
      <c r="I2" s="6" t="s">
        <v>1</v>
      </c>
      <c r="J2" s="6" t="s">
        <v>6</v>
      </c>
      <c r="K2" s="17" t="s">
        <v>55</v>
      </c>
      <c r="L2" s="17" t="s">
        <v>65</v>
      </c>
      <c r="N2" s="17" t="s">
        <v>68</v>
      </c>
      <c r="O2" s="17" t="s">
        <v>65</v>
      </c>
      <c r="Q2" s="17" t="s">
        <v>70</v>
      </c>
      <c r="R2" s="17" t="s">
        <v>65</v>
      </c>
      <c r="T2" s="6" t="s">
        <v>72</v>
      </c>
      <c r="U2" s="6" t="s">
        <v>0</v>
      </c>
      <c r="V2" s="17" t="s">
        <v>72</v>
      </c>
      <c r="W2" s="17">
        <f>Department</f>
        <v>0</v>
      </c>
      <c r="X2" s="17" t="s">
        <v>1</v>
      </c>
      <c r="Y2" s="17">
        <f>Location</f>
        <v>0</v>
      </c>
      <c r="Z2" s="6" t="s">
        <v>1</v>
      </c>
      <c r="AA2" s="6" t="s">
        <v>6</v>
      </c>
    </row>
    <row r="3" spans="1:27">
      <c r="A3" s="8" t="str">
        <f>Lists!E4</f>
        <v>&amp;=&amp;=AF{r}</v>
      </c>
      <c r="B3" s="6">
        <f>COUNTIF('HU0101'!$AY:$AY,"="&amp;A3)</f>
        <v>0</v>
      </c>
      <c r="C3" s="20" t="str">
        <f>A3</f>
        <v>&amp;=&amp;=AF{r}</v>
      </c>
      <c r="D3" s="6">
        <f t="shared" ref="D3:D14" si="0">Department</f>
        <v>0</v>
      </c>
      <c r="E3" s="8" t="str">
        <f>A3</f>
        <v>&amp;=&amp;=AF{r}</v>
      </c>
      <c r="F3" s="6">
        <f>COUNTIFS('HU0101'!$AY:$AY,Calculations!E3,'HU0101'!$BE:$BE,Calculations!$F$2)</f>
        <v>0</v>
      </c>
      <c r="G3" s="8" t="str">
        <f>E3</f>
        <v>&amp;=&amp;=AF{r}</v>
      </c>
      <c r="H3" s="6">
        <f>COUNTIFS('HU0101'!$AY:$AY,Calculations!I3,'HU0101'!$AU:$AU,Calculations!$H$2)</f>
        <v>0</v>
      </c>
      <c r="I3" s="8" t="str">
        <f>G3</f>
        <v>&amp;=&amp;=AF{r}</v>
      </c>
      <c r="J3" s="6">
        <f t="shared" ref="J3:J14" si="1">Location</f>
        <v>0</v>
      </c>
      <c r="K3" s="10" t="s">
        <v>54</v>
      </c>
      <c r="L3" s="25">
        <f>COUNTIF('HU0101'!$BA:$BA,Calculations!K3)</f>
        <v>0</v>
      </c>
      <c r="M3" s="8"/>
      <c r="N3" s="10" t="s">
        <v>49</v>
      </c>
      <c r="O3" s="25">
        <f>COUNTIF('HU0101'!$E:$E,Calculations!N3)</f>
        <v>0</v>
      </c>
      <c r="Q3" s="10">
        <v>1</v>
      </c>
      <c r="R3" s="25">
        <f>COUNTIF('HU0101'!$BB:$BB,Calculations!Q3)</f>
        <v>0</v>
      </c>
      <c r="T3" s="20">
        <v>1</v>
      </c>
      <c r="U3" s="6">
        <f t="shared" ref="U3:U14" si="2">Department</f>
        <v>0</v>
      </c>
      <c r="V3" s="25">
        <f>T3</f>
        <v>1</v>
      </c>
      <c r="W3" s="26">
        <f ca="1">COUNTIFS('HU0101'!$BC:$BC,Calculations!V3,'HU0101'!$BE:$BE,Calculations!$W$2,'HU0101'!$AY:$AY,Calculations!$V$1)</f>
        <v>0</v>
      </c>
      <c r="X3" s="8">
        <f>V3</f>
        <v>1</v>
      </c>
      <c r="Y3" s="26">
        <f ca="1">COUNTIFS('HU0101'!$BC:$BC,Calculations!Z3,'HU0101'!$AU:$AU,Calculations!$Y$2,'HU0101'!$AY:$AY,Calculations!$V$1)</f>
        <v>0</v>
      </c>
      <c r="Z3" s="8">
        <f>X3</f>
        <v>1</v>
      </c>
      <c r="AA3" s="6">
        <f t="shared" ref="AA3:AA14" si="3">Location</f>
        <v>0</v>
      </c>
    </row>
    <row r="4" spans="1:27">
      <c r="A4" s="8" t="str">
        <f>Lists!E5</f>
        <v>Grand Total</v>
      </c>
      <c r="B4" s="20">
        <f>COUNTIF('HU0101'!$AY:$AY,"="&amp;A4)+B3</f>
        <v>0</v>
      </c>
      <c r="C4" s="20" t="str">
        <f t="shared" ref="C4:C14" si="4">A4</f>
        <v>Grand Total</v>
      </c>
      <c r="D4" s="6">
        <f t="shared" si="0"/>
        <v>0</v>
      </c>
      <c r="E4" s="8" t="str">
        <f t="shared" ref="E4:E14" si="5">A4</f>
        <v>Grand Total</v>
      </c>
      <c r="F4" s="6">
        <f>COUNTIFS('HU0101'!$AY:$AY,Calculations!E4,'HU0101'!$BE:$BE,Calculations!$F$2)+F3</f>
        <v>0</v>
      </c>
      <c r="G4" s="8" t="str">
        <f t="shared" ref="G4:G14" si="6">E4</f>
        <v>Grand Total</v>
      </c>
      <c r="H4" s="6">
        <f>COUNTIFS('HU0101'!$AY:$AY,Calculations!I4,'HU0101'!$AU:$AU,Calculations!$H$2)+H3</f>
        <v>0</v>
      </c>
      <c r="I4" s="8" t="str">
        <f t="shared" ref="I4:I10" si="7">G4</f>
        <v>Grand Total</v>
      </c>
      <c r="J4" s="6">
        <f t="shared" si="1"/>
        <v>0</v>
      </c>
      <c r="K4" s="6" t="s">
        <v>64</v>
      </c>
      <c r="L4" s="25">
        <f>COUNTIF('HU0101'!$BA:$BA,Calculations!K4)</f>
        <v>0</v>
      </c>
      <c r="M4" s="8"/>
      <c r="N4" s="6" t="s">
        <v>50</v>
      </c>
      <c r="O4" s="25">
        <f>COUNTIF('HU0101'!$E:$E,Calculations!N4)</f>
        <v>0</v>
      </c>
      <c r="Q4" s="6">
        <v>2</v>
      </c>
      <c r="R4" s="25">
        <f>COUNTIF('HU0101'!$BB:$BB,Calculations!Q4)</f>
        <v>0</v>
      </c>
      <c r="T4" s="20">
        <v>2</v>
      </c>
      <c r="U4" s="6">
        <f t="shared" si="2"/>
        <v>0</v>
      </c>
      <c r="V4" s="25">
        <f t="shared" ref="V4:V14" si="8">T4</f>
        <v>2</v>
      </c>
      <c r="W4" s="26">
        <f ca="1">COUNTIFS('HU0101'!$BC:$BC,Calculations!V4,'HU0101'!$BE:$BE,Calculations!$W$2,'HU0101'!$AY:$AY,Calculations!$V$1)</f>
        <v>0</v>
      </c>
      <c r="X4" s="8">
        <f t="shared" ref="X4:X14" si="9">V4</f>
        <v>2</v>
      </c>
      <c r="Y4" s="26">
        <f ca="1">COUNTIFS('HU0101'!$BC:$BC,Calculations!Z4,'HU0101'!$AU:$AU,Calculations!$Y$2,'HU0101'!$AY:$AY,Calculations!$V$1)</f>
        <v>0</v>
      </c>
      <c r="Z4" s="8">
        <f t="shared" ref="Z4:Z14" si="10">X4</f>
        <v>2</v>
      </c>
      <c r="AA4" s="6">
        <f t="shared" si="3"/>
        <v>0</v>
      </c>
    </row>
    <row r="5" spans="1:27">
      <c r="A5" s="8">
        <f>Lists!E6</f>
        <v>0</v>
      </c>
      <c r="B5" s="20">
        <f>COUNTIF('HU0101'!$AY:$AY,"="&amp;A5)+B4</f>
        <v>0</v>
      </c>
      <c r="C5" s="20">
        <f t="shared" si="4"/>
        <v>0</v>
      </c>
      <c r="D5" s="6">
        <f t="shared" si="0"/>
        <v>0</v>
      </c>
      <c r="E5" s="8">
        <f t="shared" si="5"/>
        <v>0</v>
      </c>
      <c r="F5" s="6">
        <f>COUNTIFS('HU0101'!$AY:$AY,Calculations!E5,'HU0101'!$BE:$BE,Calculations!$F$2)+F4</f>
        <v>0</v>
      </c>
      <c r="G5" s="8">
        <f t="shared" si="6"/>
        <v>0</v>
      </c>
      <c r="H5" s="6">
        <f>COUNTIFS('HU0101'!$AY:$AY,Calculations!I5,'HU0101'!$AU:$AU,Calculations!$H$2)+H4</f>
        <v>0</v>
      </c>
      <c r="I5" s="8">
        <f t="shared" si="7"/>
        <v>0</v>
      </c>
      <c r="J5" s="6">
        <f t="shared" si="1"/>
        <v>0</v>
      </c>
      <c r="K5" s="6" t="s">
        <v>56</v>
      </c>
      <c r="L5" s="25">
        <f>COUNTIF('HU0101'!$BA:$BA,Calculations!K5)</f>
        <v>0</v>
      </c>
      <c r="M5" s="8"/>
      <c r="O5" s="25"/>
      <c r="Q5" s="6">
        <v>3</v>
      </c>
      <c r="R5" s="25">
        <f>COUNTIF('HU0101'!$BB:$BB,Calculations!Q5)</f>
        <v>0</v>
      </c>
      <c r="T5" s="20">
        <v>3</v>
      </c>
      <c r="U5" s="6">
        <f t="shared" si="2"/>
        <v>0</v>
      </c>
      <c r="V5" s="25">
        <f t="shared" si="8"/>
        <v>3</v>
      </c>
      <c r="W5" s="26">
        <f ca="1">COUNTIFS('HU0101'!$BC:$BC,Calculations!V5,'HU0101'!$BE:$BE,Calculations!$W$2,'HU0101'!$AY:$AY,Calculations!$V$1)</f>
        <v>0</v>
      </c>
      <c r="X5" s="8">
        <f t="shared" si="9"/>
        <v>3</v>
      </c>
      <c r="Y5" s="26">
        <f ca="1">COUNTIFS('HU0101'!$BC:$BC,Calculations!Z5,'HU0101'!$AU:$AU,Calculations!$Y$2,'HU0101'!$AY:$AY,Calculations!$V$1)</f>
        <v>0</v>
      </c>
      <c r="Z5" s="8">
        <f t="shared" si="10"/>
        <v>3</v>
      </c>
      <c r="AA5" s="6">
        <f t="shared" si="3"/>
        <v>0</v>
      </c>
    </row>
    <row r="6" spans="1:27">
      <c r="A6" s="8">
        <f>Lists!E7</f>
        <v>0</v>
      </c>
      <c r="B6" s="20">
        <f>COUNTIF('HU0101'!$AY:$AY,"="&amp;A6)+B5</f>
        <v>0</v>
      </c>
      <c r="C6" s="20">
        <f t="shared" si="4"/>
        <v>0</v>
      </c>
      <c r="D6" s="6">
        <f t="shared" si="0"/>
        <v>0</v>
      </c>
      <c r="E6" s="8">
        <f t="shared" si="5"/>
        <v>0</v>
      </c>
      <c r="F6" s="6">
        <f>COUNTIFS('HU0101'!$AY:$AY,Calculations!E6,'HU0101'!$BE:$BE,Calculations!$F$2)+F5</f>
        <v>0</v>
      </c>
      <c r="G6" s="8">
        <f t="shared" si="6"/>
        <v>0</v>
      </c>
      <c r="H6" s="6">
        <f>COUNTIFS('HU0101'!$AY:$AY,Calculations!I6,'HU0101'!$AU:$AU,Calculations!$H$2)+H5</f>
        <v>0</v>
      </c>
      <c r="I6" s="8">
        <f t="shared" si="7"/>
        <v>0</v>
      </c>
      <c r="J6" s="6">
        <f t="shared" si="1"/>
        <v>0</v>
      </c>
      <c r="K6" s="6" t="s">
        <v>57</v>
      </c>
      <c r="L6" s="25">
        <f>COUNTIF('HU0101'!$BA:$BA,Calculations!K6)</f>
        <v>0</v>
      </c>
      <c r="M6" s="8"/>
      <c r="O6" s="25"/>
      <c r="Q6" s="6">
        <v>4</v>
      </c>
      <c r="R6" s="25">
        <f>COUNTIF('HU0101'!$BB:$BB,Calculations!Q6)</f>
        <v>0</v>
      </c>
      <c r="T6" s="20">
        <v>4</v>
      </c>
      <c r="U6" s="6">
        <f t="shared" si="2"/>
        <v>0</v>
      </c>
      <c r="V6" s="25">
        <f t="shared" si="8"/>
        <v>4</v>
      </c>
      <c r="W6" s="26">
        <f ca="1">COUNTIFS('HU0101'!$BC:$BC,Calculations!V6,'HU0101'!$BE:$BE,Calculations!$W$2,'HU0101'!$AY:$AY,Calculations!$V$1)</f>
        <v>0</v>
      </c>
      <c r="X6" s="8">
        <f t="shared" si="9"/>
        <v>4</v>
      </c>
      <c r="Y6" s="26">
        <f ca="1">COUNTIFS('HU0101'!$BC:$BC,Calculations!Z6,'HU0101'!$AU:$AU,Calculations!$Y$2,'HU0101'!$AY:$AY,Calculations!$V$1)</f>
        <v>0</v>
      </c>
      <c r="Z6" s="8">
        <f t="shared" si="10"/>
        <v>4</v>
      </c>
      <c r="AA6" s="6">
        <f t="shared" si="3"/>
        <v>0</v>
      </c>
    </row>
    <row r="7" spans="1:27">
      <c r="A7" s="8">
        <f>Lists!E8</f>
        <v>0</v>
      </c>
      <c r="B7" s="20">
        <f>COUNTIF('HU0101'!$AY:$AY,"="&amp;A7)+B6</f>
        <v>0</v>
      </c>
      <c r="C7" s="20">
        <f t="shared" si="4"/>
        <v>0</v>
      </c>
      <c r="D7" s="6">
        <f t="shared" si="0"/>
        <v>0</v>
      </c>
      <c r="E7" s="8">
        <f t="shared" si="5"/>
        <v>0</v>
      </c>
      <c r="F7" s="6">
        <f>COUNTIFS('HU0101'!$AY:$AY,Calculations!E7,'HU0101'!$BE:$BE,Calculations!$F$2)+F6</f>
        <v>0</v>
      </c>
      <c r="G7" s="8">
        <f t="shared" si="6"/>
        <v>0</v>
      </c>
      <c r="H7" s="6">
        <f>COUNTIFS('HU0101'!$AY:$AY,Calculations!I7,'HU0101'!$AU:$AU,Calculations!$H$2)+H6</f>
        <v>0</v>
      </c>
      <c r="I7" s="8">
        <f t="shared" si="7"/>
        <v>0</v>
      </c>
      <c r="J7" s="6">
        <f t="shared" si="1"/>
        <v>0</v>
      </c>
      <c r="K7" s="6" t="s">
        <v>58</v>
      </c>
      <c r="L7" s="25">
        <f>COUNTIF('HU0101'!$BA:$BA,Calculations!K7)</f>
        <v>0</v>
      </c>
      <c r="M7" s="8"/>
      <c r="O7" s="25"/>
      <c r="Q7" s="6">
        <v>5</v>
      </c>
      <c r="R7" s="25">
        <f>COUNTIF('HU0101'!$BB:$BB,Calculations!Q7)</f>
        <v>0</v>
      </c>
      <c r="T7" s="20">
        <v>5</v>
      </c>
      <c r="U7" s="6">
        <f t="shared" si="2"/>
        <v>0</v>
      </c>
      <c r="V7" s="25">
        <f t="shared" si="8"/>
        <v>5</v>
      </c>
      <c r="W7" s="26">
        <f ca="1">COUNTIFS('HU0101'!$BC:$BC,Calculations!V7,'HU0101'!$BE:$BE,Calculations!$W$2,'HU0101'!$AY:$AY,Calculations!$V$1)</f>
        <v>0</v>
      </c>
      <c r="X7" s="8">
        <f t="shared" si="9"/>
        <v>5</v>
      </c>
      <c r="Y7" s="26">
        <f ca="1">COUNTIFS('HU0101'!$BC:$BC,Calculations!Z7,'HU0101'!$AU:$AU,Calculations!$Y$2,'HU0101'!$AY:$AY,Calculations!$V$1)</f>
        <v>0</v>
      </c>
      <c r="Z7" s="8">
        <f t="shared" si="10"/>
        <v>5</v>
      </c>
      <c r="AA7" s="6">
        <f t="shared" si="3"/>
        <v>0</v>
      </c>
    </row>
    <row r="8" spans="1:27">
      <c r="A8" s="8">
        <f>Lists!E9</f>
        <v>0</v>
      </c>
      <c r="B8" s="20">
        <f>COUNTIF('HU0101'!$AY:$AY,"="&amp;A8)+B7</f>
        <v>0</v>
      </c>
      <c r="C8" s="20">
        <f t="shared" si="4"/>
        <v>0</v>
      </c>
      <c r="D8" s="6">
        <f t="shared" si="0"/>
        <v>0</v>
      </c>
      <c r="E8" s="8">
        <f t="shared" si="5"/>
        <v>0</v>
      </c>
      <c r="F8" s="6">
        <f>COUNTIFS('HU0101'!$AY:$AY,Calculations!E8,'HU0101'!$BE:$BE,Calculations!$F$2)+F7</f>
        <v>0</v>
      </c>
      <c r="G8" s="8">
        <f t="shared" si="6"/>
        <v>0</v>
      </c>
      <c r="H8" s="6">
        <f>COUNTIFS('HU0101'!$AY:$AY,Calculations!I8,'HU0101'!$AU:$AU,Calculations!$H$2)+H7</f>
        <v>0</v>
      </c>
      <c r="I8" s="8">
        <f t="shared" si="7"/>
        <v>0</v>
      </c>
      <c r="J8" s="6">
        <f t="shared" si="1"/>
        <v>0</v>
      </c>
      <c r="K8" s="6" t="s">
        <v>59</v>
      </c>
      <c r="L8" s="25">
        <f>COUNTIF('HU0101'!$BA:$BA,Calculations!K8)</f>
        <v>0</v>
      </c>
      <c r="M8" s="8"/>
      <c r="O8" s="25"/>
      <c r="Q8" s="6">
        <v>6</v>
      </c>
      <c r="R8" s="25">
        <f>COUNTIF('HU0101'!$BB:$BB,Calculations!Q8)</f>
        <v>0</v>
      </c>
      <c r="T8" s="20">
        <v>6</v>
      </c>
      <c r="U8" s="6">
        <f t="shared" si="2"/>
        <v>0</v>
      </c>
      <c r="V8" s="25">
        <f t="shared" si="8"/>
        <v>6</v>
      </c>
      <c r="W8" s="26">
        <f ca="1">COUNTIFS('HU0101'!$BC:$BC,Calculations!V8,'HU0101'!$BE:$BE,Calculations!$W$2,'HU0101'!$AY:$AY,Calculations!$V$1)</f>
        <v>0</v>
      </c>
      <c r="X8" s="8">
        <f t="shared" si="9"/>
        <v>6</v>
      </c>
      <c r="Y8" s="26">
        <f ca="1">COUNTIFS('HU0101'!$BC:$BC,Calculations!Z8,'HU0101'!$AU:$AU,Calculations!$Y$2,'HU0101'!$AY:$AY,Calculations!$V$1)</f>
        <v>0</v>
      </c>
      <c r="Z8" s="8">
        <f t="shared" si="10"/>
        <v>6</v>
      </c>
      <c r="AA8" s="6">
        <f t="shared" si="3"/>
        <v>0</v>
      </c>
    </row>
    <row r="9" spans="1:27">
      <c r="A9" s="8">
        <f>Lists!E10</f>
        <v>0</v>
      </c>
      <c r="B9" s="20">
        <f>COUNTIF('HU0101'!$AY:$AY,"="&amp;A9)+B8</f>
        <v>0</v>
      </c>
      <c r="C9" s="20">
        <f t="shared" si="4"/>
        <v>0</v>
      </c>
      <c r="D9" s="6">
        <f>Department</f>
        <v>0</v>
      </c>
      <c r="E9" s="8">
        <f t="shared" si="5"/>
        <v>0</v>
      </c>
      <c r="F9" s="6">
        <f>COUNTIFS('HU0101'!$AY:$AY,Calculations!E9,'HU0101'!$BE:$BE,Calculations!$F$2)+F8</f>
        <v>0</v>
      </c>
      <c r="G9" s="8">
        <f t="shared" si="6"/>
        <v>0</v>
      </c>
      <c r="H9" s="6">
        <f>COUNTIFS('HU0101'!$AY:$AY,Calculations!I9,'HU0101'!$AU:$AU,Calculations!$H$2)+H8</f>
        <v>0</v>
      </c>
      <c r="I9" s="8">
        <f t="shared" si="7"/>
        <v>0</v>
      </c>
      <c r="J9" s="6">
        <f t="shared" si="1"/>
        <v>0</v>
      </c>
      <c r="K9" s="6" t="s">
        <v>60</v>
      </c>
      <c r="L9" s="25">
        <f>COUNTIF('HU0101'!$BA:$BA,Calculations!K9)</f>
        <v>0</v>
      </c>
      <c r="M9" s="8"/>
      <c r="O9" s="25"/>
      <c r="Q9" s="6">
        <v>7</v>
      </c>
      <c r="R9" s="25">
        <f>COUNTIF('HU0101'!$BB:$BB,Calculations!Q9)</f>
        <v>0</v>
      </c>
      <c r="T9" s="20">
        <v>7</v>
      </c>
      <c r="U9" s="6">
        <f t="shared" si="2"/>
        <v>0</v>
      </c>
      <c r="V9" s="25">
        <f t="shared" si="8"/>
        <v>7</v>
      </c>
      <c r="W9" s="26">
        <f ca="1">COUNTIFS('HU0101'!$BC:$BC,Calculations!V9,'HU0101'!$BE:$BE,Calculations!$W$2,'HU0101'!$AY:$AY,Calculations!$V$1)</f>
        <v>0</v>
      </c>
      <c r="X9" s="8">
        <f t="shared" si="9"/>
        <v>7</v>
      </c>
      <c r="Y9" s="26">
        <f ca="1">COUNTIFS('HU0101'!$BC:$BC,Calculations!Z9,'HU0101'!$AU:$AU,Calculations!$Y$2,'HU0101'!$AY:$AY,Calculations!$V$1)</f>
        <v>0</v>
      </c>
      <c r="Z9" s="8">
        <f t="shared" si="10"/>
        <v>7</v>
      </c>
      <c r="AA9" s="6">
        <f t="shared" si="3"/>
        <v>0</v>
      </c>
    </row>
    <row r="10" spans="1:27">
      <c r="A10" s="8">
        <f>Lists!E11</f>
        <v>0</v>
      </c>
      <c r="B10" s="20">
        <f>COUNTIF('HU0101'!$AY:$AY,"="&amp;A10)+B9</f>
        <v>0</v>
      </c>
      <c r="C10" s="20">
        <f t="shared" si="4"/>
        <v>0</v>
      </c>
      <c r="D10" s="6">
        <f t="shared" si="0"/>
        <v>0</v>
      </c>
      <c r="E10" s="8">
        <f t="shared" si="5"/>
        <v>0</v>
      </c>
      <c r="F10" s="6">
        <f>COUNTIFS('HU0101'!$AY:$AY,Calculations!E10,'HU0101'!$BE:$BE,Calculations!$F$2)+F9</f>
        <v>0</v>
      </c>
      <c r="G10" s="8">
        <f t="shared" si="6"/>
        <v>0</v>
      </c>
      <c r="H10" s="6">
        <f>COUNTIFS('HU0101'!$AY:$AY,Calculations!I10,'HU0101'!$AU:$AU,Calculations!$H$2)+H9</f>
        <v>0</v>
      </c>
      <c r="I10" s="8">
        <f t="shared" si="7"/>
        <v>0</v>
      </c>
      <c r="J10" s="6">
        <f t="shared" si="1"/>
        <v>0</v>
      </c>
      <c r="K10" s="6" t="s">
        <v>61</v>
      </c>
      <c r="L10" s="25">
        <f>COUNTIF('HU0101'!$BA:$BA,Calculations!K10)</f>
        <v>0</v>
      </c>
      <c r="M10" s="8"/>
      <c r="O10" s="25"/>
      <c r="Q10" s="6">
        <v>8</v>
      </c>
      <c r="R10" s="25">
        <f>COUNTIF('HU0101'!$BB:$BB,Calculations!Q10)</f>
        <v>0</v>
      </c>
      <c r="T10" s="20">
        <v>8</v>
      </c>
      <c r="U10" s="6">
        <f t="shared" si="2"/>
        <v>0</v>
      </c>
      <c r="V10" s="25">
        <f t="shared" si="8"/>
        <v>8</v>
      </c>
      <c r="W10" s="26">
        <f ca="1">COUNTIFS('HU0101'!$BC:$BC,Calculations!V10,'HU0101'!$BE:$BE,Calculations!$W$2,'HU0101'!$AY:$AY,Calculations!$V$1)</f>
        <v>0</v>
      </c>
      <c r="X10" s="8">
        <f t="shared" si="9"/>
        <v>8</v>
      </c>
      <c r="Y10" s="26">
        <f ca="1">COUNTIFS('HU0101'!$BC:$BC,Calculations!Z10,'HU0101'!$AU:$AU,Calculations!$Y$2,'HU0101'!$AY:$AY,Calculations!$V$1)</f>
        <v>0</v>
      </c>
      <c r="Z10" s="8">
        <f t="shared" si="10"/>
        <v>8</v>
      </c>
      <c r="AA10" s="6">
        <f t="shared" si="3"/>
        <v>0</v>
      </c>
    </row>
    <row r="11" spans="1:27">
      <c r="A11" s="8">
        <f>Lists!E12</f>
        <v>0</v>
      </c>
      <c r="B11" s="20">
        <f>COUNTIF('HU0101'!$AY:$AY,"="&amp;A11)+B10</f>
        <v>0</v>
      </c>
      <c r="C11" s="20">
        <f t="shared" si="4"/>
        <v>0</v>
      </c>
      <c r="D11" s="6">
        <f t="shared" si="0"/>
        <v>0</v>
      </c>
      <c r="E11" s="8">
        <f t="shared" si="5"/>
        <v>0</v>
      </c>
      <c r="F11" s="6">
        <f>COUNTIFS('HU0101'!$AY:$AY,Calculations!E11,'HU0101'!$BE:$BE,Calculations!$F$2)+F10</f>
        <v>0</v>
      </c>
      <c r="G11" s="8">
        <f t="shared" si="6"/>
        <v>0</v>
      </c>
      <c r="H11" s="6">
        <f>COUNTIFS('HU0101'!$AY:$AY,Calculations!I11,'HU0101'!$AU:$AU,Calculations!$H$2)+H10</f>
        <v>0</v>
      </c>
      <c r="I11" s="8">
        <f>G11</f>
        <v>0</v>
      </c>
      <c r="J11" s="6">
        <f t="shared" si="1"/>
        <v>0</v>
      </c>
      <c r="K11" s="6" t="s">
        <v>62</v>
      </c>
      <c r="L11" s="25">
        <f>COUNTIF('HU0101'!$BA:$BA,Calculations!K11)</f>
        <v>0</v>
      </c>
      <c r="M11" s="8"/>
      <c r="O11" s="25"/>
      <c r="Q11" s="6">
        <v>9</v>
      </c>
      <c r="R11" s="25">
        <f>COUNTIF('HU0101'!$BB:$BB,Calculations!Q11)</f>
        <v>0</v>
      </c>
      <c r="T11" s="20">
        <v>9</v>
      </c>
      <c r="U11" s="6">
        <f t="shared" si="2"/>
        <v>0</v>
      </c>
      <c r="V11" s="25">
        <f t="shared" si="8"/>
        <v>9</v>
      </c>
      <c r="W11" s="26">
        <f ca="1">COUNTIFS('HU0101'!$BC:$BC,Calculations!V11,'HU0101'!$BE:$BE,Calculations!$W$2,'HU0101'!$AY:$AY,Calculations!$V$1)</f>
        <v>0</v>
      </c>
      <c r="X11" s="8">
        <f t="shared" si="9"/>
        <v>9</v>
      </c>
      <c r="Y11" s="26">
        <f ca="1">COUNTIFS('HU0101'!$BC:$BC,Calculations!Z11,'HU0101'!$AU:$AU,Calculations!$Y$2,'HU0101'!$AY:$AY,Calculations!$V$1)</f>
        <v>0</v>
      </c>
      <c r="Z11" s="8">
        <f t="shared" si="10"/>
        <v>9</v>
      </c>
      <c r="AA11" s="6">
        <f t="shared" si="3"/>
        <v>0</v>
      </c>
    </row>
    <row r="12" spans="1:27">
      <c r="A12" s="8">
        <f>Lists!E13</f>
        <v>0</v>
      </c>
      <c r="B12" s="20">
        <f>COUNTIF('HU0101'!$AY:$AY,"="&amp;A12)+B11</f>
        <v>0</v>
      </c>
      <c r="C12" s="20">
        <f t="shared" si="4"/>
        <v>0</v>
      </c>
      <c r="D12" s="6">
        <f t="shared" si="0"/>
        <v>0</v>
      </c>
      <c r="E12" s="8">
        <f t="shared" si="5"/>
        <v>0</v>
      </c>
      <c r="F12" s="6">
        <f>COUNTIFS('HU0101'!$AY:$AY,Calculations!E12,'HU0101'!$BE:$BE,Calculations!$F$2)+F11</f>
        <v>0</v>
      </c>
      <c r="G12" s="8">
        <f t="shared" si="6"/>
        <v>0</v>
      </c>
      <c r="H12" s="6">
        <f>COUNTIFS('HU0101'!$AY:$AY,Calculations!I12,'HU0101'!$AU:$AU,Calculations!$H$2)+H11</f>
        <v>0</v>
      </c>
      <c r="I12" s="8">
        <f t="shared" ref="I12:I14" si="11">G12</f>
        <v>0</v>
      </c>
      <c r="J12" s="6">
        <f t="shared" si="1"/>
        <v>0</v>
      </c>
      <c r="Q12" s="6" t="s">
        <v>71</v>
      </c>
      <c r="R12" s="25">
        <f>COUNTIF('HU0101'!$BB:$BB,Calculations!Q12)</f>
        <v>0</v>
      </c>
      <c r="T12" s="6">
        <v>10</v>
      </c>
      <c r="U12" s="6">
        <f t="shared" si="2"/>
        <v>0</v>
      </c>
      <c r="V12" s="25">
        <f t="shared" si="8"/>
        <v>10</v>
      </c>
      <c r="W12" s="26">
        <f ca="1">COUNTIFS('HU0101'!$BC:$BC,Calculations!V12,'HU0101'!$BE:$BE,Calculations!$W$2,'HU0101'!$AY:$AY,Calculations!$V$1)</f>
        <v>0</v>
      </c>
      <c r="X12" s="8">
        <f t="shared" si="9"/>
        <v>10</v>
      </c>
      <c r="Y12" s="26">
        <f ca="1">COUNTIFS('HU0101'!$BC:$BC,Calculations!Z12,'HU0101'!$AU:$AU,Calculations!$Y$2,'HU0101'!$AY:$AY,Calculations!$V$1)</f>
        <v>0</v>
      </c>
      <c r="Z12" s="8">
        <f t="shared" si="10"/>
        <v>10</v>
      </c>
      <c r="AA12" s="6">
        <f t="shared" si="3"/>
        <v>0</v>
      </c>
    </row>
    <row r="13" spans="1:27">
      <c r="A13" s="8">
        <f>Lists!E14</f>
        <v>0</v>
      </c>
      <c r="B13" s="20">
        <f>COUNTIF('HU0101'!$AY:$AY,"="&amp;A13)+B12</f>
        <v>0</v>
      </c>
      <c r="C13" s="20">
        <f t="shared" si="4"/>
        <v>0</v>
      </c>
      <c r="D13" s="6">
        <f t="shared" si="0"/>
        <v>0</v>
      </c>
      <c r="E13" s="8">
        <f t="shared" si="5"/>
        <v>0</v>
      </c>
      <c r="F13" s="6">
        <f>COUNTIFS('HU0101'!$AY:$AY,Calculations!E13,'HU0101'!$BE:$BE,Calculations!$F$2)+F12</f>
        <v>0</v>
      </c>
      <c r="G13" s="8">
        <f t="shared" si="6"/>
        <v>0</v>
      </c>
      <c r="H13" s="6">
        <f>COUNTIFS('HU0101'!$AY:$AY,Calculations!I13,'HU0101'!$AU:$AU,Calculations!$H$2)+H12</f>
        <v>0</v>
      </c>
      <c r="I13" s="8">
        <f t="shared" si="11"/>
        <v>0</v>
      </c>
      <c r="J13" s="6">
        <f t="shared" si="1"/>
        <v>0</v>
      </c>
      <c r="T13" s="6">
        <v>11</v>
      </c>
      <c r="U13" s="6">
        <f t="shared" si="2"/>
        <v>0</v>
      </c>
      <c r="V13" s="25">
        <f t="shared" si="8"/>
        <v>11</v>
      </c>
      <c r="W13" s="26">
        <f ca="1">COUNTIFS('HU0101'!$BC:$BC,Calculations!V13,'HU0101'!$BE:$BE,Calculations!$W$2,'HU0101'!$AY:$AY,Calculations!$V$1)</f>
        <v>0</v>
      </c>
      <c r="X13" s="8">
        <f t="shared" si="9"/>
        <v>11</v>
      </c>
      <c r="Y13" s="26">
        <f ca="1">COUNTIFS('HU0101'!$BC:$BC,Calculations!Z13,'HU0101'!$AU:$AU,Calculations!$Y$2,'HU0101'!$AY:$AY,Calculations!$V$1)</f>
        <v>0</v>
      </c>
      <c r="Z13" s="8">
        <f t="shared" si="10"/>
        <v>11</v>
      </c>
      <c r="AA13" s="6">
        <f t="shared" si="3"/>
        <v>0</v>
      </c>
    </row>
    <row r="14" spans="1:27">
      <c r="A14" s="8">
        <f>Lists!E15</f>
        <v>0</v>
      </c>
      <c r="B14" s="20">
        <f>COUNTIF('HU0101'!$AY:$AY,"="&amp;A14)+B13</f>
        <v>0</v>
      </c>
      <c r="C14" s="20">
        <f t="shared" si="4"/>
        <v>0</v>
      </c>
      <c r="D14" s="6">
        <f t="shared" si="0"/>
        <v>0</v>
      </c>
      <c r="E14" s="8">
        <f t="shared" si="5"/>
        <v>0</v>
      </c>
      <c r="F14" s="6">
        <f>COUNTIFS('HU0101'!$AY:$AY,Calculations!E14,'HU0101'!$BE:$BE,Calculations!$F$2)+F13</f>
        <v>0</v>
      </c>
      <c r="G14" s="8">
        <f t="shared" si="6"/>
        <v>0</v>
      </c>
      <c r="H14" s="6">
        <f>COUNTIFS('HU0101'!$AY:$AY,Calculations!I14,'HU0101'!$AU:$AU,Calculations!$H$2)+H13</f>
        <v>0</v>
      </c>
      <c r="I14" s="8">
        <f t="shared" si="11"/>
        <v>0</v>
      </c>
      <c r="J14" s="6">
        <f t="shared" si="1"/>
        <v>0</v>
      </c>
      <c r="T14" s="6">
        <v>12</v>
      </c>
      <c r="U14" s="6">
        <f t="shared" si="2"/>
        <v>0</v>
      </c>
      <c r="V14" s="6">
        <f t="shared" si="8"/>
        <v>12</v>
      </c>
      <c r="W14" s="26">
        <f ca="1">COUNTIFS('HU0101'!$BC:$BC,Calculations!V14,'HU0101'!$BE:$BE,Calculations!$W$2,'HU0101'!$AY:$AY,Calculations!$V$1)</f>
        <v>0</v>
      </c>
      <c r="X14" s="6">
        <f t="shared" si="9"/>
        <v>12</v>
      </c>
      <c r="Y14" s="26">
        <f ca="1">COUNTIFS('HU0101'!$BC:$BC,Calculations!Z14,'HU0101'!$AU:$AU,Calculations!$Y$2,'HU0101'!$AY:$AY,Calculations!$V$1)</f>
        <v>0</v>
      </c>
      <c r="Z14" s="6">
        <f t="shared" si="10"/>
        <v>12</v>
      </c>
      <c r="AA14" s="6">
        <f t="shared" si="3"/>
        <v>0</v>
      </c>
    </row>
    <row r="15" spans="1:27">
      <c r="J15" s="6">
        <f ca="1">YEAR(TODAY())</f>
        <v>2016</v>
      </c>
      <c r="K15" s="8" t="s">
        <v>91</v>
      </c>
      <c r="L15" s="6" t="s">
        <v>92</v>
      </c>
      <c r="N15" s="6">
        <f ca="1">YEAR(TODAY())</f>
        <v>2016</v>
      </c>
      <c r="O15" s="47" t="s">
        <v>85</v>
      </c>
      <c r="P15" s="47" t="s">
        <v>86</v>
      </c>
    </row>
    <row r="16" spans="1:27">
      <c r="A16" s="6" t="s">
        <v>76</v>
      </c>
      <c r="B16" s="8" t="s">
        <v>85</v>
      </c>
      <c r="E16" s="6" t="s">
        <v>89</v>
      </c>
      <c r="F16" s="8" t="s">
        <v>85</v>
      </c>
      <c r="J16" s="18" t="s">
        <v>93</v>
      </c>
      <c r="K16" s="46" t="s">
        <v>91</v>
      </c>
      <c r="L16" s="46" t="s">
        <v>92</v>
      </c>
      <c r="N16" s="18" t="s">
        <v>93</v>
      </c>
      <c r="O16" s="46" t="s">
        <v>94</v>
      </c>
      <c r="P16" s="46" t="s">
        <v>95</v>
      </c>
    </row>
    <row r="17" spans="1:16">
      <c r="A17" s="18" t="s">
        <v>87</v>
      </c>
      <c r="B17" s="17" t="s">
        <v>76</v>
      </c>
      <c r="C17" s="17" t="s">
        <v>88</v>
      </c>
      <c r="E17" s="18" t="s">
        <v>87</v>
      </c>
      <c r="F17" s="17" t="s">
        <v>76</v>
      </c>
      <c r="G17" s="17" t="s">
        <v>88</v>
      </c>
      <c r="H17" s="6" t="s">
        <v>90</v>
      </c>
      <c r="J17" s="8">
        <v>1</v>
      </c>
      <c r="K17" s="6">
        <f ca="1">COUNTIFS('HU0101'!$AN$9:$AN$10000,Calculations!J17,'HU0101'!$AO$9:$AO$10000,Calculations!$J$15,'HU0101'!$AV$9:$AV$10000,Calculations!$K$15)</f>
        <v>0</v>
      </c>
      <c r="L17" s="6">
        <f ca="1">COUNTIFS('HU0101'!$AP$9:$AP$10000,Calculations!J17,'HU0101'!$AQ$9:$AQ$10000,Calculations!$J$15,'HU0101'!$AW$9:$AW$10000,Calculations!$L$15)</f>
        <v>0</v>
      </c>
      <c r="N17" s="8">
        <v>1</v>
      </c>
      <c r="O17" s="6">
        <f ca="1">COUNTIFS('HU0101'!$AM$9:$AM$10000,Calculations!N17,'HU0101'!$AL$9:$AL$10000,Calculations!$N$15,'HU0101'!$O$9:$O$10000,Calculations!$O$15)</f>
        <v>0</v>
      </c>
      <c r="P17" s="6">
        <f ca="1">COUNTIFS('HU0101'!$BF$9:$BF$10000,Calculations!N17,'HU0101'!$BG$9:$BG$10000,Calculations!$N$15,'HU0101'!$O$9:$O$10000,Calculations!$P$15)</f>
        <v>0</v>
      </c>
    </row>
    <row r="18" spans="1:16">
      <c r="A18" s="8" t="str">
        <f>Lists!B4</f>
        <v>&amp;=[DATA].CTRACT_TYPE_NAME</v>
      </c>
      <c r="B18" s="6" t="str">
        <f>IF(OR(A18=0,A18="Grand Total"),"",A18)</f>
        <v>&amp;=[DATA].CTRACT_TYPE_NAME</v>
      </c>
      <c r="C18" s="6">
        <f>COUNTIFS('HU0101'!$AX$9:$AX$10000,Calculations!B18,'HU0101'!$O$9:$O$10000,Calculations!$B$16)</f>
        <v>0</v>
      </c>
      <c r="E18" s="8" t="str">
        <f>Lists!F4</f>
        <v>&amp;=[DATA].TRINHDO</v>
      </c>
      <c r="F18" s="6" t="str">
        <f>IF(OR(E18=0,E18="Grand Total"),"",E18)</f>
        <v>&amp;=[DATA].TRINHDO</v>
      </c>
      <c r="G18" s="6">
        <f>IF(F18="","",COUNTIFS('HU0101'!$AC$9:$AC$10000,Calculations!F18,'HU0101'!$O$9:$O$10000,Calculations!$F$16))</f>
        <v>0</v>
      </c>
      <c r="H18" s="6">
        <f>G18</f>
        <v>0</v>
      </c>
      <c r="J18" s="8">
        <v>2</v>
      </c>
      <c r="K18" s="6">
        <f ca="1">COUNTIFS('HU0101'!$AN$9:$AN$10000,Calculations!J18,'HU0101'!$AO$9:$AO$10000,Calculations!$J$15,'HU0101'!$AV$9:$AV$10000,Calculations!$K$15)</f>
        <v>0</v>
      </c>
      <c r="L18" s="6">
        <f ca="1">COUNTIFS('HU0101'!$AP$9:$AP$10000,Calculations!J18,'HU0101'!$AQ$9:$AQ$10000,Calculations!$J$15,'HU0101'!$AW$9:$AW$10000,Calculations!$L$15)</f>
        <v>0</v>
      </c>
      <c r="N18" s="8">
        <v>2</v>
      </c>
      <c r="O18" s="6">
        <f ca="1">COUNTIFS('HU0101'!$AM$9:$AM$10000,Calculations!N18,'HU0101'!$AL$9:$AL$10000,Calculations!$N$15,'HU0101'!$O$9:$O$10000,Calculations!$O$15)</f>
        <v>0</v>
      </c>
      <c r="P18" s="6">
        <f ca="1">COUNTIFS('HU0101'!$BF$9:$BF$10000,Calculations!N18,'HU0101'!$BG$9:$BG$10000,Calculations!$N$15,'HU0101'!$O$9:$O$10000,Calculations!$P$15)</f>
        <v>0</v>
      </c>
    </row>
    <row r="19" spans="1:16">
      <c r="A19" s="8" t="str">
        <f>Lists!B5</f>
        <v>Grand Total</v>
      </c>
      <c r="B19" s="6" t="str">
        <f t="shared" ref="B19:B32" si="12">IF(OR(A19=0,A19="Grand Total"),"",A19)</f>
        <v/>
      </c>
      <c r="C19" s="6">
        <f>COUNTIFS('HU0101'!$AX$9:$AX$10000,Calculations!B19,'HU0101'!$O$9:$O$10000,Calculations!$B$16)</f>
        <v>0</v>
      </c>
      <c r="E19" s="8" t="str">
        <f>Lists!F5</f>
        <v>Grand Total</v>
      </c>
      <c r="F19" s="6" t="str">
        <f>IF(OR(E19=0,E19="Grand Total"),"",E19)</f>
        <v/>
      </c>
      <c r="G19" s="6" t="str">
        <f>IF(F19="","",COUNTIFS('HU0101'!$AC$9:$AC$10000,Calculations!F19,'HU0101'!$O$9:$O$10000,Calculations!$F$16))</f>
        <v/>
      </c>
      <c r="H19" s="6" t="str">
        <f t="shared" ref="H19:H33" si="13">G19</f>
        <v/>
      </c>
      <c r="J19" s="6">
        <v>3</v>
      </c>
      <c r="K19" s="6">
        <f ca="1">COUNTIFS('HU0101'!$AN$9:$AN$10000,Calculations!J19,'HU0101'!$AO$9:$AO$10000,Calculations!$J$15,'HU0101'!$AV$9:$AV$10000,Calculations!$K$15)</f>
        <v>0</v>
      </c>
      <c r="L19" s="6">
        <f ca="1">COUNTIFS('HU0101'!$AP$9:$AP$10000,Calculations!J19,'HU0101'!$AQ$9:$AQ$10000,Calculations!$J$15,'HU0101'!$AW$9:$AW$10000,Calculations!$L$15)</f>
        <v>0</v>
      </c>
      <c r="N19" s="6">
        <v>3</v>
      </c>
      <c r="O19" s="6">
        <f ca="1">COUNTIFS('HU0101'!$AM$9:$AM$10000,Calculations!N19,'HU0101'!$AL$9:$AL$10000,Calculations!$N$15,'HU0101'!$O$9:$O$10000,Calculations!$O$15)</f>
        <v>0</v>
      </c>
      <c r="P19" s="6">
        <f ca="1">COUNTIFS('HU0101'!$BF$9:$BF$10000,Calculations!N19,'HU0101'!$BG$9:$BG$10000,Calculations!$N$15,'HU0101'!$O$9:$O$10000,Calculations!$P$15)</f>
        <v>0</v>
      </c>
    </row>
    <row r="20" spans="1:16">
      <c r="A20" s="8">
        <f>Lists!B6</f>
        <v>0</v>
      </c>
      <c r="B20" s="6" t="str">
        <f t="shared" si="12"/>
        <v/>
      </c>
      <c r="C20" s="6">
        <f>COUNTIFS('HU0101'!$AX$9:$AX$10000,Calculations!B20,'HU0101'!$O$9:$O$10000,Calculations!$B$16)</f>
        <v>0</v>
      </c>
      <c r="E20" s="8">
        <f>Lists!F6</f>
        <v>0</v>
      </c>
      <c r="F20" s="6" t="str">
        <f t="shared" ref="F20:F33" si="14">IF(OR(E20=0,E20="Grand Total"),"",E20)</f>
        <v/>
      </c>
      <c r="G20" s="6" t="str">
        <f>IF(F20="","",COUNTIFS('HU0101'!$AC$9:$AC$10000,Calculations!F20,'HU0101'!$O$9:$O$10000,Calculations!$F$16))</f>
        <v/>
      </c>
      <c r="H20" s="6" t="str">
        <f t="shared" si="13"/>
        <v/>
      </c>
      <c r="J20" s="6">
        <v>4</v>
      </c>
      <c r="K20" s="6">
        <f ca="1">COUNTIFS('HU0101'!$AN$9:$AN$10000,Calculations!J20,'HU0101'!$AO$9:$AO$10000,Calculations!$J$15,'HU0101'!$AV$9:$AV$10000,Calculations!$K$15)</f>
        <v>0</v>
      </c>
      <c r="L20" s="6">
        <f ca="1">COUNTIFS('HU0101'!$AP$9:$AP$10000,Calculations!J20,'HU0101'!$AQ$9:$AQ$10000,Calculations!$J$15,'HU0101'!$AW$9:$AW$10000,Calculations!$L$15)</f>
        <v>0</v>
      </c>
      <c r="N20" s="6">
        <v>4</v>
      </c>
      <c r="O20" s="6">
        <f ca="1">COUNTIFS('HU0101'!$AM$9:$AM$10000,Calculations!N20,'HU0101'!$AL$9:$AL$10000,Calculations!$N$15,'HU0101'!$O$9:$O$10000,Calculations!$O$15)</f>
        <v>0</v>
      </c>
      <c r="P20" s="6">
        <f ca="1">COUNTIFS('HU0101'!$BF$9:$BF$10000,Calculations!N20,'HU0101'!$BG$9:$BG$10000,Calculations!$N$15,'HU0101'!$O$9:$O$10000,Calculations!$P$15)</f>
        <v>0</v>
      </c>
    </row>
    <row r="21" spans="1:16">
      <c r="A21" s="8">
        <f>Lists!B7</f>
        <v>0</v>
      </c>
      <c r="B21" s="6" t="str">
        <f t="shared" si="12"/>
        <v/>
      </c>
      <c r="C21" s="6">
        <f>COUNTIFS('HU0101'!$AX$9:$AX$10000,Calculations!B21,'HU0101'!$O$9:$O$10000,Calculations!$B$16)</f>
        <v>0</v>
      </c>
      <c r="E21" s="8">
        <f>Lists!F7</f>
        <v>0</v>
      </c>
      <c r="F21" s="6" t="str">
        <f t="shared" si="14"/>
        <v/>
      </c>
      <c r="G21" s="6" t="str">
        <f>IF(F21="","",COUNTIFS('HU0101'!$AC$9:$AC$10000,Calculations!F21,'HU0101'!$O$9:$O$10000,Calculations!$F$16))</f>
        <v/>
      </c>
      <c r="H21" s="6" t="str">
        <f t="shared" si="13"/>
        <v/>
      </c>
      <c r="J21" s="6">
        <v>5</v>
      </c>
      <c r="K21" s="6">
        <f ca="1">COUNTIFS('HU0101'!$AN$9:$AN$10000,Calculations!J21,'HU0101'!$AO$9:$AO$10000,Calculations!$J$15,'HU0101'!$AV$9:$AV$10000,Calculations!$K$15)</f>
        <v>0</v>
      </c>
      <c r="L21" s="6">
        <f ca="1">COUNTIFS('HU0101'!$AP$9:$AP$10000,Calculations!J21,'HU0101'!$AQ$9:$AQ$10000,Calculations!$J$15,'HU0101'!$AW$9:$AW$10000,Calculations!$L$15)</f>
        <v>0</v>
      </c>
      <c r="N21" s="6">
        <v>5</v>
      </c>
      <c r="O21" s="6">
        <f ca="1">COUNTIFS('HU0101'!$AM$9:$AM$10000,Calculations!N21,'HU0101'!$AL$9:$AL$10000,Calculations!$N$15,'HU0101'!$O$9:$O$10000,Calculations!$O$15)</f>
        <v>0</v>
      </c>
      <c r="P21" s="6">
        <f ca="1">COUNTIFS('HU0101'!$BF$9:$BF$10000,Calculations!N21,'HU0101'!$BG$9:$BG$10000,Calculations!$N$15,'HU0101'!$O$9:$O$10000,Calculations!$P$15)</f>
        <v>0</v>
      </c>
    </row>
    <row r="22" spans="1:16">
      <c r="A22" s="8">
        <f>Lists!B8</f>
        <v>0</v>
      </c>
      <c r="B22" s="6" t="str">
        <f t="shared" si="12"/>
        <v/>
      </c>
      <c r="C22" s="6">
        <f>COUNTIFS('HU0101'!$AX$9:$AX$10000,Calculations!B22,'HU0101'!$O$9:$O$10000,Calculations!$B$16)</f>
        <v>0</v>
      </c>
      <c r="E22" s="8">
        <f>Lists!F8</f>
        <v>0</v>
      </c>
      <c r="F22" s="6" t="str">
        <f t="shared" si="14"/>
        <v/>
      </c>
      <c r="G22" s="6" t="str">
        <f>IF(F22="","",COUNTIFS('HU0101'!$AC$9:$AC$10000,Calculations!F22,'HU0101'!$O$9:$O$10000,Calculations!$F$16))</f>
        <v/>
      </c>
      <c r="H22" s="6" t="str">
        <f t="shared" si="13"/>
        <v/>
      </c>
      <c r="J22" s="6">
        <v>6</v>
      </c>
      <c r="K22" s="6">
        <f ca="1">COUNTIFS('HU0101'!$AN$9:$AN$10000,Calculations!J22,'HU0101'!$AO$9:$AO$10000,Calculations!$J$15,'HU0101'!$AV$9:$AV$10000,Calculations!$K$15)</f>
        <v>0</v>
      </c>
      <c r="L22" s="6">
        <f ca="1">COUNTIFS('HU0101'!$AP$9:$AP$10000,Calculations!J22,'HU0101'!$AQ$9:$AQ$10000,Calculations!$J$15,'HU0101'!$AW$9:$AW$10000,Calculations!$L$15)</f>
        <v>0</v>
      </c>
      <c r="N22" s="6">
        <v>6</v>
      </c>
      <c r="O22" s="6">
        <f ca="1">COUNTIFS('HU0101'!$AM$9:$AM$10000,Calculations!N22,'HU0101'!$AL$9:$AL$10000,Calculations!$N$15,'HU0101'!$O$9:$O$10000,Calculations!$O$15)</f>
        <v>0</v>
      </c>
      <c r="P22" s="6">
        <f ca="1">COUNTIFS('HU0101'!$BF$9:$BF$10000,Calculations!N22,'HU0101'!$BG$9:$BG$10000,Calculations!$N$15,'HU0101'!$O$9:$O$10000,Calculations!$P$15)</f>
        <v>0</v>
      </c>
    </row>
    <row r="23" spans="1:16">
      <c r="A23" s="8">
        <f>Lists!B9</f>
        <v>0</v>
      </c>
      <c r="B23" s="6" t="str">
        <f t="shared" si="12"/>
        <v/>
      </c>
      <c r="C23" s="6">
        <f>COUNTIFS('HU0101'!$AX$9:$AX$10000,Calculations!B23,'HU0101'!$O$9:$O$10000,Calculations!$B$16)</f>
        <v>0</v>
      </c>
      <c r="E23" s="8">
        <f>Lists!F9</f>
        <v>0</v>
      </c>
      <c r="F23" s="6" t="str">
        <f t="shared" si="14"/>
        <v/>
      </c>
      <c r="G23" s="6" t="str">
        <f>IF(F23="","",COUNTIFS('HU0101'!$AC$9:$AC$10000,Calculations!F23,'HU0101'!$O$9:$O$10000,Calculations!$F$16))</f>
        <v/>
      </c>
      <c r="H23" s="6" t="str">
        <f t="shared" si="13"/>
        <v/>
      </c>
      <c r="J23" s="6">
        <v>7</v>
      </c>
      <c r="K23" s="6">
        <f ca="1">COUNTIFS('HU0101'!$AN$9:$AN$10000,Calculations!J23,'HU0101'!$AO$9:$AO$10000,Calculations!$J$15,'HU0101'!$AV$9:$AV$10000,Calculations!$K$15)</f>
        <v>0</v>
      </c>
      <c r="L23" s="6">
        <f ca="1">COUNTIFS('HU0101'!$AP$9:$AP$10000,Calculations!J23,'HU0101'!$AQ$9:$AQ$10000,Calculations!$J$15,'HU0101'!$AW$9:$AW$10000,Calculations!$L$15)</f>
        <v>0</v>
      </c>
      <c r="N23" s="6">
        <v>7</v>
      </c>
      <c r="O23" s="6">
        <f ca="1">COUNTIFS('HU0101'!$AM$9:$AM$10000,Calculations!N23,'HU0101'!$AL$9:$AL$10000,Calculations!$N$15,'HU0101'!$O$9:$O$10000,Calculations!$O$15)</f>
        <v>0</v>
      </c>
      <c r="P23" s="6">
        <f ca="1">COUNTIFS('HU0101'!$BF$9:$BF$10000,Calculations!N23,'HU0101'!$BG$9:$BG$10000,Calculations!$N$15,'HU0101'!$O$9:$O$10000,Calculations!$P$15)</f>
        <v>0</v>
      </c>
    </row>
    <row r="24" spans="1:16">
      <c r="A24" s="8">
        <f>Lists!B10</f>
        <v>0</v>
      </c>
      <c r="B24" s="6" t="str">
        <f t="shared" si="12"/>
        <v/>
      </c>
      <c r="C24" s="6">
        <f>COUNTIFS('HU0101'!$AX$9:$AX$10000,Calculations!B24,'HU0101'!$O$9:$O$10000,Calculations!$B$16)</f>
        <v>0</v>
      </c>
      <c r="E24" s="8">
        <f>Lists!F10</f>
        <v>0</v>
      </c>
      <c r="F24" s="6" t="str">
        <f t="shared" si="14"/>
        <v/>
      </c>
      <c r="G24" s="6" t="str">
        <f>IF(F24="","",COUNTIFS('HU0101'!$AC$9:$AC$10000,Calculations!F24,'HU0101'!$O$9:$O$10000,Calculations!$F$16))</f>
        <v/>
      </c>
      <c r="H24" s="6" t="str">
        <f t="shared" si="13"/>
        <v/>
      </c>
      <c r="J24" s="6">
        <v>8</v>
      </c>
      <c r="K24" s="6">
        <f ca="1">COUNTIFS('HU0101'!$AN$9:$AN$10000,Calculations!J24,'HU0101'!$AO$9:$AO$10000,Calculations!$J$15,'HU0101'!$AV$9:$AV$10000,Calculations!$K$15)</f>
        <v>0</v>
      </c>
      <c r="L24" s="6">
        <f ca="1">COUNTIFS('HU0101'!$AP$9:$AP$10000,Calculations!J24,'HU0101'!$AQ$9:$AQ$10000,Calculations!$J$15,'HU0101'!$AW$9:$AW$10000,Calculations!$L$15)</f>
        <v>0</v>
      </c>
      <c r="N24" s="6">
        <v>8</v>
      </c>
      <c r="O24" s="6">
        <f ca="1">COUNTIFS('HU0101'!$AM$9:$AM$10000,Calculations!N24,'HU0101'!$AL$9:$AL$10000,Calculations!$N$15,'HU0101'!$O$9:$O$10000,Calculations!$O$15)</f>
        <v>0</v>
      </c>
      <c r="P24" s="6">
        <f ca="1">COUNTIFS('HU0101'!$BF$9:$BF$10000,Calculations!N24,'HU0101'!$BG$9:$BG$10000,Calculations!$N$15,'HU0101'!$O$9:$O$10000,Calculations!$P$15)</f>
        <v>0</v>
      </c>
    </row>
    <row r="25" spans="1:16">
      <c r="A25" s="8">
        <f>Lists!B11</f>
        <v>0</v>
      </c>
      <c r="B25" s="6" t="str">
        <f t="shared" si="12"/>
        <v/>
      </c>
      <c r="C25" s="6">
        <f>COUNTIFS('HU0101'!$AX$9:$AX$10000,Calculations!B25,'HU0101'!$O$9:$O$10000,Calculations!$B$16)</f>
        <v>0</v>
      </c>
      <c r="E25" s="8">
        <f>Lists!F11</f>
        <v>0</v>
      </c>
      <c r="F25" s="6" t="str">
        <f t="shared" si="14"/>
        <v/>
      </c>
      <c r="G25" s="6" t="str">
        <f>IF(F25="","",COUNTIFS('HU0101'!$AC$9:$AC$10000,Calculations!F25,'HU0101'!$O$9:$O$10000,Calculations!$F$16))</f>
        <v/>
      </c>
      <c r="H25" s="6" t="str">
        <f t="shared" si="13"/>
        <v/>
      </c>
      <c r="J25" s="6">
        <v>9</v>
      </c>
      <c r="K25" s="6">
        <f ca="1">COUNTIFS('HU0101'!$AN$9:$AN$10000,Calculations!J25,'HU0101'!$AO$9:$AO$10000,Calculations!$J$15,'HU0101'!$AV$9:$AV$10000,Calculations!$K$15)</f>
        <v>0</v>
      </c>
      <c r="L25" s="6">
        <f ca="1">COUNTIFS('HU0101'!$AP$9:$AP$10000,Calculations!J25,'HU0101'!$AQ$9:$AQ$10000,Calculations!$J$15,'HU0101'!$AW$9:$AW$10000,Calculations!$L$15)</f>
        <v>0</v>
      </c>
      <c r="N25" s="6">
        <v>9</v>
      </c>
      <c r="O25" s="6">
        <f ca="1">COUNTIFS('HU0101'!$AM$9:$AM$10000,Calculations!N25,'HU0101'!$AL$9:$AL$10000,Calculations!$N$15,'HU0101'!$O$9:$O$10000,Calculations!$O$15)</f>
        <v>0</v>
      </c>
      <c r="P25" s="6">
        <f ca="1">COUNTIFS('HU0101'!$BF$9:$BF$10000,Calculations!N25,'HU0101'!$BG$9:$BG$10000,Calculations!$N$15,'HU0101'!$O$9:$O$10000,Calculations!$P$15)</f>
        <v>0</v>
      </c>
    </row>
    <row r="26" spans="1:16">
      <c r="A26" s="8">
        <f>Lists!B12</f>
        <v>0</v>
      </c>
      <c r="B26" s="6" t="str">
        <f t="shared" si="12"/>
        <v/>
      </c>
      <c r="C26" s="6">
        <f>COUNTIFS('HU0101'!$AX$9:$AX$10000,Calculations!B26,'HU0101'!$O$9:$O$10000,Calculations!$B$16)</f>
        <v>0</v>
      </c>
      <c r="E26" s="8">
        <f>Lists!F12</f>
        <v>0</v>
      </c>
      <c r="F26" s="6" t="str">
        <f t="shared" si="14"/>
        <v/>
      </c>
      <c r="G26" s="6" t="str">
        <f>IF(F26="","",COUNTIFS('HU0101'!$AC$9:$AC$10000,Calculations!F26,'HU0101'!$O$9:$O$10000,Calculations!$F$16))</f>
        <v/>
      </c>
      <c r="H26" s="6" t="str">
        <f t="shared" si="13"/>
        <v/>
      </c>
      <c r="J26" s="6">
        <v>10</v>
      </c>
      <c r="K26" s="6">
        <f ca="1">COUNTIFS('HU0101'!$AN$9:$AN$10000,Calculations!J26,'HU0101'!$AO$9:$AO$10000,Calculations!$J$15,'HU0101'!$AV$9:$AV$10000,Calculations!$K$15)</f>
        <v>0</v>
      </c>
      <c r="L26" s="6">
        <f ca="1">COUNTIFS('HU0101'!$AP$9:$AP$10000,Calculations!J26,'HU0101'!$AQ$9:$AQ$10000,Calculations!$J$15,'HU0101'!$AW$9:$AW$10000,Calculations!$L$15)</f>
        <v>0</v>
      </c>
      <c r="N26" s="6">
        <v>10</v>
      </c>
      <c r="O26" s="6">
        <f ca="1">COUNTIFS('HU0101'!$AM$9:$AM$10000,Calculations!N26,'HU0101'!$AL$9:$AL$10000,Calculations!$N$15,'HU0101'!$O$9:$O$10000,Calculations!$O$15)</f>
        <v>0</v>
      </c>
      <c r="P26" s="6">
        <f ca="1">COUNTIFS('HU0101'!$BF$9:$BF$10000,Calculations!N26,'HU0101'!$BG$9:$BG$10000,Calculations!$N$15,'HU0101'!$O$9:$O$10000,Calculations!$P$15)</f>
        <v>0</v>
      </c>
    </row>
    <row r="27" spans="1:16">
      <c r="A27" s="8">
        <f>Lists!B13</f>
        <v>0</v>
      </c>
      <c r="B27" s="6" t="str">
        <f t="shared" si="12"/>
        <v/>
      </c>
      <c r="C27" s="6">
        <f>COUNTIFS('HU0101'!$AX$9:$AX$10000,Calculations!B27,'HU0101'!$O$9:$O$10000,Calculations!$B$16)</f>
        <v>0</v>
      </c>
      <c r="E27" s="8">
        <f>Lists!F13</f>
        <v>0</v>
      </c>
      <c r="F27" s="6" t="str">
        <f t="shared" si="14"/>
        <v/>
      </c>
      <c r="G27" s="6" t="str">
        <f>IF(F27="","",COUNTIFS('HU0101'!$AC$9:$AC$10000,Calculations!F27,'HU0101'!$O$9:$O$10000,Calculations!$F$16))</f>
        <v/>
      </c>
      <c r="H27" s="6" t="str">
        <f t="shared" si="13"/>
        <v/>
      </c>
      <c r="J27" s="6">
        <v>11</v>
      </c>
      <c r="K27" s="6">
        <f ca="1">COUNTIFS('HU0101'!$AN$9:$AN$10000,Calculations!J27,'HU0101'!$AO$9:$AO$10000,Calculations!$J$15,'HU0101'!$AV$9:$AV$10000,Calculations!$K$15)</f>
        <v>0</v>
      </c>
      <c r="L27" s="6">
        <f ca="1">COUNTIFS('HU0101'!$AP$9:$AP$10000,Calculations!J27,'HU0101'!$AQ$9:$AQ$10000,Calculations!$J$15,'HU0101'!$AW$9:$AW$10000,Calculations!$L$15)</f>
        <v>0</v>
      </c>
      <c r="N27" s="6">
        <v>11</v>
      </c>
      <c r="O27" s="6">
        <f ca="1">COUNTIFS('HU0101'!$AM$9:$AM$10000,Calculations!N27,'HU0101'!$AL$9:$AL$10000,Calculations!$N$15,'HU0101'!$O$9:$O$10000,Calculations!$O$15)</f>
        <v>0</v>
      </c>
      <c r="P27" s="6">
        <f ca="1">COUNTIFS('HU0101'!$BF$9:$BF$10000,Calculations!N27,'HU0101'!$BG$9:$BG$10000,Calculations!$N$15,'HU0101'!$O$9:$O$10000,Calculations!$P$15)</f>
        <v>0</v>
      </c>
    </row>
    <row r="28" spans="1:16">
      <c r="A28" s="8">
        <f>Lists!B14</f>
        <v>0</v>
      </c>
      <c r="B28" s="6" t="str">
        <f t="shared" si="12"/>
        <v/>
      </c>
      <c r="C28" s="6">
        <f>COUNTIFS('HU0101'!$AX$9:$AX$10000,Calculations!B28,'HU0101'!$O$9:$O$10000,Calculations!$B$16)</f>
        <v>0</v>
      </c>
      <c r="E28" s="8">
        <f>Lists!F14</f>
        <v>0</v>
      </c>
      <c r="F28" s="6" t="str">
        <f t="shared" si="14"/>
        <v/>
      </c>
      <c r="G28" s="6" t="str">
        <f>IF(F28="","",COUNTIFS('HU0101'!$AC$9:$AC$10000,Calculations!F28,'HU0101'!$O$9:$O$10000,Calculations!$F$16))</f>
        <v/>
      </c>
      <c r="H28" s="6" t="str">
        <f t="shared" si="13"/>
        <v/>
      </c>
      <c r="J28" s="6">
        <v>12</v>
      </c>
      <c r="K28" s="6">
        <f ca="1">COUNTIFS('HU0101'!$AN$9:$AN$10000,Calculations!J28,'HU0101'!$AO$9:$AO$10000,Calculations!$J$15,'HU0101'!$AV$9:$AV$10000,Calculations!$K$15)</f>
        <v>0</v>
      </c>
      <c r="L28" s="6">
        <f ca="1">COUNTIFS('HU0101'!$AP$9:$AP$10000,Calculations!J28,'HU0101'!$AQ$9:$AQ$10000,Calculations!$J$15,'HU0101'!$AW$9:$AW$10000,Calculations!$L$15)</f>
        <v>0</v>
      </c>
      <c r="N28" s="6">
        <v>12</v>
      </c>
      <c r="O28" s="6">
        <f ca="1">COUNTIFS('HU0101'!$AM$9:$AM$10000,Calculations!N28,'HU0101'!$AL$9:$AL$10000,Calculations!$N$15,'HU0101'!$O$9:$O$10000,Calculations!$O$15)</f>
        <v>0</v>
      </c>
      <c r="P28" s="6">
        <f ca="1">COUNTIFS('HU0101'!$BF$9:$BF$10000,Calculations!N28,'HU0101'!$BG$9:$BG$10000,Calculations!$N$15,'HU0101'!$O$9:$O$10000,Calculations!$P$15)</f>
        <v>0</v>
      </c>
    </row>
    <row r="29" spans="1:16">
      <c r="A29" s="8">
        <f>Lists!B15</f>
        <v>0</v>
      </c>
      <c r="B29" s="6" t="str">
        <f t="shared" si="12"/>
        <v/>
      </c>
      <c r="C29" s="6">
        <f>COUNTIFS('HU0101'!$AX$9:$AX$10000,Calculations!B29,'HU0101'!$O$9:$O$10000,Calculations!$B$16)</f>
        <v>0</v>
      </c>
      <c r="E29" s="8">
        <f>Lists!F15</f>
        <v>0</v>
      </c>
      <c r="F29" s="6" t="str">
        <f t="shared" si="14"/>
        <v/>
      </c>
      <c r="G29" s="6" t="str">
        <f>IF(F29="","",COUNTIFS('HU0101'!$AC$9:$AC$10000,Calculations!F29,'HU0101'!$O$9:$O$10000,Calculations!$F$16))</f>
        <v/>
      </c>
      <c r="H29" s="6" t="str">
        <f t="shared" si="13"/>
        <v/>
      </c>
    </row>
    <row r="30" spans="1:16">
      <c r="A30" s="8">
        <f>Lists!B16</f>
        <v>0</v>
      </c>
      <c r="B30" s="6" t="str">
        <f t="shared" si="12"/>
        <v/>
      </c>
      <c r="C30" s="6">
        <f>COUNTIFS('HU0101'!$AX$9:$AX$10000,Calculations!B30,'HU0101'!$O$9:$O$10000,Calculations!$B$16)</f>
        <v>0</v>
      </c>
      <c r="E30" s="8">
        <f>Lists!F16</f>
        <v>0</v>
      </c>
      <c r="F30" s="6" t="str">
        <f t="shared" si="14"/>
        <v/>
      </c>
      <c r="G30" s="6" t="str">
        <f>IF(F30="","",COUNTIFS('HU0101'!$AC$9:$AC$10000,Calculations!F30,'HU0101'!$O$9:$O$10000,Calculations!$F$16))</f>
        <v/>
      </c>
      <c r="H30" s="6" t="str">
        <f t="shared" si="13"/>
        <v/>
      </c>
    </row>
    <row r="31" spans="1:16">
      <c r="A31" s="8">
        <f>Lists!B17</f>
        <v>0</v>
      </c>
      <c r="B31" s="6" t="str">
        <f t="shared" si="12"/>
        <v/>
      </c>
      <c r="C31" s="6">
        <f>COUNTIFS('HU0101'!$AX$9:$AX$10000,Calculations!B31,'HU0101'!$O$9:$O$10000,Calculations!$B$16)</f>
        <v>0</v>
      </c>
      <c r="E31" s="8">
        <f>Lists!F17</f>
        <v>0</v>
      </c>
      <c r="F31" s="6" t="str">
        <f t="shared" si="14"/>
        <v/>
      </c>
      <c r="G31" s="6" t="str">
        <f>IF(F31="","",COUNTIFS('HU0101'!$AC$9:$AC$10000,Calculations!F31,'HU0101'!$O$9:$O$10000,Calculations!$F$16))</f>
        <v/>
      </c>
      <c r="H31" s="6" t="str">
        <f t="shared" si="13"/>
        <v/>
      </c>
    </row>
    <row r="32" spans="1:16">
      <c r="A32" s="8">
        <f>Lists!B18</f>
        <v>0</v>
      </c>
      <c r="B32" s="6" t="str">
        <f t="shared" si="12"/>
        <v/>
      </c>
      <c r="C32" s="6">
        <f>COUNTIFS('HU0101'!$AX$9:$AX$10000,Calculations!B32,'HU0101'!$O$9:$O$10000,Calculations!$B$16)</f>
        <v>0</v>
      </c>
      <c r="E32" s="8">
        <f>Lists!F18</f>
        <v>0</v>
      </c>
      <c r="F32" s="6" t="str">
        <f t="shared" si="14"/>
        <v/>
      </c>
      <c r="G32" s="6" t="str">
        <f>IF(F32="","",COUNTIFS('HU0101'!$AC$9:$AC$10000,Calculations!F32,'HU0101'!$O$9:$O$10000,Calculations!$F$16))</f>
        <v/>
      </c>
      <c r="H32" s="6" t="str">
        <f t="shared" si="13"/>
        <v/>
      </c>
    </row>
    <row r="33" spans="1:8">
      <c r="E33" s="8">
        <f>Lists!F19</f>
        <v>0</v>
      </c>
      <c r="F33" s="6" t="str">
        <f t="shared" si="14"/>
        <v/>
      </c>
      <c r="G33" s="6" t="str">
        <f>IF(F33="","",COUNTIFS('HU0101'!$AC$9:$AC$10000,Calculations!F33,'HU0101'!$O$9:$O$10000,Calculations!$F$16))</f>
        <v/>
      </c>
      <c r="H33" s="6" t="str">
        <f t="shared" si="13"/>
        <v/>
      </c>
    </row>
    <row r="35" spans="1:8">
      <c r="A35" s="18" t="s">
        <v>1</v>
      </c>
      <c r="B35" s="17" t="s">
        <v>105</v>
      </c>
      <c r="D35" s="18" t="s">
        <v>1</v>
      </c>
      <c r="E35" s="17" t="s">
        <v>105</v>
      </c>
    </row>
    <row r="36" spans="1:8">
      <c r="A36" s="8">
        <v>2016</v>
      </c>
      <c r="B36" s="64">
        <f>SUM('HU0101'!BD10:BD10000)-SUMIF('HU0101'!$AL$10:$AL$10000,Calculations!A36,'HU0101'!$BD$10:$BD$10000)</f>
        <v>0</v>
      </c>
      <c r="D36" s="8" t="str">
        <f>IF(OR(Lists!E4=0,Lists!E4="Grand total"),"",Lists!E4)</f>
        <v>&amp;=&amp;=AF{r}</v>
      </c>
      <c r="E36" s="64">
        <f>IF(OR(D36="",D36="Grandtotal"),"",(SUMIF('HU0101'!$AL$9:$AL$10000,Calculations!D36,'HU0101'!$BD$9:$BD$10000)))</f>
        <v>0</v>
      </c>
    </row>
    <row r="37" spans="1:8">
      <c r="A37" s="8">
        <v>1</v>
      </c>
      <c r="B37" s="71">
        <f>SUMIFS('HU0101'!$BD$10:$BD$10000,'HU0101'!$AL$10:$AL$10000,Calculations!$A$36,'HU0101'!$AM$10:$AM$10000,Calculations!A37)</f>
        <v>0</v>
      </c>
      <c r="D37" s="8" t="str">
        <f>IF(OR(Lists!E5=0,Lists!E5="Grand total"),"",Lists!E5)</f>
        <v/>
      </c>
      <c r="E37" s="64" t="str">
        <f>IF(OR(D37="",D37="Grand total"),"",(SUMIF('HU0101'!$AL$9:$AL$10000,Calculations!D37,'HU0101'!$BD$9:$BD$10000)+E36))</f>
        <v/>
      </c>
    </row>
    <row r="38" spans="1:8">
      <c r="A38" s="8">
        <v>2</v>
      </c>
      <c r="B38" s="71">
        <f>SUMIFS('HU0101'!$BD$10:$BD$10000,'HU0101'!$AL$10:$AL$10000,Calculations!$A$36,'HU0101'!$AM$10:$AM$10000,Calculations!A38)</f>
        <v>0</v>
      </c>
      <c r="D38" s="8" t="str">
        <f>IF(OR(Lists!E6=0,Lists!E6="Grand total"),"",Lists!E6)</f>
        <v/>
      </c>
      <c r="E38" s="64" t="str">
        <f>IF(OR(D38="",D38="Grand total"),"",(SUMIF('HU0101'!$AL$9:$AL$10000,Calculations!D38,'HU0101'!$BD$9:$BD$10000)+E37))</f>
        <v/>
      </c>
    </row>
    <row r="39" spans="1:8">
      <c r="A39" s="8">
        <v>3</v>
      </c>
      <c r="B39" s="71">
        <f>SUMIFS('HU0101'!$BD$10:$BD$10000,'HU0101'!$AL$10:$AL$10000,Calculations!$A$36,'HU0101'!$AM$10:$AM$10000,Calculations!A39)</f>
        <v>0</v>
      </c>
      <c r="D39" s="8" t="str">
        <f>IF(OR(Lists!E7=0,Lists!E7="Grand total"),"",Lists!E7)</f>
        <v/>
      </c>
      <c r="E39" s="64" t="str">
        <f>IF(OR(D39="",D39="Grand total"),"",(SUMIF('HU0101'!$AL$9:$AL$10000,Calculations!D39,'HU0101'!$BD$9:$BD$10000)+E38))</f>
        <v/>
      </c>
    </row>
    <row r="40" spans="1:8">
      <c r="A40" s="8">
        <v>4</v>
      </c>
      <c r="B40" s="71">
        <f>SUMIFS('HU0101'!$BD$10:$BD$10000,'HU0101'!$AL$10:$AL$10000,Calculations!$A$36,'HU0101'!$AM$10:$AM$10000,Calculations!A40)</f>
        <v>0</v>
      </c>
      <c r="D40" s="8" t="str">
        <f>IF(OR(Lists!E8=0,Lists!E8="Grand total"),"",Lists!E8)</f>
        <v/>
      </c>
      <c r="E40" s="64" t="str">
        <f>IF(OR(D40="",D40="Grand total"),"",(SUMIF('HU0101'!$AL$9:$AL$10000,Calculations!D40,'HU0101'!$BD$9:$BD$10000)+E39))</f>
        <v/>
      </c>
    </row>
    <row r="41" spans="1:8">
      <c r="A41" s="8">
        <v>5</v>
      </c>
      <c r="B41" s="71">
        <f>SUMIFS('HU0101'!$BD$10:$BD$10000,'HU0101'!$AL$10:$AL$10000,Calculations!$A$36,'HU0101'!$AM$10:$AM$10000,Calculations!A41)</f>
        <v>0</v>
      </c>
      <c r="D41" s="8" t="str">
        <f>IF(OR(Lists!E9=0,Lists!E9="Grand total"),"",Lists!E9)</f>
        <v/>
      </c>
      <c r="E41" s="64" t="str">
        <f>IF(OR(D41="",D41="Grand total"),"",(SUMIF('HU0101'!$AL$9:$AL$10000,Calculations!D41,'HU0101'!$BD$9:$BD$10000)+E40))</f>
        <v/>
      </c>
    </row>
    <row r="42" spans="1:8">
      <c r="A42" s="8">
        <v>6</v>
      </c>
      <c r="B42" s="71">
        <f>SUMIFS('HU0101'!$BD$10:$BD$10000,'HU0101'!$AL$10:$AL$10000,Calculations!$A$36,'HU0101'!$AM$10:$AM$10000,Calculations!A42)</f>
        <v>0</v>
      </c>
      <c r="D42" s="8" t="str">
        <f>IF(OR(Lists!E10=0,Lists!E10="Grand total"),"",Lists!E10)</f>
        <v/>
      </c>
      <c r="E42" s="64" t="str">
        <f>IF(OR(D42="",D42="Grand total"),"",(SUMIF('HU0101'!$AL$9:$AL$10000,Calculations!D42,'HU0101'!$BD$9:$BD$10000)+E41))</f>
        <v/>
      </c>
    </row>
    <row r="43" spans="1:8">
      <c r="A43" s="8">
        <v>7</v>
      </c>
      <c r="B43" s="71">
        <f>SUMIFS('HU0101'!$BD$10:$BD$10000,'HU0101'!$AL$10:$AL$10000,Calculations!$A$36,'HU0101'!$AM$10:$AM$10000,Calculations!A43)</f>
        <v>0</v>
      </c>
      <c r="D43" s="8" t="str">
        <f>IF(OR(Lists!E11=0,Lists!E11="Grand total"),"",Lists!E11)</f>
        <v/>
      </c>
      <c r="E43" s="64" t="str">
        <f>IF(OR(D43="",D43="Grand total"),"",(SUMIF('HU0101'!$AL$9:$AL$10000,Calculations!D43,'HU0101'!$BD$9:$BD$10000)+E42))</f>
        <v/>
      </c>
    </row>
    <row r="44" spans="1:8">
      <c r="A44" s="8">
        <v>8</v>
      </c>
      <c r="B44" s="71">
        <f>SUMIFS('HU0101'!$BD$10:$BD$10000,'HU0101'!$AL$10:$AL$10000,Calculations!$A$36,'HU0101'!$AM$10:$AM$10000,Calculations!A44)</f>
        <v>0</v>
      </c>
      <c r="D44" s="8" t="str">
        <f>IF(OR(Lists!E12=0,Lists!E12="Grand total"),"",Lists!E12)</f>
        <v/>
      </c>
      <c r="E44" s="64" t="str">
        <f>IF(OR(D44="",D44="Grand total"),"",(SUMIF('HU0101'!$AL$9:$AL$10000,Calculations!D44,'HU0101'!$BD$9:$BD$10000)+E43))</f>
        <v/>
      </c>
    </row>
    <row r="45" spans="1:8">
      <c r="A45" s="6">
        <v>9</v>
      </c>
      <c r="B45" s="71">
        <f>SUMIFS('HU0101'!$BD$10:$BD$10000,'HU0101'!$AL$10:$AL$10000,Calculations!$A$36,'HU0101'!$AM$10:$AM$10000,Calculations!A45)</f>
        <v>0</v>
      </c>
      <c r="D45" s="8" t="str">
        <f>IF(OR(Lists!E13=0,Lists!E13="Grand total"),"",Lists!E13)</f>
        <v/>
      </c>
      <c r="E45" s="64" t="str">
        <f>IF(OR(D45="",D45="Grand total"),"",(SUMIF('HU0101'!$AL$9:$AL$10000,Calculations!D45,'HU0101'!$BD$9:$BD$10000)+E44))</f>
        <v/>
      </c>
    </row>
    <row r="46" spans="1:8">
      <c r="A46" s="6">
        <v>10</v>
      </c>
      <c r="B46" s="71">
        <f>SUMIFS('HU0101'!$BD$10:$BD$10000,'HU0101'!$AL$10:$AL$10000,Calculations!$A$36,'HU0101'!$AM$10:$AM$10000,Calculations!A46)</f>
        <v>0</v>
      </c>
      <c r="D46" s="8" t="str">
        <f>IF(OR(Lists!E14=0,Lists!E14="Grand total"),"",Lists!E14)</f>
        <v/>
      </c>
      <c r="E46" s="64" t="str">
        <f>IF(OR(D46="",D46="Grand total"),"",(SUMIF('HU0101'!$AL$9:$AL$10000,Calculations!D46,'HU0101'!$BD$9:$BD$10000)+E45))</f>
        <v/>
      </c>
    </row>
    <row r="47" spans="1:8">
      <c r="A47" s="6">
        <v>11</v>
      </c>
      <c r="B47" s="71">
        <f>SUMIFS('HU0101'!$BD$10:$BD$10000,'HU0101'!$AL$10:$AL$10000,Calculations!$A$36,'HU0101'!$AM$10:$AM$10000,Calculations!A47)</f>
        <v>0</v>
      </c>
      <c r="D47" s="8" t="str">
        <f>IF(OR(Lists!E15=0,Lists!E15="Grand total"),"",Lists!E15)</f>
        <v/>
      </c>
      <c r="E47" s="64" t="str">
        <f>IF(OR(D47="",D47="Grand total"),"",(SUMIF('HU0101'!$AL$9:$AL$10000,Calculations!D47,'HU0101'!$BD$9:$BD$10000)+E46))</f>
        <v/>
      </c>
    </row>
    <row r="48" spans="1:8">
      <c r="A48" s="6">
        <v>12</v>
      </c>
      <c r="B48" s="71">
        <f>SUMIFS('HU0101'!$BD$10:$BD$10000,'HU0101'!$AL$10:$AL$10000,Calculations!$A$36,'HU0101'!$AM$10:$AM$10000,Calculations!A48)</f>
        <v>0</v>
      </c>
      <c r="D48" s="8" t="str">
        <f>IF(OR(Lists!E16=0,Lists!E16="Grand total"),"",Lists!E16)</f>
        <v/>
      </c>
      <c r="E48" s="64" t="str">
        <f>IF(OR(D48="",D48="Grand total"),"",(SUMIF('HU0101'!$AL$9:$AL$10000,Calculations!D48,'HU0101'!$BD$9:$BD$10000)+E47))</f>
        <v/>
      </c>
    </row>
    <row r="49" spans="1:5">
      <c r="A49" s="47" t="s">
        <v>107</v>
      </c>
      <c r="B49" s="65">
        <f>SUM(B36:B48)</f>
        <v>0</v>
      </c>
      <c r="D49" s="8" t="str">
        <f>IF(OR(Lists!E17=0,Lists!E17="Grand total"),"",Lists!E17)</f>
        <v/>
      </c>
      <c r="E49" s="64" t="str">
        <f>IF(OR(D49="",D49="Grand total"),"",(SUMIF('HU0101'!$AL$9:$AL$10000,Calculations!D49,'HU0101'!$BD$9:$BD$10000)+E48))</f>
        <v/>
      </c>
    </row>
    <row r="50" spans="1:5">
      <c r="D50" s="8" t="str">
        <f>IF(OR(Lists!E18=0,Lists!E18="Grand total"),"",Lists!E18)</f>
        <v/>
      </c>
      <c r="E50" s="64" t="str">
        <f>IF(OR(D50="",D50="Grand total"),"",(SUMIF('HU0101'!$AL$9:$AL$10000,Calculations!D50,'HU0101'!$BD$9:$BD$10000)+E49))</f>
        <v/>
      </c>
    </row>
    <row r="51" spans="1:5">
      <c r="D51" s="8" t="str">
        <f>IF(OR(Lists!E19=0,Lists!E19="Grand total"),"",Lists!E19)</f>
        <v/>
      </c>
      <c r="E51" s="8" t="str">
        <f>IF(OR(Lists!F19=0,Lists!F19="Grand total"),"",Lists!F19)</f>
        <v/>
      </c>
    </row>
  </sheetData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m:f>Calculations!B34</xm:f>
          <x14:sparklines>
            <x14:sparkline>
              <xm:f>Calculations!A37:A48</xm:f>
              <xm:sqref>B36</xm:sqref>
            </x14:sparkline>
          </x14:sparklines>
        </x14:sparklineGroup>
        <x14:sparklineGroup dateAxis="1"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m:f>Calculations!A34</xm:f>
          <x14:sparklines>
            <x14:sparkline>
              <xm:f>Calculations!A37:A48</xm:f>
              <xm:sqref>A36</xm:sqref>
            </x14:sparkline>
          </x14:sparklines>
        </x14:sparklineGroup>
        <x14:sparklineGroup dateAxis="1"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m:f>Calculations!D34:D34</xm:f>
          <x14:sparklines>
            <x14:sparkline>
              <xm:f>Calculations!D37:D48</xm:f>
              <xm:sqref>D36</xm:sqref>
            </x14:sparkline>
          </x14:sparklines>
        </x14:sparklineGroup>
        <x14:sparklineGroup dateAxis="1"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m:f>Calculations!E34:E34</xm:f>
          <x14:sparklines>
            <x14:sparkline>
              <xm:f>Calculations!D37:D48</xm:f>
              <xm:sqref>E36</xm:sqref>
            </x14:sparkline>
            <x14:sparkline>
              <xm:f>Calculations!D38:D49</xm:f>
              <xm:sqref>E37</xm:sqref>
            </x14:sparkline>
            <x14:sparkline>
              <xm:f>Calculations!D39:D50</xm:f>
              <xm:sqref>E38</xm:sqref>
            </x14:sparkline>
            <x14:sparkline>
              <xm:f>Calculations!D40:D51</xm:f>
              <xm:sqref>E39</xm:sqref>
            </x14:sparkline>
            <x14:sparkline>
              <xm:f>Calculations!D41:D52</xm:f>
              <xm:sqref>E40</xm:sqref>
            </x14:sparkline>
            <x14:sparkline>
              <xm:f>Calculations!D42:D53</xm:f>
              <xm:sqref>E41</xm:sqref>
            </x14:sparkline>
            <x14:sparkline>
              <xm:f>Calculations!D43:D54</xm:f>
              <xm:sqref>E42</xm:sqref>
            </x14:sparkline>
            <x14:sparkline>
              <xm:f>Calculations!D44:D55</xm:f>
              <xm:sqref>E43</xm:sqref>
            </x14:sparkline>
            <x14:sparkline>
              <xm:f>Calculations!D45:D56</xm:f>
              <xm:sqref>E44</xm:sqref>
            </x14:sparkline>
            <x14:sparkline>
              <xm:f>Calculations!D46:D57</xm:f>
              <xm:sqref>E45</xm:sqref>
            </x14:sparkline>
            <x14:sparkline>
              <xm:f>Calculations!D47:D58</xm:f>
              <xm:sqref>E46</xm:sqref>
            </x14:sparkline>
            <x14:sparkline>
              <xm:f>Calculations!D48:D59</xm:f>
              <xm:sqref>E47</xm:sqref>
            </x14:sparkline>
            <x14:sparkline>
              <xm:f>Calculations!D49:D60</xm:f>
              <xm:sqref>E48</xm:sqref>
            </x14:sparkline>
            <x14:sparkline>
              <xm:f>Calculations!D50:D61</xm:f>
              <xm:sqref>E49</xm:sqref>
            </x14:sparkline>
            <x14:sparkline>
              <xm:f>Calculations!D51:D62</xm:f>
              <xm:sqref>E50</xm:sqref>
            </x14:sparkline>
          </x14:sparklines>
        </x14:sparklineGroup>
        <x14:sparklineGroup dateAxis="1"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m:f>Calculations!D35:D35</xm:f>
          <x14:sparklines>
            <x14:sparkline>
              <xm:f>Calculations!D38:D49</xm:f>
              <xm:sqref>D37</xm:sqref>
            </x14:sparkline>
            <x14:sparkline>
              <xm:f>Calculations!D39:D50</xm:f>
              <xm:sqref>D38</xm:sqref>
            </x14:sparkline>
            <x14:sparkline>
              <xm:f>Calculations!D40:D51</xm:f>
              <xm:sqref>D39</xm:sqref>
            </x14:sparkline>
            <x14:sparkline>
              <xm:f>Calculations!D41:D52</xm:f>
              <xm:sqref>D40</xm:sqref>
            </x14:sparkline>
            <x14:sparkline>
              <xm:f>Calculations!D42:D53</xm:f>
              <xm:sqref>D41</xm:sqref>
            </x14:sparkline>
            <x14:sparkline>
              <xm:f>Calculations!D43:D54</xm:f>
              <xm:sqref>D42</xm:sqref>
            </x14:sparkline>
            <x14:sparkline>
              <xm:f>Calculations!D44:D55</xm:f>
              <xm:sqref>D43</xm:sqref>
            </x14:sparkline>
            <x14:sparkline>
              <xm:f>Calculations!D45:D56</xm:f>
              <xm:sqref>D44</xm:sqref>
            </x14:sparkline>
            <x14:sparkline>
              <xm:f>Calculations!D46:D57</xm:f>
              <xm:sqref>D45</xm:sqref>
            </x14:sparkline>
            <x14:sparkline>
              <xm:f>Calculations!D47:D58</xm:f>
              <xm:sqref>D46</xm:sqref>
            </x14:sparkline>
            <x14:sparkline>
              <xm:f>Calculations!D48:D59</xm:f>
              <xm:sqref>D47</xm:sqref>
            </x14:sparkline>
            <x14:sparkline>
              <xm:f>Calculations!D49:D60</xm:f>
              <xm:sqref>D48</xm:sqref>
            </x14:sparkline>
            <x14:sparkline>
              <xm:f>Calculations!D50:D61</xm:f>
              <xm:sqref>D49</xm:sqref>
            </x14:sparkline>
            <x14:sparkline>
              <xm:f>Calculations!D51:D62</xm:f>
              <xm:sqref>D50</xm:sqref>
            </x14:sparkline>
            <x14:sparkline>
              <xm:f>Calculations!D52:D63</xm:f>
              <xm:sqref>D51</xm:sqref>
            </x14:sparkline>
          </x14:sparklines>
        </x14:sparklineGroup>
        <x14:sparklineGroup dateAxis="1" displayEmptyCellsAs="gap">
          <x14:colorSeries theme="9" tint="-0.499984740745262"/>
          <x14:colorNegative theme="4"/>
          <x14:colorAxis rgb="FF000000"/>
          <x14:colorMarkers theme="9" tint="-0.499984740745262"/>
          <x14:colorFirst theme="9" tint="0.39997558519241921"/>
          <x14:colorLast theme="9" tint="0.39997558519241921"/>
          <x14:colorHigh theme="9"/>
          <x14:colorLow theme="9"/>
          <xm:f>Calculations!E49:E49</xm:f>
          <x14:sparklines>
            <x14:sparkline>
              <xm:f>Calculations!E52:E63</xm:f>
              <xm:sqref>E51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0"/>
  <sheetViews>
    <sheetView showGridLines="0" workbookViewId="0"/>
  </sheetViews>
  <sheetFormatPr defaultColWidth="9.140625" defaultRowHeight="10.5"/>
  <cols>
    <col min="1" max="1" width="19" style="19" customWidth="1"/>
    <col min="2" max="2" width="23.42578125" style="19" customWidth="1"/>
    <col min="3" max="3" width="16.140625" style="19" customWidth="1"/>
    <col min="4" max="4" width="23.28515625" style="19" customWidth="1"/>
    <col min="5" max="5" width="9.5703125" style="19" customWidth="1"/>
    <col min="6" max="6" width="15.28515625" style="43" customWidth="1"/>
    <col min="7" max="16384" width="9.140625" style="19"/>
  </cols>
  <sheetData>
    <row r="1" spans="1:12">
      <c r="A1" s="19">
        <v>1</v>
      </c>
      <c r="B1" s="19">
        <v>1</v>
      </c>
      <c r="C1" s="19">
        <v>6</v>
      </c>
      <c r="D1" s="19">
        <v>3</v>
      </c>
      <c r="E1" s="19">
        <v>1</v>
      </c>
      <c r="F1" s="43">
        <v>1</v>
      </c>
    </row>
    <row r="2" spans="1:12">
      <c r="A2" s="19" t="str">
        <f>INDEX($A$4:$A$100000,A1,1)</f>
        <v>&amp;=[DATA].FULLNAME_VN</v>
      </c>
      <c r="B2" s="19" t="str">
        <f>INDEX($B$4:$B$10000,B1,1)</f>
        <v>&amp;=[DATA].CTRACT_TYPE_NAME</v>
      </c>
      <c r="C2" s="19">
        <f>INDEX($C$4:$C$10000,C1,1)</f>
        <v>0</v>
      </c>
      <c r="D2" s="19">
        <f>INDEX($D$4:$D$1000,D1,1)</f>
        <v>0</v>
      </c>
      <c r="E2" s="19" t="str">
        <f>INDEX($E$4:$E$1000,E1,1)</f>
        <v>&amp;=&amp;=AF{r}</v>
      </c>
      <c r="F2" s="43" t="str">
        <f>INDEX($E$4:$E$1000,F1,1)</f>
        <v>&amp;=&amp;=AF{r}</v>
      </c>
    </row>
    <row r="3" spans="1:12" ht="15">
      <c r="A3" s="44" t="s">
        <v>26</v>
      </c>
      <c r="B3" s="44" t="s">
        <v>76</v>
      </c>
      <c r="C3" s="44" t="s">
        <v>75</v>
      </c>
      <c r="D3" s="44" t="s">
        <v>74</v>
      </c>
      <c r="E3" s="44" t="s">
        <v>1</v>
      </c>
      <c r="F3" s="44" t="s">
        <v>1</v>
      </c>
      <c r="G3"/>
      <c r="H3"/>
      <c r="I3"/>
      <c r="J3"/>
      <c r="K3"/>
      <c r="L3"/>
    </row>
    <row r="4" spans="1:12" ht="15">
      <c r="A4" s="45" t="s">
        <v>112</v>
      </c>
      <c r="B4" s="45" t="s">
        <v>136</v>
      </c>
      <c r="C4" s="45" t="s">
        <v>115</v>
      </c>
      <c r="D4" s="45" t="s">
        <v>122</v>
      </c>
      <c r="E4" s="45" t="s">
        <v>143</v>
      </c>
      <c r="F4" s="45" t="s">
        <v>126</v>
      </c>
      <c r="G4"/>
      <c r="H4"/>
      <c r="I4"/>
      <c r="J4"/>
      <c r="K4"/>
      <c r="L4"/>
    </row>
    <row r="5" spans="1:12" ht="15">
      <c r="A5" s="45" t="s">
        <v>51</v>
      </c>
      <c r="B5" s="45" t="s">
        <v>51</v>
      </c>
      <c r="C5" s="45" t="s">
        <v>51</v>
      </c>
      <c r="D5" s="45" t="s">
        <v>51</v>
      </c>
      <c r="E5" s="45" t="s">
        <v>51</v>
      </c>
      <c r="F5" s="45" t="s">
        <v>51</v>
      </c>
      <c r="G5"/>
      <c r="H5"/>
      <c r="I5"/>
      <c r="J5"/>
      <c r="K5"/>
      <c r="L5"/>
    </row>
    <row r="6" spans="1:12" ht="15">
      <c r="A6"/>
      <c r="B6"/>
      <c r="C6"/>
      <c r="D6"/>
      <c r="E6"/>
      <c r="F6"/>
      <c r="G6"/>
      <c r="H6"/>
      <c r="I6"/>
      <c r="J6"/>
      <c r="K6"/>
      <c r="L6"/>
    </row>
    <row r="7" spans="1:12" ht="15">
      <c r="A7"/>
      <c r="B7"/>
      <c r="C7"/>
      <c r="D7"/>
      <c r="E7"/>
      <c r="F7"/>
      <c r="G7"/>
      <c r="H7"/>
      <c r="I7"/>
      <c r="J7"/>
      <c r="K7"/>
    </row>
    <row r="8" spans="1:12" ht="15">
      <c r="A8"/>
      <c r="B8"/>
      <c r="C8"/>
      <c r="D8"/>
      <c r="E8"/>
      <c r="F8"/>
      <c r="G8"/>
      <c r="H8"/>
      <c r="I8"/>
      <c r="J8"/>
      <c r="K8"/>
    </row>
    <row r="9" spans="1:12" ht="15">
      <c r="A9"/>
      <c r="B9"/>
      <c r="C9"/>
      <c r="D9"/>
      <c r="E9"/>
      <c r="F9"/>
      <c r="G9"/>
      <c r="H9"/>
      <c r="I9"/>
      <c r="J9"/>
    </row>
    <row r="10" spans="1:12" ht="15">
      <c r="A10"/>
      <c r="B10"/>
      <c r="C10"/>
      <c r="D10"/>
      <c r="E10"/>
      <c r="F10"/>
      <c r="G10"/>
      <c r="H10"/>
      <c r="I10"/>
      <c r="J10"/>
    </row>
    <row r="11" spans="1:12" ht="15">
      <c r="A11"/>
      <c r="B11"/>
      <c r="C11"/>
      <c r="D11"/>
      <c r="E11"/>
      <c r="F11"/>
      <c r="G11"/>
      <c r="H11"/>
      <c r="I11"/>
      <c r="J11"/>
    </row>
    <row r="12" spans="1:12" ht="15">
      <c r="A12"/>
      <c r="B12"/>
      <c r="C12"/>
      <c r="D12"/>
      <c r="E12"/>
      <c r="F12"/>
      <c r="G12"/>
      <c r="H12"/>
    </row>
    <row r="13" spans="1:12" ht="15">
      <c r="A13"/>
      <c r="B13"/>
      <c r="C13"/>
      <c r="D13"/>
      <c r="E13"/>
      <c r="F13"/>
      <c r="G13"/>
      <c r="H13"/>
    </row>
    <row r="14" spans="1:12" ht="15">
      <c r="A14"/>
      <c r="B14"/>
      <c r="C14"/>
      <c r="D14"/>
      <c r="E14"/>
      <c r="F14"/>
      <c r="G14"/>
      <c r="H14"/>
    </row>
    <row r="15" spans="1:12" ht="15">
      <c r="A15"/>
      <c r="B15"/>
      <c r="C15"/>
      <c r="D15"/>
      <c r="E15"/>
      <c r="F15"/>
      <c r="G15"/>
      <c r="H15"/>
    </row>
    <row r="16" spans="1:12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  <row r="18" spans="1:8" ht="15">
      <c r="A18"/>
      <c r="B18"/>
      <c r="C18"/>
      <c r="D18"/>
      <c r="E18"/>
      <c r="F18"/>
      <c r="G18"/>
      <c r="H18"/>
    </row>
    <row r="19" spans="1:8" ht="15">
      <c r="A19"/>
      <c r="B19"/>
      <c r="C19"/>
      <c r="D19"/>
      <c r="E19"/>
      <c r="F19"/>
      <c r="G19"/>
      <c r="H19"/>
    </row>
    <row r="20" spans="1:8" ht="15">
      <c r="A20"/>
      <c r="B20"/>
      <c r="C20"/>
      <c r="D20"/>
      <c r="E20"/>
      <c r="F20"/>
      <c r="G20"/>
      <c r="H20"/>
    </row>
    <row r="21" spans="1:8" ht="15">
      <c r="A21"/>
      <c r="B21"/>
      <c r="C21"/>
      <c r="D21"/>
      <c r="E21"/>
      <c r="F21"/>
      <c r="G21"/>
      <c r="H21"/>
    </row>
    <row r="22" spans="1:8" ht="15">
      <c r="A22"/>
      <c r="B22"/>
      <c r="C22"/>
      <c r="D22"/>
      <c r="E22"/>
      <c r="F22"/>
      <c r="G22"/>
      <c r="H22"/>
    </row>
    <row r="23" spans="1:8" ht="15">
      <c r="A23"/>
      <c r="B23"/>
      <c r="C23"/>
      <c r="D23"/>
      <c r="E23"/>
      <c r="F23"/>
      <c r="G23"/>
      <c r="H23"/>
    </row>
    <row r="24" spans="1:8" ht="15">
      <c r="A24"/>
      <c r="B24"/>
      <c r="C24"/>
      <c r="D24"/>
      <c r="E24"/>
      <c r="F24"/>
      <c r="G24"/>
      <c r="H24"/>
    </row>
    <row r="25" spans="1:8" ht="15">
      <c r="A25"/>
      <c r="B25"/>
      <c r="C25"/>
      <c r="D25"/>
      <c r="E25"/>
      <c r="F25"/>
      <c r="G25"/>
      <c r="H25"/>
    </row>
    <row r="26" spans="1:8" ht="15">
      <c r="A26"/>
      <c r="B26"/>
      <c r="C26"/>
      <c r="D26"/>
      <c r="E26"/>
      <c r="F26"/>
      <c r="G26"/>
      <c r="H26"/>
    </row>
    <row r="27" spans="1:8" ht="15">
      <c r="A27"/>
      <c r="B27"/>
      <c r="C27"/>
      <c r="D27"/>
      <c r="E27"/>
      <c r="F27"/>
      <c r="G27"/>
      <c r="H27"/>
    </row>
    <row r="28" spans="1:8" ht="15">
      <c r="A28"/>
      <c r="B28"/>
      <c r="C28"/>
      <c r="D28"/>
      <c r="E28"/>
      <c r="F28"/>
      <c r="G28"/>
      <c r="H28"/>
    </row>
    <row r="29" spans="1:8" ht="15">
      <c r="A29"/>
      <c r="B29"/>
      <c r="C29"/>
      <c r="D29"/>
      <c r="E29"/>
      <c r="F29"/>
      <c r="G29"/>
      <c r="H29"/>
    </row>
    <row r="30" spans="1:8" ht="15">
      <c r="A30"/>
      <c r="B30"/>
      <c r="C30"/>
      <c r="D30"/>
      <c r="E30"/>
      <c r="F30"/>
      <c r="G30"/>
      <c r="H30"/>
    </row>
    <row r="31" spans="1:8" ht="15">
      <c r="A31"/>
      <c r="B31"/>
      <c r="C31"/>
      <c r="D31"/>
      <c r="E31"/>
      <c r="F31"/>
      <c r="G31"/>
      <c r="H31"/>
    </row>
    <row r="32" spans="1:8" ht="15">
      <c r="A32"/>
      <c r="B32"/>
      <c r="C32"/>
      <c r="D32"/>
      <c r="E32"/>
      <c r="F32"/>
      <c r="G32"/>
      <c r="H32"/>
    </row>
    <row r="33" spans="1:8" ht="15">
      <c r="A33"/>
      <c r="B33"/>
      <c r="C33"/>
      <c r="D33"/>
      <c r="E33"/>
      <c r="F33"/>
      <c r="G33"/>
      <c r="H33"/>
    </row>
    <row r="34" spans="1:8" ht="15">
      <c r="A34"/>
      <c r="B34"/>
      <c r="C34"/>
      <c r="D34"/>
      <c r="E34"/>
      <c r="F34"/>
      <c r="G34"/>
      <c r="H34"/>
    </row>
    <row r="35" spans="1:8" ht="15">
      <c r="A35"/>
      <c r="B35"/>
      <c r="C35"/>
      <c r="D35"/>
      <c r="E35"/>
      <c r="F35"/>
      <c r="G35"/>
      <c r="H35"/>
    </row>
    <row r="36" spans="1:8" ht="15">
      <c r="A36"/>
      <c r="B36"/>
      <c r="C36"/>
      <c r="D36"/>
      <c r="E36"/>
      <c r="F36"/>
      <c r="G36"/>
      <c r="H36"/>
    </row>
    <row r="37" spans="1:8" ht="15">
      <c r="A37"/>
      <c r="B37"/>
      <c r="C37"/>
      <c r="D37"/>
      <c r="E37"/>
      <c r="F37"/>
      <c r="G37"/>
      <c r="H37"/>
    </row>
    <row r="38" spans="1:8" ht="15">
      <c r="A38"/>
      <c r="B38"/>
      <c r="C38"/>
      <c r="D38"/>
      <c r="E38"/>
      <c r="F38"/>
      <c r="G38"/>
      <c r="H38"/>
    </row>
    <row r="39" spans="1:8" ht="15">
      <c r="A39"/>
      <c r="B39"/>
      <c r="C39"/>
      <c r="D39"/>
      <c r="E39"/>
      <c r="F39"/>
      <c r="G39"/>
      <c r="H39"/>
    </row>
    <row r="40" spans="1:8" ht="15">
      <c r="A40"/>
      <c r="B40"/>
      <c r="C40"/>
      <c r="D40"/>
      <c r="E40"/>
      <c r="F40"/>
      <c r="G40"/>
      <c r="H40"/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6"/>
  <sheetViews>
    <sheetView workbookViewId="0"/>
  </sheetViews>
  <sheetFormatPr defaultColWidth="9.140625" defaultRowHeight="15"/>
  <sheetData>
    <row r="1" spans="1:2">
      <c r="A1" t="s">
        <v>7</v>
      </c>
      <c r="B1" t="s">
        <v>5</v>
      </c>
    </row>
    <row r="2" spans="1:2">
      <c r="A2" t="s">
        <v>8</v>
      </c>
    </row>
    <row r="3" spans="1:2">
      <c r="A3" t="s">
        <v>9</v>
      </c>
    </row>
    <row r="4" spans="1:2">
      <c r="A4" t="s">
        <v>10</v>
      </c>
    </row>
    <row r="5" spans="1:2">
      <c r="A5" t="s">
        <v>11</v>
      </c>
    </row>
    <row r="6" spans="1:2">
      <c r="A6" t="s">
        <v>12</v>
      </c>
    </row>
    <row r="7" spans="1:2">
      <c r="A7" t="s">
        <v>13</v>
      </c>
    </row>
    <row r="8" spans="1:2">
      <c r="A8" t="s">
        <v>14</v>
      </c>
    </row>
    <row r="9" spans="1:2">
      <c r="A9" t="s">
        <v>15</v>
      </c>
    </row>
    <row r="10" spans="1:2">
      <c r="A10" t="s">
        <v>16</v>
      </c>
    </row>
    <row r="11" spans="1:2">
      <c r="A11" t="s">
        <v>17</v>
      </c>
    </row>
    <row r="12" spans="1:2">
      <c r="A12" t="s">
        <v>18</v>
      </c>
    </row>
    <row r="13" spans="1:2">
      <c r="A13" t="s">
        <v>19</v>
      </c>
    </row>
    <row r="14" spans="1:2">
      <c r="A14" t="s">
        <v>20</v>
      </c>
    </row>
    <row r="15" spans="1:2">
      <c r="A15" t="s">
        <v>21</v>
      </c>
    </row>
    <row r="16" spans="1:2">
      <c r="A16" t="s">
        <v>22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63ECD27EB76469AF5A6651F7FFCF3" ma:contentTypeVersion="0" ma:contentTypeDescription="Create a new document." ma:contentTypeScope="" ma:versionID="072f4bae16ef4195407b87eec50bbe6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E0871C-2177-4058-9E55-E49A3B06A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78F9E70-30D8-460A-807E-3974DA44C7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BC93AA-0216-43C3-87B7-CF83518BEA5B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Dashboard</vt:lpstr>
      <vt:lpstr>HU0101</vt:lpstr>
      <vt:lpstr>Calculations</vt:lpstr>
      <vt:lpstr>Lists</vt:lpstr>
      <vt:lpstr>Department</vt:lpstr>
      <vt:lpstr>Employee</vt:lpstr>
      <vt:lpstr>Location</vt:lpstr>
      <vt:lpstr>Dashboard!Print_Area</vt:lpstr>
      <vt:lpstr>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2016-10-12T06:26:06Z</dcterms:modified>
</cp:coreProperties>
</file>