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obh\Documents\Uni\PhD\Y2\pgx-smd\PGx Effect Sizes\"/>
    </mc:Choice>
  </mc:AlternateContent>
  <xr:revisionPtr revIDLastSave="0" documentId="13_ncr:1_{F2C25A26-4145-4131-8D1A-FBE7F5C4B69D}" xr6:coauthVersionLast="47" xr6:coauthVersionMax="47" xr10:uidLastSave="{00000000-0000-0000-0000-000000000000}"/>
  <bookViews>
    <workbookView xWindow="32505" yWindow="3120" windowWidth="17280" windowHeight="8970" tabRatio="908" firstSheet="39" activeTab="39" xr2:uid="{BE6D8E18-21FA-4C9D-957D-B04C92836C94}"/>
  </bookViews>
  <sheets>
    <sheet name="Campos et al., 2022" sheetId="68" r:id="rId1"/>
    <sheet name="Braten et al., 2020 (A)" sheetId="3" r:id="rId2"/>
    <sheet name="Braten et al., 2020 (B)" sheetId="319" r:id="rId3"/>
    <sheet name="Braten et al., 2020 (C)" sheetId="45" r:id="rId4"/>
    <sheet name="Jukic et al., 2018 (A)" sheetId="4" r:id="rId5"/>
    <sheet name="Jukic et al., 2018 (B)" sheetId="5" r:id="rId6"/>
    <sheet name="Jukic et al., 2018 (C)" sheetId="320" r:id="rId7"/>
    <sheet name="Steimer et al., 2005" sheetId="7" r:id="rId8"/>
    <sheet name="Hendset et al., 2009" sheetId="14" r:id="rId9"/>
    <sheet name="Crescenti et al., 2008" sheetId="15" r:id="rId10"/>
    <sheet name="Kobylecki et al., 2009" sheetId="16" r:id="rId11"/>
    <sheet name="Calabro et al., 2022 (A)" sheetId="17" r:id="rId12"/>
    <sheet name="Calabro et al., 2022 (B)" sheetId="19" r:id="rId13"/>
    <sheet name="Piatkov et al., 2017" sheetId="21" r:id="rId14"/>
    <sheet name="Wang et al., 2024" sheetId="22" r:id="rId15"/>
    <sheet name="Jukic et al., 2019 (A)" sheetId="24" r:id="rId16"/>
    <sheet name="Jukic et al., 2019 (B)" sheetId="64" r:id="rId17"/>
    <sheet name="Saiz-Rodriguez et al., 2018 (A)" sheetId="25" r:id="rId18"/>
    <sheet name="Saiz-Rodriguez et al., 2018 (B)" sheetId="47" r:id="rId19"/>
    <sheet name="Balibey et al., 2011" sheetId="27" r:id="rId20"/>
    <sheet name="Rodrigues-Silva et al., 2020 A" sheetId="28" r:id="rId21"/>
    <sheet name="Rodrigues-Silva et al., 2020 B" sheetId="322" r:id="rId22"/>
    <sheet name="Llerena et al., 2004" sheetId="29" r:id="rId23"/>
    <sheet name="de Leon et al., 2007" sheetId="76" r:id="rId24"/>
    <sheet name="Chavan et al., 2018" sheetId="34" r:id="rId25"/>
    <sheet name="Hongkaew et al., 2021" sheetId="35" r:id="rId26"/>
    <sheet name="de Leon et al., 2005" sheetId="38" r:id="rId27"/>
    <sheet name="Yuce-Artun et al., 2016" sheetId="39" r:id="rId28"/>
    <sheet name="Nussbaum et al., 2014" sheetId="325" r:id="rId29"/>
    <sheet name="Wang et al., 2001" sheetId="48" r:id="rId30"/>
    <sheet name="Hodgson et al., 2014" sheetId="49" r:id="rId31"/>
    <sheet name="Choong et al., 2013" sheetId="52" r:id="rId32"/>
    <sheet name="Vanwong et al., 2016" sheetId="54" r:id="rId33"/>
    <sheet name="Vanwong et al., 2017" sheetId="55" r:id="rId34"/>
    <sheet name="Jacquenoud-Sirot et al., 2009" sheetId="53" r:id="rId35"/>
    <sheet name="Mihara et al., 2003" sheetId="56" r:id="rId36"/>
    <sheet name="Ellingrod et al., 2002" sheetId="60" r:id="rId37"/>
    <sheet name="Almoguera et al., 2013" sheetId="81" r:id="rId38"/>
    <sheet name="Troost et al., 2007" sheetId="70" r:id="rId39"/>
    <sheet name="Huezo-Diaz et al., 2012" sheetId="71" r:id="rId40"/>
    <sheet name="Strumila et al., 2021" sheetId="324" r:id="rId41"/>
    <sheet name="Riedel et al., 2005" sheetId="82" r:id="rId42"/>
    <sheet name="Belmonte et al., 2018" sheetId="86" r:id="rId43"/>
    <sheet name="Lisbeth et al., 2016" sheetId="87" r:id="rId44"/>
    <sheet name="Suzuki et al., 2014" sheetId="88" r:id="rId45"/>
    <sheet name="Nagai et al., 2012" sheetId="89" r:id="rId46"/>
    <sheet name="Suzuki et al., 2011" sheetId="90" r:id="rId47"/>
    <sheet name="Kubo et al., 2007" sheetId="91" r:id="rId48"/>
    <sheet name="Gasso et al., 2013" sheetId="92" r:id="rId49"/>
    <sheet name="Someya et al., 2003" sheetId="94" r:id="rId50"/>
    <sheet name="Brockmoller et al., 2002" sheetId="95" r:id="rId51"/>
    <sheet name="Mas et al., 2017" sheetId="96" r:id="rId52"/>
    <sheet name="Cabaleiro et al., 2014 (A)" sheetId="97" r:id="rId53"/>
    <sheet name="Cabaleiro et al., 2014 (B)" sheetId="98" r:id="rId54"/>
    <sheet name="Gasso et al., 2014" sheetId="101" r:id="rId55"/>
    <sheet name="Mannheimer et al., 2014" sheetId="102" r:id="rId56"/>
    <sheet name="Novalbos et al., 2010" sheetId="103" r:id="rId57"/>
    <sheet name="Xiang et al., 2013" sheetId="104" r:id="rId58"/>
    <sheet name="Kang et al., 2009" sheetId="105" r:id="rId59"/>
    <sheet name="Cho &amp; Lee 2006" sheetId="106" r:id="rId60"/>
    <sheet name="Kirchheiner et al., 2004" sheetId="108" r:id="rId61"/>
    <sheet name="Tsuchimine et al., 2018 (A)" sheetId="109" r:id="rId62"/>
    <sheet name="Tsuchimine et al., 2018 (B)" sheetId="110" r:id="rId63"/>
    <sheet name="Preskorn et al., 2009 (A)" sheetId="111" r:id="rId64"/>
    <sheet name="Preskorn et al., 2009 (B)" sheetId="112" r:id="rId65"/>
    <sheet name="Hermann et al., 2008" sheetId="113" r:id="rId66"/>
    <sheet name="Shams et al., 2006" sheetId="114" r:id="rId67"/>
    <sheet name="Charlier et al., 2003" sheetId="115" r:id="rId68"/>
    <sheet name="Sawamura et al., 2004" sheetId="116" r:id="rId69"/>
    <sheet name="Chen et al., 2015" sheetId="117" r:id="rId70"/>
    <sheet name="Morita et al., 2000" sheetId="118" r:id="rId71"/>
    <sheet name="Dalen et al., 1998" sheetId="119" r:id="rId72"/>
    <sheet name="Yue et al., 1998" sheetId="120" r:id="rId73"/>
    <sheet name="Watanabe et al., 2008" sheetId="121" r:id="rId74"/>
    <sheet name="Katoh et al., 2010" sheetId="122" r:id="rId75"/>
    <sheet name="Kakihara et al., 2005" sheetId="132" r:id="rId76"/>
    <sheet name="Roke et al., 2013" sheetId="126" r:id="rId77"/>
    <sheet name="Sukasem et al., 2016" sheetId="127" r:id="rId78"/>
    <sheet name="Suzuki et al., 2013" sheetId="129" r:id="rId79"/>
    <sheet name="van der Weide 2015" sheetId="130" r:id="rId80"/>
    <sheet name="Yoo et al., 2011" sheetId="131" r:id="rId81"/>
    <sheet name="Wang et al., 2007" sheetId="125" r:id="rId82"/>
    <sheet name="Scordo et al., 1999" sheetId="134" r:id="rId83"/>
    <sheet name="Llerena et al., 2004b" sheetId="136" r:id="rId84"/>
    <sheet name="Laika et al., 2010" sheetId="137" r:id="rId85"/>
    <sheet name="Shimoda et al., 2002" sheetId="139" r:id="rId86"/>
    <sheet name="Morinobu et al., 1997" sheetId="140" r:id="rId87"/>
    <sheet name="Schenk et al., 2010" sheetId="142" r:id="rId88"/>
    <sheet name="Yokono et al., 2001" sheetId="143" r:id="rId89"/>
    <sheet name="Bijl et al., 2008" sheetId="144" r:id="rId90"/>
    <sheet name="Hendset et al., 2007" sheetId="145" r:id="rId91"/>
    <sheet name="Mas et al., 2012" sheetId="146" r:id="rId92"/>
    <sheet name="Suzuki et al., 2012 (A)" sheetId="147" r:id="rId93"/>
    <sheet name="Suzuki et al., 2012 (B)" sheetId="148" r:id="rId94"/>
    <sheet name="Whyte et al., 2006" sheetId="150" r:id="rId95"/>
    <sheet name="Yagihashi et al., 2009" sheetId="152" r:id="rId96"/>
    <sheet name="Sugahara et al., 2009" sheetId="153" r:id="rId97"/>
    <sheet name="Kawanishi et al., 2004" sheetId="154" r:id="rId98"/>
    <sheet name="Rau et al., 2004" sheetId="158" r:id="rId99"/>
    <sheet name="Kohlrausch et al., 2008" sheetId="159" r:id="rId100"/>
    <sheet name="Suzuki et al., 2006" sheetId="164" r:id="rId101"/>
    <sheet name="Roberts et al., 2004" sheetId="165" r:id="rId102"/>
    <sheet name="Tiwari et al., 2005" sheetId="167" r:id="rId103"/>
    <sheet name="Fu et al., 2006" sheetId="168" r:id="rId104"/>
    <sheet name="Brandl et al., 2014" sheetId="174" r:id="rId105"/>
    <sheet name="Ohara et al., 2003" sheetId="178" r:id="rId106"/>
    <sheet name="Ohnuma et al., 2003" sheetId="179" r:id="rId107"/>
    <sheet name="van der Weide et al., 2005" sheetId="181" r:id="rId108"/>
    <sheet name="Gex-Fabry et al., 2008 (A)" sheetId="182" r:id="rId109"/>
    <sheet name="Gex-Fabry et al., 2008 (B)" sheetId="183" r:id="rId110"/>
    <sheet name="Panagiotidis et al., 2007" sheetId="184" r:id="rId111"/>
    <sheet name="Nozawa et al., 2008" sheetId="185" r:id="rId112"/>
    <sheet name="Yin et al., 2006" sheetId="187" r:id="rId113"/>
    <sheet name="Jaanson et al., 2002 (A)" sheetId="189" r:id="rId114"/>
    <sheet name="Jaanson et al., 2002 (B)" sheetId="190" r:id="rId115"/>
    <sheet name="Cabaleiro et al., 2015" sheetId="199" r:id="rId116"/>
    <sheet name="Ferrari et al., 2012" sheetId="205" r:id="rId117"/>
    <sheet name="Kaur et al., 2017" sheetId="209" r:id="rId118"/>
    <sheet name="Serretti et al., 2009" sheetId="213" r:id="rId119"/>
    <sheet name="Aldrich et al., 2019" sheetId="216" r:id="rId120"/>
    <sheet name="Andreassen et al., 1997 (A)" sheetId="218" r:id="rId121"/>
    <sheet name="Andreassen et al., 1997 (B)" sheetId="217" r:id="rId122"/>
    <sheet name="Bondrescu et al., 2024 (A)" sheetId="326" r:id="rId123"/>
    <sheet name="Bondrescu et al., 2024 (B)" sheetId="220" r:id="rId124"/>
    <sheet name="Brouwer et al., 2024" sheetId="221" r:id="rId125"/>
    <sheet name="Chamnanphon et al., 2022" sheetId="223" r:id="rId126"/>
    <sheet name="Cui et al., 2020" sheetId="224" r:id="rId127"/>
    <sheet name="Czerwensky et al., 2015" sheetId="225" r:id="rId128"/>
    <sheet name="Dalen et al., 2003" sheetId="226" r:id="rId129"/>
    <sheet name="Deniz et al., 2016" sheetId="227" r:id="rId130"/>
    <sheet name="Faraj et al., 2022" sheetId="228" r:id="rId131"/>
    <sheet name="Fekete et al., 2023" sheetId="229" r:id="rId132"/>
    <sheet name="Gasso et al., 2014b" sheetId="230" r:id="rId133"/>
    <sheet name="Gerstenberg et al., 2003" sheetId="231" r:id="rId134"/>
    <sheet name="Gressier et al., 2015" sheetId="232" r:id="rId135"/>
    <sheet name="He et al., 2017" sheetId="234" r:id="rId136"/>
    <sheet name="Hole et al., 2023" sheetId="236" r:id="rId137"/>
    <sheet name="Islam et al., 2024" sheetId="237" r:id="rId138"/>
    <sheet name="Islam et al., 2022" sheetId="238" r:id="rId139"/>
    <sheet name="Ivanova et al., 2016" sheetId="239" r:id="rId140"/>
    <sheet name="Ivanova et al., 2015" sheetId="240" r:id="rId141"/>
    <sheet name="Jurgens et al., 2012" sheetId="241" r:id="rId142"/>
    <sheet name="Kanahara et al., 2019" sheetId="242" r:id="rId143"/>
    <sheet name="Kumar et al., 2024" sheetId="244" r:id="rId144"/>
    <sheet name="Kumar et al., 2024b" sheetId="245" r:id="rId145"/>
    <sheet name="Liao et al., 2024 (A)" sheetId="247" r:id="rId146"/>
    <sheet name="Liao et al., 2024 (B)" sheetId="248" r:id="rId147"/>
    <sheet name="Ma et al., 2021" sheetId="249" r:id="rId148"/>
    <sheet name="Mannheimer et al., 2016" sheetId="251" r:id="rId149"/>
    <sheet name="Mihara et al., 1999" sheetId="252" r:id="rId150"/>
    <sheet name="Nikisch et al., 2011" sheetId="253" r:id="rId151"/>
    <sheet name="Ohara et al., 2003b" sheetId="254" r:id="rId152"/>
    <sheet name="Ohlsson Rosenborg et al., 2008" sheetId="255" r:id="rId153"/>
    <sheet name="Ortega-Vasquez et al., 2021" sheetId="256" r:id="rId154"/>
    <sheet name="Parikh et al., 2022" sheetId="257" r:id="rId155"/>
    <sheet name="Parkhomenko et al., 2022" sheetId="258" r:id="rId156"/>
    <sheet name="Qu et al., 2023" sheetId="259" r:id="rId157"/>
    <sheet name="Mihara et al., 2000" sheetId="260" r:id="rId158"/>
    <sheet name="Roh et al., 2001" sheetId="262" r:id="rId159"/>
    <sheet name="Rudå et al., 2021" sheetId="263" r:id="rId160"/>
    <sheet name="Scordo et al., 2000" sheetId="265" r:id="rId161"/>
    <sheet name="Shimoda et al., 2002b" sheetId="266" r:id="rId162"/>
    <sheet name="Solhaug et al., 2023" sheetId="267" r:id="rId163"/>
    <sheet name="Suzuki et al., 1997" sheetId="269" r:id="rId164"/>
    <sheet name="Sychev et al., 2016" sheetId="271" r:id="rId165"/>
    <sheet name="Taranu et al., 2017 (A)" sheetId="272" r:id="rId166"/>
    <sheet name="Taranu et al., 2017 (B)" sheetId="273" r:id="rId167"/>
    <sheet name="Toja-Camba et al., 2024" sheetId="274" r:id="rId168"/>
    <sheet name="Waade et al., 2021" sheetId="276" r:id="rId169"/>
    <sheet name="Yan et al., 2020 (A)" sheetId="277" r:id="rId170"/>
    <sheet name="Yan et al., 2020 (B)" sheetId="330" r:id="rId171"/>
    <sheet name="Yan et al., 2020 (C)" sheetId="329" r:id="rId172"/>
    <sheet name="Yang et al., 2024" sheetId="278" r:id="rId173"/>
    <sheet name="Zastrozhin et al., 2022a" sheetId="331" r:id="rId174"/>
    <sheet name="Zastrozhin et al., 2018" sheetId="280" r:id="rId175"/>
    <sheet name="Zastrozhin et al., 2022b " sheetId="281" r:id="rId176"/>
    <sheet name="Zastrozhin et al., 2021" sheetId="282" r:id="rId177"/>
    <sheet name="Zhang et al., 2021" sheetId="283" r:id="rId178"/>
    <sheet name="Zhang et al., 2024" sheetId="284" r:id="rId179"/>
    <sheet name="Zubiaur et al., 2021 (A)" sheetId="286" r:id="rId180"/>
    <sheet name="Zubiaur et al., 2021 (B)" sheetId="287" r:id="rId181"/>
    <sheet name="Bishop et al., 2015" sheetId="288" r:id="rId182"/>
    <sheet name="Chou et al., 2000" sheetId="290" r:id="rId183"/>
    <sheet name="Cojocaru et al., 2024" sheetId="291" r:id="rId184"/>
    <sheet name="Hamelin et al., 1999" sheetId="293" r:id="rId185"/>
    <sheet name="Kapitany et al., 1998 (A)" sheetId="295" r:id="rId186"/>
    <sheet name="Kapitany et al., 1998 (B)" sheetId="296" r:id="rId187"/>
    <sheet name="Kiss et al., 2020" sheetId="297" r:id="rId188"/>
    <sheet name="Ohmori et al., 1999" sheetId="299" r:id="rId189"/>
    <sheet name="Sagahon-Azua et al., 2021" sheetId="301" r:id="rId190"/>
    <sheet name="Someya et al., 1999" sheetId="302" r:id="rId191"/>
    <sheet name="Suzuki et al., 1998" sheetId="303" r:id="rId192"/>
    <sheet name="Tiwari et al., 2005b" sheetId="304" r:id="rId193"/>
    <sheet name="Topic et al., 2000" sheetId="305" r:id="rId194"/>
    <sheet name="Uckun et al., 2015" sheetId="306" r:id="rId195"/>
    <sheet name="Yasui-Furukori et al., 2003" sheetId="307" r:id="rId196"/>
    <sheet name="Walden et al., 2019" sheetId="311" r:id="rId197"/>
    <sheet name="Fabbri et al., 2018" sheetId="206" r:id="rId198"/>
    <sheet name="Chen et al., 2017" sheetId="312" r:id="rId199"/>
    <sheet name="Suzuki et al., 2024" sheetId="314" r:id="rId200"/>
    <sheet name="Chen et al., 2021" sheetId="315" r:id="rId201"/>
    <sheet name="Demirbugen Oz et al., 2023" sheetId="316" r:id="rId202"/>
    <sheet name="Kanu et al., 2024 (A)" sheetId="317" r:id="rId203"/>
    <sheet name="Kanu et al., 2024 (B)" sheetId="318" r:id="rId204"/>
    <sheet name="Liou et al., 2004" sheetId="162" r:id="rId205"/>
    <sheet name="Felipice et al., 2018" sheetId="334" r:id="rId206"/>
    <sheet name="Prows et al., 2009" sheetId="335" r:id="rId20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22" l="1"/>
  <c r="I8" i="322"/>
  <c r="I7" i="322"/>
  <c r="I6" i="322"/>
  <c r="I3" i="322"/>
  <c r="I5" i="322"/>
  <c r="I4" i="322"/>
  <c r="J36" i="318"/>
  <c r="J37" i="318"/>
  <c r="J38" i="318"/>
  <c r="J39" i="318"/>
  <c r="J40" i="318"/>
  <c r="J41" i="318"/>
  <c r="J42" i="318"/>
  <c r="J43" i="318"/>
  <c r="J35" i="318"/>
  <c r="J34" i="318"/>
  <c r="J33" i="318"/>
  <c r="J32" i="318"/>
  <c r="J31" i="318"/>
  <c r="J30" i="318"/>
  <c r="J29" i="318"/>
  <c r="J28" i="318"/>
  <c r="J27" i="318"/>
  <c r="J26" i="318"/>
  <c r="J25" i="318"/>
  <c r="J24" i="318"/>
  <c r="J23" i="318"/>
  <c r="F26" i="318"/>
  <c r="H26" i="318"/>
  <c r="F27" i="318"/>
  <c r="H27" i="318"/>
  <c r="F28" i="318"/>
  <c r="H28" i="318"/>
  <c r="F29" i="318"/>
  <c r="H29" i="318"/>
  <c r="F30" i="318"/>
  <c r="I30" i="318" s="1"/>
  <c r="H30" i="318"/>
  <c r="F31" i="318"/>
  <c r="H31" i="318"/>
  <c r="F32" i="318"/>
  <c r="H32" i="318"/>
  <c r="F33" i="318"/>
  <c r="H33" i="318"/>
  <c r="F34" i="318"/>
  <c r="H34" i="318"/>
  <c r="F35" i="318"/>
  <c r="H35" i="318"/>
  <c r="F36" i="318"/>
  <c r="I36" i="318" s="1"/>
  <c r="H36" i="318"/>
  <c r="F37" i="318"/>
  <c r="H37" i="318"/>
  <c r="F38" i="318"/>
  <c r="H38" i="318"/>
  <c r="F39" i="318"/>
  <c r="I39" i="318" s="1"/>
  <c r="H39" i="318"/>
  <c r="F40" i="318"/>
  <c r="H40" i="318"/>
  <c r="I40" i="318" s="1"/>
  <c r="F41" i="318"/>
  <c r="H41" i="318"/>
  <c r="F42" i="318"/>
  <c r="H42" i="318"/>
  <c r="F43" i="318"/>
  <c r="I43" i="318" s="1"/>
  <c r="H43" i="318"/>
  <c r="F25" i="318"/>
  <c r="I25" i="318" s="1"/>
  <c r="H24" i="318"/>
  <c r="I24" i="318" s="1"/>
  <c r="H25" i="318"/>
  <c r="H23" i="318"/>
  <c r="F24" i="318"/>
  <c r="F23" i="318"/>
  <c r="F2" i="318"/>
  <c r="G10" i="315"/>
  <c r="G9" i="315"/>
  <c r="G8" i="315"/>
  <c r="I3" i="305"/>
  <c r="I2" i="305"/>
  <c r="F3" i="305"/>
  <c r="E3" i="305"/>
  <c r="H3" i="305"/>
  <c r="G3" i="305"/>
  <c r="H2" i="305"/>
  <c r="G2" i="305"/>
  <c r="E2" i="305"/>
  <c r="F2" i="305"/>
  <c r="H7" i="329"/>
  <c r="G7" i="329"/>
  <c r="H6" i="329"/>
  <c r="G6" i="329"/>
  <c r="I6" i="329" s="1"/>
  <c r="I3" i="329"/>
  <c r="I4" i="329"/>
  <c r="I5" i="329"/>
  <c r="I2" i="329"/>
  <c r="F22" i="273"/>
  <c r="F26" i="273"/>
  <c r="G30" i="244"/>
  <c r="G31" i="244"/>
  <c r="G29" i="244"/>
  <c r="G13" i="239"/>
  <c r="H13" i="239"/>
  <c r="H12" i="239"/>
  <c r="G12" i="239"/>
  <c r="F12" i="239"/>
  <c r="E12" i="239"/>
  <c r="F13" i="239"/>
  <c r="E13" i="239"/>
  <c r="H9" i="239"/>
  <c r="G9" i="239"/>
  <c r="H8" i="239"/>
  <c r="G8" i="239"/>
  <c r="F8" i="239"/>
  <c r="E8" i="239"/>
  <c r="F9" i="239"/>
  <c r="E9" i="239"/>
  <c r="G5" i="239"/>
  <c r="H5" i="239"/>
  <c r="H4" i="239"/>
  <c r="G4" i="239"/>
  <c r="F4" i="239"/>
  <c r="E4" i="239"/>
  <c r="F5" i="239"/>
  <c r="E5" i="239"/>
  <c r="H11" i="239"/>
  <c r="G11" i="239"/>
  <c r="F11" i="239"/>
  <c r="E11" i="239"/>
  <c r="F10" i="239"/>
  <c r="E10" i="239"/>
  <c r="F7" i="239"/>
  <c r="E7" i="239"/>
  <c r="F6" i="239"/>
  <c r="E6" i="239"/>
  <c r="G7" i="239"/>
  <c r="H7" i="239"/>
  <c r="H6" i="239"/>
  <c r="G6" i="239"/>
  <c r="G3" i="239"/>
  <c r="H3" i="239"/>
  <c r="H2" i="239"/>
  <c r="F2" i="239"/>
  <c r="F3" i="239"/>
  <c r="G2" i="239"/>
  <c r="E2" i="239"/>
  <c r="E3" i="239"/>
  <c r="I41" i="318" l="1"/>
  <c r="I42" i="318"/>
  <c r="I38" i="318"/>
  <c r="I35" i="318"/>
  <c r="I37" i="318"/>
  <c r="I34" i="318"/>
  <c r="I33" i="318"/>
  <c r="I32" i="318"/>
  <c r="I29" i="318"/>
  <c r="I31" i="318"/>
  <c r="I28" i="318"/>
  <c r="I27" i="318"/>
  <c r="I26" i="318"/>
  <c r="I23" i="318"/>
  <c r="I7" i="329"/>
  <c r="J2" i="223"/>
  <c r="H2" i="223"/>
  <c r="G2" i="223"/>
  <c r="F2" i="223"/>
  <c r="E2" i="223"/>
  <c r="J7" i="221"/>
  <c r="J6" i="221"/>
  <c r="I7" i="221"/>
  <c r="I6" i="221"/>
  <c r="F7" i="221"/>
  <c r="F6" i="221"/>
  <c r="H7" i="221"/>
  <c r="H6" i="221"/>
  <c r="J5" i="221"/>
  <c r="J4" i="221"/>
  <c r="I5" i="221"/>
  <c r="I4" i="221"/>
  <c r="H5" i="221"/>
  <c r="H4" i="221"/>
  <c r="F5" i="221"/>
  <c r="F4" i="221"/>
  <c r="J3" i="221"/>
  <c r="I3" i="221"/>
  <c r="F3" i="221"/>
  <c r="F2" i="221"/>
  <c r="I2" i="221" s="1"/>
  <c r="H3" i="221"/>
  <c r="J2" i="221"/>
  <c r="H2" i="221"/>
  <c r="I25" i="213"/>
  <c r="I37" i="213"/>
  <c r="I49" i="213"/>
  <c r="F49" i="213"/>
  <c r="E49" i="213"/>
  <c r="I48" i="213"/>
  <c r="I43" i="213"/>
  <c r="F43" i="213"/>
  <c r="E43" i="213"/>
  <c r="I42" i="213"/>
  <c r="F31" i="213"/>
  <c r="E31" i="213"/>
  <c r="F37" i="213"/>
  <c r="E37" i="213"/>
  <c r="I36" i="213"/>
  <c r="I30" i="213"/>
  <c r="F25" i="213"/>
  <c r="E25" i="213"/>
  <c r="I24" i="213"/>
  <c r="I3" i="205"/>
  <c r="I4" i="205"/>
  <c r="I5" i="205"/>
  <c r="I2" i="205"/>
  <c r="I6" i="183"/>
  <c r="I7" i="183"/>
  <c r="I5" i="183"/>
  <c r="H7" i="183"/>
  <c r="H6" i="183"/>
  <c r="H5" i="183"/>
  <c r="F3" i="183"/>
  <c r="H3" i="183"/>
  <c r="H4" i="183"/>
  <c r="H2" i="183"/>
  <c r="I31" i="213" l="1"/>
  <c r="I3" i="98"/>
  <c r="I4" i="98"/>
  <c r="I5" i="98"/>
  <c r="I2" i="98"/>
  <c r="G2" i="52"/>
  <c r="G3" i="52"/>
  <c r="G4" i="52"/>
  <c r="G5" i="52"/>
  <c r="G6" i="52"/>
  <c r="G7" i="52"/>
  <c r="K2" i="52"/>
  <c r="K3" i="52"/>
  <c r="K4" i="52"/>
  <c r="K5" i="52"/>
  <c r="K6" i="52"/>
  <c r="K7" i="52"/>
  <c r="H3" i="38" l="1"/>
  <c r="I2" i="322"/>
  <c r="F9" i="47"/>
  <c r="F8" i="47"/>
  <c r="F7" i="47"/>
  <c r="F6" i="47"/>
  <c r="F5" i="47"/>
  <c r="F4" i="47"/>
  <c r="F3" i="47"/>
  <c r="F2" i="47"/>
  <c r="H9" i="47"/>
  <c r="H8" i="47"/>
  <c r="H7" i="47"/>
  <c r="H6" i="47"/>
  <c r="H5" i="47"/>
  <c r="H4" i="47"/>
  <c r="H3" i="47"/>
  <c r="H2" i="47"/>
  <c r="H6" i="64"/>
  <c r="H7" i="64"/>
  <c r="H5" i="64"/>
  <c r="H3" i="64"/>
  <c r="H4" i="64"/>
  <c r="H2" i="64"/>
  <c r="F7" i="64"/>
  <c r="F6" i="64"/>
  <c r="F5" i="64"/>
  <c r="F4" i="64"/>
  <c r="F3" i="64"/>
  <c r="F2" i="64"/>
  <c r="H35" i="17"/>
  <c r="H36" i="17"/>
  <c r="H37" i="17"/>
  <c r="H38" i="17"/>
  <c r="H39" i="17"/>
  <c r="H40" i="17"/>
  <c r="H41" i="17"/>
  <c r="H34" i="17"/>
  <c r="H26" i="17"/>
  <c r="H27" i="17"/>
  <c r="H28" i="17"/>
  <c r="H29" i="17"/>
  <c r="H31" i="17"/>
  <c r="H32" i="17"/>
  <c r="H33" i="17"/>
  <c r="H30" i="17"/>
  <c r="H19" i="17"/>
  <c r="H20" i="17"/>
  <c r="H21" i="17"/>
  <c r="H22" i="17"/>
  <c r="H23" i="17"/>
  <c r="H24" i="17"/>
  <c r="H25" i="17"/>
  <c r="H18" i="17"/>
  <c r="I5" i="16"/>
  <c r="I4" i="16"/>
  <c r="I3" i="16"/>
  <c r="I2" i="16"/>
  <c r="J14" i="318" l="1"/>
  <c r="J15" i="318"/>
  <c r="J16" i="318"/>
  <c r="J17" i="318"/>
  <c r="J18" i="318"/>
  <c r="J19" i="318"/>
  <c r="J20" i="318"/>
  <c r="J21" i="318"/>
  <c r="J22" i="318"/>
  <c r="J11" i="318"/>
  <c r="J12" i="318"/>
  <c r="J13" i="318"/>
  <c r="J10" i="318"/>
  <c r="J9" i="318"/>
  <c r="J8" i="318"/>
  <c r="I12" i="318"/>
  <c r="I13" i="318"/>
  <c r="I14" i="318"/>
  <c r="I15" i="318"/>
  <c r="I16" i="318"/>
  <c r="H17" i="318"/>
  <c r="H18" i="318"/>
  <c r="I18" i="318" s="1"/>
  <c r="H19" i="318"/>
  <c r="H20" i="318"/>
  <c r="H21" i="318"/>
  <c r="H22" i="318"/>
  <c r="F14" i="318"/>
  <c r="F15" i="318"/>
  <c r="F16" i="318"/>
  <c r="F17" i="318"/>
  <c r="F18" i="318"/>
  <c r="F19" i="318"/>
  <c r="F20" i="318"/>
  <c r="I20" i="318" s="1"/>
  <c r="F21" i="318"/>
  <c r="F22" i="318"/>
  <c r="H16" i="318"/>
  <c r="H15" i="318"/>
  <c r="H14" i="318"/>
  <c r="I8" i="318"/>
  <c r="I9" i="318"/>
  <c r="I10" i="318"/>
  <c r="H8" i="318"/>
  <c r="H9" i="318"/>
  <c r="H10" i="318"/>
  <c r="H11" i="318"/>
  <c r="H12" i="318"/>
  <c r="H13" i="318"/>
  <c r="F5" i="318"/>
  <c r="I5" i="318" s="1"/>
  <c r="F11" i="318"/>
  <c r="F8" i="318"/>
  <c r="F9" i="318"/>
  <c r="F10" i="318"/>
  <c r="F12" i="318"/>
  <c r="F13" i="318"/>
  <c r="J7" i="318"/>
  <c r="J6" i="318"/>
  <c r="J5" i="318"/>
  <c r="J4" i="318"/>
  <c r="J3" i="318"/>
  <c r="J2" i="318"/>
  <c r="I7" i="318"/>
  <c r="H6" i="318"/>
  <c r="H7" i="318"/>
  <c r="H5" i="318"/>
  <c r="F7" i="318"/>
  <c r="F6" i="318"/>
  <c r="I6" i="318" s="1"/>
  <c r="I3" i="318"/>
  <c r="I4" i="318"/>
  <c r="F4" i="318"/>
  <c r="F3" i="318"/>
  <c r="H3" i="318"/>
  <c r="H4" i="318"/>
  <c r="H2" i="318"/>
  <c r="I2" i="318"/>
  <c r="G15" i="315"/>
  <c r="G16" i="315"/>
  <c r="G14" i="315"/>
  <c r="G12" i="315"/>
  <c r="G13" i="315"/>
  <c r="G11" i="315"/>
  <c r="G6" i="315"/>
  <c r="G7" i="315"/>
  <c r="G5" i="315"/>
  <c r="G3" i="315"/>
  <c r="G4" i="315"/>
  <c r="G2" i="315"/>
  <c r="I21" i="318" l="1"/>
  <c r="I22" i="318"/>
  <c r="I19" i="318"/>
  <c r="I17" i="318"/>
  <c r="I11" i="318"/>
  <c r="I65" i="68"/>
  <c r="I64" i="68"/>
  <c r="I63" i="68"/>
  <c r="I62" i="68"/>
  <c r="I2" i="296" l="1"/>
  <c r="I3" i="287"/>
  <c r="I2" i="287"/>
  <c r="J22" i="273"/>
  <c r="H36" i="273"/>
  <c r="H37" i="273"/>
  <c r="H35" i="273"/>
  <c r="H33" i="273"/>
  <c r="H34" i="273"/>
  <c r="H32" i="273"/>
  <c r="H30" i="273"/>
  <c r="H31" i="273"/>
  <c r="H29" i="273"/>
  <c r="H27" i="273"/>
  <c r="H28" i="273"/>
  <c r="H26" i="273"/>
  <c r="H24" i="273"/>
  <c r="H25" i="273"/>
  <c r="I25" i="273" s="1"/>
  <c r="H23" i="273"/>
  <c r="I23" i="273" s="1"/>
  <c r="H21" i="273"/>
  <c r="H22" i="273"/>
  <c r="H20" i="273"/>
  <c r="F37" i="273"/>
  <c r="F36" i="273"/>
  <c r="F35" i="273"/>
  <c r="F34" i="273"/>
  <c r="I34" i="273" s="1"/>
  <c r="F33" i="273"/>
  <c r="F32" i="273"/>
  <c r="F31" i="273"/>
  <c r="F30" i="273"/>
  <c r="F29" i="273"/>
  <c r="F28" i="273"/>
  <c r="I28" i="273" s="1"/>
  <c r="F27" i="273"/>
  <c r="F25" i="273"/>
  <c r="F24" i="273"/>
  <c r="F23" i="273"/>
  <c r="F21" i="273"/>
  <c r="I21" i="273" s="1"/>
  <c r="F20" i="273"/>
  <c r="H18" i="273"/>
  <c r="H19" i="273"/>
  <c r="H16" i="273"/>
  <c r="H17" i="273"/>
  <c r="H15" i="273"/>
  <c r="H14" i="273"/>
  <c r="H12" i="273"/>
  <c r="H13" i="273"/>
  <c r="H11" i="273"/>
  <c r="F19" i="273"/>
  <c r="I19" i="273" s="1"/>
  <c r="F18" i="273"/>
  <c r="F17" i="273"/>
  <c r="F16" i="273"/>
  <c r="F15" i="273"/>
  <c r="I15" i="273" s="1"/>
  <c r="F14" i="273"/>
  <c r="F13" i="273"/>
  <c r="F12" i="273"/>
  <c r="F11" i="273"/>
  <c r="H9" i="273"/>
  <c r="H10" i="273"/>
  <c r="H8" i="273"/>
  <c r="I8" i="273" s="1"/>
  <c r="H6" i="273"/>
  <c r="H7" i="273"/>
  <c r="I7" i="273" s="1"/>
  <c r="H5" i="273"/>
  <c r="I5" i="273" s="1"/>
  <c r="F10" i="273"/>
  <c r="F9" i="273"/>
  <c r="I9" i="273" s="1"/>
  <c r="F7" i="273"/>
  <c r="F6" i="273"/>
  <c r="I6" i="273" s="1"/>
  <c r="J3" i="273"/>
  <c r="H3" i="273"/>
  <c r="H4" i="273"/>
  <c r="H2" i="273"/>
  <c r="F4" i="273"/>
  <c r="F3" i="273"/>
  <c r="I3" i="273" s="1"/>
  <c r="F2" i="273"/>
  <c r="L15" i="273"/>
  <c r="L14" i="273"/>
  <c r="L6" i="273"/>
  <c r="L5" i="273"/>
  <c r="G21" i="272"/>
  <c r="G20" i="272"/>
  <c r="G9" i="272"/>
  <c r="G8" i="272"/>
  <c r="I3" i="271"/>
  <c r="I2" i="271"/>
  <c r="I32" i="273" l="1"/>
  <c r="I12" i="273"/>
  <c r="I30" i="273"/>
  <c r="I20" i="273"/>
  <c r="I10" i="273"/>
  <c r="I24" i="273"/>
  <c r="I26" i="273"/>
  <c r="I33" i="273"/>
  <c r="I35" i="273"/>
  <c r="I27" i="273"/>
  <c r="I37" i="273"/>
  <c r="I22" i="273"/>
  <c r="I29" i="273"/>
  <c r="I36" i="273"/>
  <c r="I31" i="273"/>
  <c r="I18" i="273"/>
  <c r="I16" i="273"/>
  <c r="I17" i="273"/>
  <c r="I14" i="273"/>
  <c r="I13" i="273"/>
  <c r="I11" i="273"/>
  <c r="I4" i="273"/>
  <c r="I2" i="273"/>
  <c r="I3" i="265" l="1"/>
  <c r="I4" i="265"/>
  <c r="I2" i="265"/>
  <c r="I3" i="248"/>
  <c r="I4" i="248"/>
  <c r="I5" i="248"/>
  <c r="I6" i="248"/>
  <c r="I7" i="248"/>
  <c r="I8" i="248"/>
  <c r="I9" i="248"/>
  <c r="I10" i="248"/>
  <c r="I2" i="248"/>
  <c r="F11" i="244"/>
  <c r="H40" i="244"/>
  <c r="H39" i="244"/>
  <c r="H38" i="244"/>
  <c r="H37" i="244"/>
  <c r="H36" i="244"/>
  <c r="H35" i="244"/>
  <c r="H34" i="244"/>
  <c r="H33" i="244"/>
  <c r="H32" i="244"/>
  <c r="H31" i="244"/>
  <c r="H30" i="244"/>
  <c r="H29" i="244"/>
  <c r="H28" i="244"/>
  <c r="H27" i="244"/>
  <c r="H26" i="244"/>
  <c r="H25" i="244"/>
  <c r="H24" i="244"/>
  <c r="H23" i="244"/>
  <c r="H22" i="244"/>
  <c r="H21" i="244"/>
  <c r="H20" i="244"/>
  <c r="H19" i="244"/>
  <c r="H18" i="244"/>
  <c r="H17" i="244"/>
  <c r="I17" i="244" s="1"/>
  <c r="H16" i="244"/>
  <c r="H15" i="244"/>
  <c r="H14" i="244"/>
  <c r="H13" i="244"/>
  <c r="H12" i="244"/>
  <c r="H11" i="244"/>
  <c r="H10" i="244"/>
  <c r="H9" i="244"/>
  <c r="H8" i="244"/>
  <c r="F40" i="244"/>
  <c r="F39" i="244"/>
  <c r="F38" i="244"/>
  <c r="F37" i="244"/>
  <c r="F36" i="244"/>
  <c r="F35" i="244"/>
  <c r="F34" i="244"/>
  <c r="F33" i="244"/>
  <c r="F32" i="244"/>
  <c r="F31" i="244"/>
  <c r="F30" i="244"/>
  <c r="F29" i="244"/>
  <c r="F28" i="244"/>
  <c r="F27" i="244"/>
  <c r="F26" i="244"/>
  <c r="F25" i="244"/>
  <c r="F24" i="244"/>
  <c r="F23" i="244"/>
  <c r="F22" i="244"/>
  <c r="F21" i="244"/>
  <c r="F20" i="244"/>
  <c r="F19" i="244"/>
  <c r="I19" i="244" s="1"/>
  <c r="F18" i="244"/>
  <c r="F17" i="244"/>
  <c r="F16" i="244"/>
  <c r="F15" i="244"/>
  <c r="F14" i="244"/>
  <c r="F13" i="244"/>
  <c r="F12" i="244"/>
  <c r="F10" i="244"/>
  <c r="F9" i="244"/>
  <c r="F8" i="244"/>
  <c r="F7" i="244"/>
  <c r="F6" i="244"/>
  <c r="F5" i="244"/>
  <c r="H7" i="244"/>
  <c r="H6" i="244"/>
  <c r="H5" i="244"/>
  <c r="F4" i="244"/>
  <c r="I4" i="244" s="1"/>
  <c r="I3" i="244"/>
  <c r="F3" i="244"/>
  <c r="F2" i="244"/>
  <c r="I2" i="244" s="1"/>
  <c r="I3" i="240"/>
  <c r="I4" i="240"/>
  <c r="I5" i="240"/>
  <c r="I6" i="240"/>
  <c r="I7" i="240"/>
  <c r="I2" i="240"/>
  <c r="I40" i="244" l="1"/>
  <c r="I39" i="244"/>
  <c r="I36" i="244"/>
  <c r="I33" i="244"/>
  <c r="I38" i="244"/>
  <c r="I37" i="244"/>
  <c r="I35" i="244"/>
  <c r="I31" i="244"/>
  <c r="I30" i="244"/>
  <c r="I27" i="244"/>
  <c r="I24" i="244"/>
  <c r="I22" i="244"/>
  <c r="I18" i="244"/>
  <c r="I16" i="244"/>
  <c r="I14" i="244"/>
  <c r="I12" i="244"/>
  <c r="I10" i="244"/>
  <c r="I8" i="244"/>
  <c r="I34" i="244"/>
  <c r="I21" i="244"/>
  <c r="I29" i="244"/>
  <c r="I32" i="244"/>
  <c r="I9" i="244"/>
  <c r="I28" i="244"/>
  <c r="I26" i="244"/>
  <c r="I23" i="244"/>
  <c r="I25" i="244"/>
  <c r="I20" i="244"/>
  <c r="I15" i="244"/>
  <c r="I13" i="244"/>
  <c r="I11" i="244"/>
  <c r="I6" i="244"/>
  <c r="I5" i="244"/>
  <c r="I7" i="244"/>
  <c r="I13" i="239"/>
  <c r="I12" i="239"/>
  <c r="I11" i="239"/>
  <c r="I10" i="239"/>
  <c r="I8" i="239"/>
  <c r="I9" i="239"/>
  <c r="I7" i="239"/>
  <c r="I6" i="239"/>
  <c r="I5" i="239"/>
  <c r="I4" i="239"/>
  <c r="I3" i="239"/>
  <c r="I2" i="239"/>
  <c r="I2" i="223"/>
  <c r="I3" i="220"/>
  <c r="I2" i="220"/>
  <c r="I3" i="217" l="1"/>
  <c r="I4" i="217"/>
  <c r="I5" i="217"/>
  <c r="I6" i="217"/>
  <c r="I7" i="217"/>
  <c r="I2" i="217"/>
  <c r="F6" i="216"/>
  <c r="F7" i="216"/>
  <c r="I7" i="216" s="1"/>
  <c r="F8" i="216"/>
  <c r="I8" i="216" s="1"/>
  <c r="F9" i="216"/>
  <c r="I9" i="216" s="1"/>
  <c r="F10" i="216"/>
  <c r="I10" i="216" s="1"/>
  <c r="F11" i="216"/>
  <c r="I11" i="216" s="1"/>
  <c r="F12" i="216"/>
  <c r="F13" i="216"/>
  <c r="I13" i="216" s="1"/>
  <c r="F14" i="216"/>
  <c r="I14" i="216" s="1"/>
  <c r="F15" i="216"/>
  <c r="I15" i="216" s="1"/>
  <c r="F16" i="216"/>
  <c r="I16" i="216" s="1"/>
  <c r="F17" i="216"/>
  <c r="I17" i="216" s="1"/>
  <c r="F5" i="216"/>
  <c r="I5" i="216" s="1"/>
  <c r="F4" i="216"/>
  <c r="I4" i="216" s="1"/>
  <c r="F3" i="216"/>
  <c r="I3" i="216" s="1"/>
  <c r="F2" i="216"/>
  <c r="I2" i="216" s="1"/>
  <c r="F45" i="216"/>
  <c r="I45" i="216" s="1"/>
  <c r="F44" i="216"/>
  <c r="I44" i="216" s="1"/>
  <c r="F43" i="216"/>
  <c r="I43" i="216" s="1"/>
  <c r="F42" i="216"/>
  <c r="I42" i="216" s="1"/>
  <c r="F41" i="216"/>
  <c r="I41" i="216" s="1"/>
  <c r="F40" i="216"/>
  <c r="I40" i="216" s="1"/>
  <c r="F39" i="216"/>
  <c r="I39" i="216" s="1"/>
  <c r="F38" i="216"/>
  <c r="I38" i="216" s="1"/>
  <c r="F37" i="216"/>
  <c r="I37" i="216" s="1"/>
  <c r="F36" i="216"/>
  <c r="I36" i="216" s="1"/>
  <c r="F35" i="216"/>
  <c r="I35" i="216" s="1"/>
  <c r="F34" i="216"/>
  <c r="I34" i="216" s="1"/>
  <c r="F33" i="216"/>
  <c r="I33" i="216" s="1"/>
  <c r="F32" i="216"/>
  <c r="I32" i="216" s="1"/>
  <c r="F31" i="216"/>
  <c r="I31" i="216" s="1"/>
  <c r="F30" i="216"/>
  <c r="I30" i="216" s="1"/>
  <c r="J24" i="216"/>
  <c r="J23" i="216"/>
  <c r="F29" i="216"/>
  <c r="I29" i="216" s="1"/>
  <c r="F28" i="216"/>
  <c r="I28" i="216" s="1"/>
  <c r="F27" i="216"/>
  <c r="I27" i="216" s="1"/>
  <c r="F26" i="216"/>
  <c r="I26" i="216" s="1"/>
  <c r="F21" i="216"/>
  <c r="I21" i="216" s="1"/>
  <c r="F25" i="216"/>
  <c r="I25" i="216" s="1"/>
  <c r="F24" i="216"/>
  <c r="I24" i="216" s="1"/>
  <c r="F23" i="216"/>
  <c r="I23" i="216" s="1"/>
  <c r="F22" i="216"/>
  <c r="J20" i="216"/>
  <c r="F19" i="216"/>
  <c r="I19" i="216" s="1"/>
  <c r="F18" i="216"/>
  <c r="I18" i="216" s="1"/>
  <c r="F20" i="216"/>
  <c r="I20" i="216" s="1"/>
  <c r="I22" i="216"/>
  <c r="J17" i="216"/>
  <c r="J16" i="216"/>
  <c r="J12" i="216"/>
  <c r="I6" i="216"/>
  <c r="I59" i="213"/>
  <c r="I52" i="213"/>
  <c r="I53" i="213"/>
  <c r="I54" i="213"/>
  <c r="I55" i="213"/>
  <c r="I56" i="213"/>
  <c r="I57" i="213"/>
  <c r="I58" i="213"/>
  <c r="I60" i="213"/>
  <c r="I61" i="213"/>
  <c r="I62" i="213"/>
  <c r="I63" i="213"/>
  <c r="I64" i="213"/>
  <c r="I65" i="213"/>
  <c r="I66" i="213"/>
  <c r="I22" i="213"/>
  <c r="I23" i="213"/>
  <c r="I26" i="213"/>
  <c r="I27" i="213"/>
  <c r="I28" i="213"/>
  <c r="I29" i="213"/>
  <c r="I32" i="213"/>
  <c r="I33" i="213"/>
  <c r="I34" i="213"/>
  <c r="I35" i="213"/>
  <c r="I38" i="213"/>
  <c r="I39" i="213"/>
  <c r="I40" i="213"/>
  <c r="I41" i="213"/>
  <c r="I44" i="213"/>
  <c r="I45" i="213"/>
  <c r="I46" i="213"/>
  <c r="I47" i="213"/>
  <c r="I50" i="213"/>
  <c r="I51" i="213"/>
  <c r="I20" i="213"/>
  <c r="I21" i="213"/>
  <c r="I4" i="213"/>
  <c r="I5" i="213"/>
  <c r="I6" i="213"/>
  <c r="I7" i="213"/>
  <c r="I8" i="213"/>
  <c r="I9" i="213"/>
  <c r="I10" i="213"/>
  <c r="I11" i="213"/>
  <c r="I12" i="213"/>
  <c r="I13" i="213"/>
  <c r="I14" i="213"/>
  <c r="I15" i="213"/>
  <c r="I16" i="213"/>
  <c r="I17" i="213"/>
  <c r="I18" i="213"/>
  <c r="I19" i="213"/>
  <c r="I3" i="213"/>
  <c r="I2" i="213"/>
  <c r="J11" i="216" l="1"/>
  <c r="I12" i="216"/>
  <c r="H3" i="209" l="1"/>
  <c r="H2" i="209"/>
  <c r="I5" i="190" l="1"/>
  <c r="I4" i="190"/>
  <c r="I3" i="190"/>
  <c r="I2" i="190"/>
  <c r="I2" i="183"/>
  <c r="I3" i="183"/>
  <c r="I4" i="183"/>
  <c r="J2" i="178"/>
  <c r="G2" i="178"/>
  <c r="I4" i="81" l="1"/>
  <c r="I5" i="81"/>
  <c r="I6" i="81"/>
  <c r="I7" i="81"/>
  <c r="I8" i="81"/>
  <c r="I9" i="81"/>
  <c r="I10" i="81"/>
  <c r="I3" i="81"/>
  <c r="I2" i="81"/>
  <c r="I3" i="45"/>
  <c r="I4" i="45"/>
  <c r="I5" i="45"/>
  <c r="I6" i="45"/>
  <c r="I7" i="45"/>
  <c r="I8" i="45"/>
  <c r="I9" i="45"/>
  <c r="I10" i="45"/>
  <c r="I11" i="45"/>
  <c r="I12" i="45"/>
  <c r="I13" i="45"/>
  <c r="I2" i="45"/>
  <c r="H13" i="45"/>
  <c r="H12" i="45"/>
  <c r="H11" i="45"/>
  <c r="H10" i="45"/>
  <c r="H9" i="45"/>
  <c r="H8" i="45"/>
  <c r="H7" i="45"/>
  <c r="H6" i="45"/>
  <c r="H5" i="45"/>
  <c r="H4" i="45"/>
  <c r="H3" i="45"/>
  <c r="H2" i="45"/>
  <c r="I49" i="68"/>
  <c r="I48" i="68"/>
  <c r="I47" i="68"/>
  <c r="I46" i="68"/>
  <c r="I33" i="68"/>
  <c r="I32" i="68"/>
  <c r="I31" i="68"/>
  <c r="I30" i="68"/>
  <c r="I15" i="68"/>
  <c r="I16" i="68"/>
  <c r="I17" i="68"/>
  <c r="I14" i="68"/>
  <c r="I3" i="64"/>
  <c r="I4" i="64"/>
  <c r="I5" i="64"/>
  <c r="I6" i="64"/>
  <c r="I7" i="64"/>
  <c r="I2" i="64"/>
  <c r="I9" i="47"/>
  <c r="I4" i="47"/>
  <c r="I5" i="47"/>
  <c r="I6" i="47"/>
  <c r="I7" i="47"/>
  <c r="I8" i="47"/>
  <c r="I3" i="47"/>
  <c r="I2" i="47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7" i="16"/>
  <c r="I8" i="16"/>
  <c r="I9" i="16"/>
  <c r="I6" i="16"/>
  <c r="H2" i="38"/>
  <c r="H11" i="17"/>
  <c r="H12" i="17"/>
  <c r="H13" i="17"/>
  <c r="H14" i="17"/>
  <c r="H15" i="17"/>
  <c r="H16" i="17"/>
  <c r="H17" i="17"/>
  <c r="H10" i="17"/>
  <c r="H6" i="17"/>
  <c r="H7" i="17"/>
  <c r="H8" i="17"/>
  <c r="H9" i="17"/>
  <c r="H3" i="17"/>
  <c r="H4" i="17"/>
  <c r="H5" i="17"/>
  <c r="H2" i="17"/>
  <c r="H3" i="5"/>
  <c r="H4" i="5"/>
  <c r="H5" i="5"/>
  <c r="H6" i="5"/>
  <c r="H8" i="5"/>
  <c r="H9" i="5"/>
  <c r="H10" i="5"/>
  <c r="H11" i="5"/>
  <c r="H2" i="5"/>
  <c r="G2" i="14" l="1"/>
  <c r="G14" i="14"/>
</calcChain>
</file>

<file path=xl/sharedStrings.xml><?xml version="1.0" encoding="utf-8"?>
<sst xmlns="http://schemas.openxmlformats.org/spreadsheetml/2006/main" count="14582" uniqueCount="805">
  <si>
    <t>SE</t>
  </si>
  <si>
    <t>Notes</t>
  </si>
  <si>
    <t>Sertraline</t>
  </si>
  <si>
    <t>Efficacy</t>
  </si>
  <si>
    <t>Escitalopram</t>
  </si>
  <si>
    <t>ADR</t>
  </si>
  <si>
    <t>Genotype</t>
  </si>
  <si>
    <t>CYP2C19</t>
  </si>
  <si>
    <t>CYP2D6</t>
  </si>
  <si>
    <t>grp1m</t>
  </si>
  <si>
    <t>grp2m</t>
  </si>
  <si>
    <t>grp1sd</t>
  </si>
  <si>
    <t>grp2sd</t>
  </si>
  <si>
    <t>grp1n</t>
  </si>
  <si>
    <t>grp2n</t>
  </si>
  <si>
    <t>IM</t>
  </si>
  <si>
    <t>PM</t>
  </si>
  <si>
    <t>grp1ci.lo</t>
  </si>
  <si>
    <t>grp1ci.hi</t>
  </si>
  <si>
    <t>grp2ci.lo</t>
  </si>
  <si>
    <t>grp2ci.hi</t>
  </si>
  <si>
    <t>Switch Antidepressant</t>
  </si>
  <si>
    <t>Enzyme</t>
  </si>
  <si>
    <t>OR</t>
  </si>
  <si>
    <t>CI.lo</t>
  </si>
  <si>
    <t>CI.hi</t>
  </si>
  <si>
    <t>Drug</t>
  </si>
  <si>
    <t>CYP1A2</t>
  </si>
  <si>
    <t>Clozapine</t>
  </si>
  <si>
    <t>p</t>
  </si>
  <si>
    <t>Amitriptyline</t>
  </si>
  <si>
    <t>*2</t>
  </si>
  <si>
    <t>t</t>
  </si>
  <si>
    <t>Metabolic ratio</t>
  </si>
  <si>
    <t>Olanzapine</t>
  </si>
  <si>
    <t>Daily dose</t>
  </si>
  <si>
    <t>CYP2C19 metabolised drugs</t>
  </si>
  <si>
    <t>Genotyping-recommended drugs</t>
  </si>
  <si>
    <t>TRD vs Response</t>
  </si>
  <si>
    <t>Autonomic ADRs</t>
  </si>
  <si>
    <t>Neurological ADRs</t>
  </si>
  <si>
    <t>*17</t>
  </si>
  <si>
    <t>Dose</t>
  </si>
  <si>
    <t>Risperidone</t>
  </si>
  <si>
    <t>Metabolic Ratio</t>
  </si>
  <si>
    <t>Aripiprazole</t>
  </si>
  <si>
    <t>UM</t>
  </si>
  <si>
    <t>N</t>
  </si>
  <si>
    <t>RM</t>
  </si>
  <si>
    <t>*1F/*1F</t>
  </si>
  <si>
    <t>Active moiety</t>
  </si>
  <si>
    <t>Discontinuation</t>
  </si>
  <si>
    <t>CYP2B6</t>
  </si>
  <si>
    <t>NA</t>
  </si>
  <si>
    <t>Paroxetine</t>
  </si>
  <si>
    <t>Risperidone, Aripiprazole or Olanzapine</t>
  </si>
  <si>
    <t>Statistic</t>
  </si>
  <si>
    <t>Value</t>
  </si>
  <si>
    <t>Antidepressants</t>
  </si>
  <si>
    <t>Citalopram</t>
  </si>
  <si>
    <t>Active Moiety</t>
  </si>
  <si>
    <t>Non-Response vs Response</t>
  </si>
  <si>
    <t>Psychic ADRs</t>
  </si>
  <si>
    <t>Others ADRs</t>
  </si>
  <si>
    <t>CYP2C9</t>
  </si>
  <si>
    <t>*17/*17</t>
  </si>
  <si>
    <t>*1/*17</t>
  </si>
  <si>
    <t>*1/*1F</t>
  </si>
  <si>
    <t>Drug concentration</t>
  </si>
  <si>
    <t>Metabolite concentration</t>
  </si>
  <si>
    <t>Venlafaxine</t>
  </si>
  <si>
    <t>Antipsychotics</t>
  </si>
  <si>
    <t>Fluoxetine</t>
  </si>
  <si>
    <t>Drug AUC</t>
  </si>
  <si>
    <t>Drug Cmax</t>
  </si>
  <si>
    <t>Drug T1/2</t>
  </si>
  <si>
    <t>Drug Cloral</t>
  </si>
  <si>
    <t>Metabolite AUC</t>
  </si>
  <si>
    <t>Metabolite Cmax</t>
  </si>
  <si>
    <t>Metabolite T1/2</t>
  </si>
  <si>
    <t>IM+</t>
  </si>
  <si>
    <t>EM</t>
  </si>
  <si>
    <t>Nortriptyline</t>
  </si>
  <si>
    <t>*1F/*1F + smoking</t>
  </si>
  <si>
    <t>*1/*1F + smoking</t>
  </si>
  <si>
    <t>Risperidone LAI</t>
  </si>
  <si>
    <t>grp2se</t>
  </si>
  <si>
    <t>grp1se</t>
  </si>
  <si>
    <t>grp1seu</t>
  </si>
  <si>
    <t>grp2seu</t>
  </si>
  <si>
    <t>grp1med</t>
  </si>
  <si>
    <t>grp2med</t>
  </si>
  <si>
    <t>grp1q1</t>
  </si>
  <si>
    <t>grp1q3</t>
  </si>
  <si>
    <t>grp2q1</t>
  </si>
  <si>
    <t>grp2q3</t>
  </si>
  <si>
    <t>*1/*2</t>
  </si>
  <si>
    <t>*1/*1</t>
  </si>
  <si>
    <t>*2/*2</t>
  </si>
  <si>
    <t>*2/*17</t>
  </si>
  <si>
    <t>*1/*10</t>
  </si>
  <si>
    <t>*1/*5</t>
  </si>
  <si>
    <t>*10/*10</t>
  </si>
  <si>
    <t>*5/*10</t>
  </si>
  <si>
    <t>WT/MUT</t>
  </si>
  <si>
    <t>MUT/MUT</t>
  </si>
  <si>
    <t>WT/del</t>
  </si>
  <si>
    <t>Lowest</t>
  </si>
  <si>
    <t>NM</t>
  </si>
  <si>
    <t>grp1.y</t>
  </si>
  <si>
    <t>grp1.n</t>
  </si>
  <si>
    <t>grp2.y</t>
  </si>
  <si>
    <t>grp2.n</t>
  </si>
  <si>
    <t>Switch antipsychotics</t>
  </si>
  <si>
    <t>Coefficient</t>
  </si>
  <si>
    <t>Beta</t>
  </si>
  <si>
    <t xml:space="preserve">p </t>
  </si>
  <si>
    <t>All</t>
  </si>
  <si>
    <t>UM/UM</t>
  </si>
  <si>
    <t>UM/EM</t>
  </si>
  <si>
    <t>EM/PM</t>
  </si>
  <si>
    <t>UM/PM</t>
  </si>
  <si>
    <t>PM/PM</t>
  </si>
  <si>
    <t>EM/IM</t>
  </si>
  <si>
    <t>IM/IM</t>
  </si>
  <si>
    <t>IM/PM</t>
  </si>
  <si>
    <t>Typical antipsychotics</t>
  </si>
  <si>
    <t>N.obs</t>
  </si>
  <si>
    <t>grp1.obs</t>
  </si>
  <si>
    <t>grp2.obs</t>
  </si>
  <si>
    <t>ADRs</t>
  </si>
  <si>
    <t>Remission</t>
  </si>
  <si>
    <t>*1/*41</t>
  </si>
  <si>
    <t>*10/*41</t>
  </si>
  <si>
    <t>*4/*10</t>
  </si>
  <si>
    <t xml:space="preserve">Active moiety </t>
  </si>
  <si>
    <t>*10</t>
  </si>
  <si>
    <t>*4</t>
  </si>
  <si>
    <t>*4/*14</t>
  </si>
  <si>
    <t>Response</t>
  </si>
  <si>
    <t>PANSS-N response</t>
  </si>
  <si>
    <t>PANSS-P response</t>
  </si>
  <si>
    <t>PANSS-T response</t>
  </si>
  <si>
    <t>C/D drug concentration</t>
  </si>
  <si>
    <t>C/D metabolite concentration</t>
  </si>
  <si>
    <t>C/D active moiety</t>
  </si>
  <si>
    <t>Drug AUC 0-t</t>
  </si>
  <si>
    <t>Drug CL/F</t>
  </si>
  <si>
    <t>Metabolite AUC 0-t</t>
  </si>
  <si>
    <t>Active moiety AUC 0-t</t>
  </si>
  <si>
    <t>Active moiety Cmax</t>
  </si>
  <si>
    <t>CYP3A4</t>
  </si>
  <si>
    <t>*1/22</t>
  </si>
  <si>
    <t>*1/20</t>
  </si>
  <si>
    <t>CYP3A5</t>
  </si>
  <si>
    <t>Haloperidol</t>
  </si>
  <si>
    <t>Paliperidone</t>
  </si>
  <si>
    <t>EM-s</t>
  </si>
  <si>
    <t>Zuclopenthixol</t>
  </si>
  <si>
    <t>C/D Drug concentration</t>
  </si>
  <si>
    <t>C/D Metabolite concentration</t>
  </si>
  <si>
    <t>C/D Active moiety concentration</t>
  </si>
  <si>
    <t>Drug tmax</t>
  </si>
  <si>
    <t>Active moiety AUC</t>
  </si>
  <si>
    <t>Active moiety tmax</t>
  </si>
  <si>
    <t>Days of Hospitalisation</t>
  </si>
  <si>
    <t>C/D Active moiety</t>
  </si>
  <si>
    <t>Metabolite tmax</t>
  </si>
  <si>
    <t>Metabolic ratio - AUC ratio</t>
  </si>
  <si>
    <t>Drug AUC 0-inf</t>
  </si>
  <si>
    <t>Drug Tmax</t>
  </si>
  <si>
    <t>Drug Cl/F</t>
  </si>
  <si>
    <t>Metabolite AUC 0-inf</t>
  </si>
  <si>
    <t>Metabolite Tmax</t>
  </si>
  <si>
    <t>Metabolite Cl/F</t>
  </si>
  <si>
    <t>Active moiety AUC 0-inf</t>
  </si>
  <si>
    <t>Active moiety Tmax</t>
  </si>
  <si>
    <t>Active moiety T1/2</t>
  </si>
  <si>
    <t>Active moiety Cl/F</t>
  </si>
  <si>
    <t>1 decreased function allele</t>
  </si>
  <si>
    <t>2 decreased function allele</t>
  </si>
  <si>
    <t>Drug Ke</t>
  </si>
  <si>
    <t>Active moiety AUC Cmax</t>
  </si>
  <si>
    <t>Active moiety AUC Tmax</t>
  </si>
  <si>
    <t>Drug AUC Cmax</t>
  </si>
  <si>
    <t>Drug AUC Tmax</t>
  </si>
  <si>
    <t>Metabolite AUC Cmax</t>
  </si>
  <si>
    <t>Metabolite AUC Tmax</t>
  </si>
  <si>
    <t>0 active genes</t>
  </si>
  <si>
    <t>Mirtazapine</t>
  </si>
  <si>
    <t>3 active genes</t>
  </si>
  <si>
    <t>Metabolite concentration at 5mg</t>
  </si>
  <si>
    <t>Metabolite concentration at 10mg</t>
  </si>
  <si>
    <t>Metabolite concentration at 15g</t>
  </si>
  <si>
    <t>Metabolite concentration at 20g</t>
  </si>
  <si>
    <t>C/D Active Moiety</t>
  </si>
  <si>
    <t>O-metabolite concentration</t>
  </si>
  <si>
    <t>N-metabolite concentration</t>
  </si>
  <si>
    <t>O-Metabolite concentration</t>
  </si>
  <si>
    <t>N-Metabolite concentration</t>
  </si>
  <si>
    <t>C/D O-metabolite concentration</t>
  </si>
  <si>
    <t>C/D N-metabolite concentration</t>
  </si>
  <si>
    <t>C/D/W drug concentration</t>
  </si>
  <si>
    <t>C/D/W E-metabolite concentration</t>
  </si>
  <si>
    <t>C/D/W Z-metabolite concentration</t>
  </si>
  <si>
    <t>0 alleles</t>
  </si>
  <si>
    <t>AUC Metabolic ratio</t>
  </si>
  <si>
    <t>3 alleles</t>
  </si>
  <si>
    <t>13 alleles</t>
  </si>
  <si>
    <t>Drug Vz/F</t>
  </si>
  <si>
    <t>Drug concentration at 50mg</t>
  </si>
  <si>
    <t>Drug concentration at 100mg</t>
  </si>
  <si>
    <t>Drug concentration at 150mg</t>
  </si>
  <si>
    <t>Drug concentration at 200mg</t>
  </si>
  <si>
    <t>Fluvoxamine</t>
  </si>
  <si>
    <t>Drug Cl</t>
  </si>
  <si>
    <t>1 decreased function</t>
  </si>
  <si>
    <t>2 decreased function</t>
  </si>
  <si>
    <t>1 mutant allele</t>
  </si>
  <si>
    <t>2 mutant allele</t>
  </si>
  <si>
    <t>C/D Drug concentraiton</t>
  </si>
  <si>
    <t>*22 carrier</t>
  </si>
  <si>
    <t>Active moiety concentration</t>
  </si>
  <si>
    <t>Pimozide</t>
  </si>
  <si>
    <t>grp1min</t>
  </si>
  <si>
    <t>grp1max</t>
  </si>
  <si>
    <t>grp2min</t>
  </si>
  <si>
    <t>grp2max</t>
  </si>
  <si>
    <t>Het EM</t>
  </si>
  <si>
    <t>C/D Drug</t>
  </si>
  <si>
    <t>*1/*3</t>
  </si>
  <si>
    <t>C/D/W Drug concentration</t>
  </si>
  <si>
    <t>Imipramine</t>
  </si>
  <si>
    <t>Major metabolite concentration</t>
  </si>
  <si>
    <t>Tertiary metabolite concentration</t>
  </si>
  <si>
    <t>Secondary metabolite concentration</t>
  </si>
  <si>
    <t>Clomipramine</t>
  </si>
  <si>
    <t>Switching</t>
  </si>
  <si>
    <t>TCAs</t>
  </si>
  <si>
    <t>SSRIs</t>
  </si>
  <si>
    <t>1 *10 allele</t>
  </si>
  <si>
    <t>2 *10 allele</t>
  </si>
  <si>
    <t>*1/4 or *4/*4</t>
  </si>
  <si>
    <t>2 mutant alleles</t>
  </si>
  <si>
    <t>n1</t>
  </si>
  <si>
    <t>n2</t>
  </si>
  <si>
    <t>Duplication</t>
  </si>
  <si>
    <t>Antidepressants and mood stabilisers</t>
  </si>
  <si>
    <t>Treatment stopped</t>
  </si>
  <si>
    <t>Dose reduction</t>
  </si>
  <si>
    <t>Antidepressant reduced/stopped</t>
  </si>
  <si>
    <t>Treatment resistance</t>
  </si>
  <si>
    <t>*1B</t>
  </si>
  <si>
    <t>Any ADRs</t>
  </si>
  <si>
    <t>Mild ADRs</t>
  </si>
  <si>
    <t>Moderate/Severe ADRs</t>
  </si>
  <si>
    <t>*1/*1C</t>
  </si>
  <si>
    <t>Atypical antipschotics</t>
  </si>
  <si>
    <t>*1/*10A</t>
  </si>
  <si>
    <t>*2/*10A</t>
  </si>
  <si>
    <t>*10A/*10A</t>
  </si>
  <si>
    <t>Perphenazine</t>
  </si>
  <si>
    <t>&gt;2 active alleles</t>
  </si>
  <si>
    <t>1 active alleles</t>
  </si>
  <si>
    <t>0 active alleles</t>
  </si>
  <si>
    <t>Haloperidol depot</t>
  </si>
  <si>
    <t>*1C/*1C</t>
  </si>
  <si>
    <t>Treatment response</t>
  </si>
  <si>
    <t>Zuclopenthixol decanoate</t>
  </si>
  <si>
    <t>Psychiatric medication</t>
  </si>
  <si>
    <t>Quetiapine</t>
  </si>
  <si>
    <t>*1/*1F or *1F/*1F</t>
  </si>
  <si>
    <t>*1/*1C or *1C/*1F</t>
  </si>
  <si>
    <t>*1/*2, *1/*4, *2/*4</t>
  </si>
  <si>
    <t>Number of Medications</t>
  </si>
  <si>
    <t>*1/*4</t>
  </si>
  <si>
    <t>*4/*4</t>
  </si>
  <si>
    <t>Response at 12 weeks</t>
  </si>
  <si>
    <t>C/D Metabolite 1 concentration</t>
  </si>
  <si>
    <t>C/D Metabolite 2 concentration</t>
  </si>
  <si>
    <t>Desvenlafaxine</t>
  </si>
  <si>
    <t>Risperidone Oral</t>
  </si>
  <si>
    <t>TRS: Lowest dose &lt;400mg/day</t>
  </si>
  <si>
    <t>TRS: Low symptoms BPRS &lt;38</t>
  </si>
  <si>
    <t>SRS: Low symptoms BPRS &lt;38</t>
  </si>
  <si>
    <t>Drug concentration 6 weeks</t>
  </si>
  <si>
    <t>Metabolite concentration 6 weeks</t>
  </si>
  <si>
    <t>Drug concentration 12 weeks</t>
  </si>
  <si>
    <t>Metabolite concentration 12 weeks</t>
  </si>
  <si>
    <t>Dose 6 weeks</t>
  </si>
  <si>
    <t>Dose 12 weeks</t>
  </si>
  <si>
    <t>PM/IM</t>
  </si>
  <si>
    <t xml:space="preserve">C/D Metabolite concentration </t>
  </si>
  <si>
    <t>ADRs SAS</t>
  </si>
  <si>
    <t>ADR score UKU</t>
  </si>
  <si>
    <t>Venlafaxine XR</t>
  </si>
  <si>
    <t>AIMS score ADR</t>
  </si>
  <si>
    <t>Not specified</t>
  </si>
  <si>
    <t>CYP2D6 metabolised antipsychotic</t>
  </si>
  <si>
    <t>Es/citalopram</t>
  </si>
  <si>
    <t>Total ADR</t>
  </si>
  <si>
    <t>ADR Tardive Dyskinesia</t>
  </si>
  <si>
    <t>ADR Parkinsonism</t>
  </si>
  <si>
    <t>ADR Total AIMS</t>
  </si>
  <si>
    <t>ADR Orofacial AIMS</t>
  </si>
  <si>
    <t>ADR Distal AIMS</t>
  </si>
  <si>
    <t>ADR Global AIMS</t>
  </si>
  <si>
    <t>ADR EPSE Simpson and Angus</t>
  </si>
  <si>
    <t>ADR present</t>
  </si>
  <si>
    <t>*3/*3</t>
  </si>
  <si>
    <t>C/D Active Moiety concentration</t>
  </si>
  <si>
    <t>Drug AUCt</t>
  </si>
  <si>
    <t>Metabolite AUCt</t>
  </si>
  <si>
    <t>SSRI</t>
  </si>
  <si>
    <t>ADR frequency</t>
  </si>
  <si>
    <t>ADR severity</t>
  </si>
  <si>
    <t>ADR intensity</t>
  </si>
  <si>
    <t>C/D Metabolite Concentration</t>
  </si>
  <si>
    <t>C/D Metabolite 2 Concentration</t>
  </si>
  <si>
    <t>C/D Metabolite 3 Concentration</t>
  </si>
  <si>
    <t>C/D Metabolite 4 Concentration</t>
  </si>
  <si>
    <t>Metabolic Ratio 2</t>
  </si>
  <si>
    <t>Metabolic Ratio 3</t>
  </si>
  <si>
    <t>Metabolic Ratio 4</t>
  </si>
  <si>
    <t>Metabolic Ratio  3</t>
  </si>
  <si>
    <t>1 defective allele</t>
  </si>
  <si>
    <t>2 defective allele</t>
  </si>
  <si>
    <t>Antidepressant</t>
  </si>
  <si>
    <t>ADR sexual functioning</t>
  </si>
  <si>
    <t>RM/UM</t>
  </si>
  <si>
    <t>Escitalopram and Aripiprazole</t>
  </si>
  <si>
    <t>ADR CNS</t>
  </si>
  <si>
    <t>ADR GI</t>
  </si>
  <si>
    <t>ADR Sexual</t>
  </si>
  <si>
    <t>ADR Weight gain</t>
  </si>
  <si>
    <t>ADR Agitation</t>
  </si>
  <si>
    <t>ADR Blurred Vision</t>
  </si>
  <si>
    <t>ADR Drowsiness</t>
  </si>
  <si>
    <t>ADR Decreased Sleepiness</t>
  </si>
  <si>
    <t>ADR Dizziness</t>
  </si>
  <si>
    <t>ADR Flushing</t>
  </si>
  <si>
    <t>ADR Headache</t>
  </si>
  <si>
    <t>ADR Increased Sleepiness</t>
  </si>
  <si>
    <t>ADR Nervousness</t>
  </si>
  <si>
    <t>ADR Postural Hypotension</t>
  </si>
  <si>
    <t>ADR Sweating</t>
  </si>
  <si>
    <t>ADR Tremor</t>
  </si>
  <si>
    <t>ADR Twitching Myoclonus</t>
  </si>
  <si>
    <t>ADR Weakness and Fatigue</t>
  </si>
  <si>
    <t>ADR Anorgasmia</t>
  </si>
  <si>
    <t>ADR Decreased Libido</t>
  </si>
  <si>
    <t>ADR Inreased Libido</t>
  </si>
  <si>
    <t>Antipsychotic</t>
  </si>
  <si>
    <t>wt/wt</t>
  </si>
  <si>
    <t>ADR Hyperprolactinemia</t>
  </si>
  <si>
    <t>ADR Total Dyskinesia</t>
  </si>
  <si>
    <t>ADR Orofaciolingual Dyskinesia</t>
  </si>
  <si>
    <t>ADR Limbotruncal Dyskinesia</t>
  </si>
  <si>
    <t>Hospital admissions</t>
  </si>
  <si>
    <t>Total dose</t>
  </si>
  <si>
    <t>Metabolite Concentration</t>
  </si>
  <si>
    <t>ADR Urinary frequency</t>
  </si>
  <si>
    <t>ADR Skin rash</t>
  </si>
  <si>
    <t>ADR Sexual dysfunction</t>
  </si>
  <si>
    <t>ADR Insomnia</t>
  </si>
  <si>
    <t>ADR Dry mouth</t>
  </si>
  <si>
    <t>ADR Irritability</t>
  </si>
  <si>
    <t>ADR Nausea</t>
  </si>
  <si>
    <t>ADR Abdominal pain</t>
  </si>
  <si>
    <t>Drug concentration at 5mg</t>
  </si>
  <si>
    <t>Drug concentration at 10mg</t>
  </si>
  <si>
    <t>Drug concentration at 15mg</t>
  </si>
  <si>
    <t>Drug concentration at 20mg</t>
  </si>
  <si>
    <t>Estimate</t>
  </si>
  <si>
    <t>HAMD Severity Baseline</t>
  </si>
  <si>
    <t>HAMA Severity Baseline</t>
  </si>
  <si>
    <t>PDSS Severity Baseline</t>
  </si>
  <si>
    <t>ADR TESS 4 weeks</t>
  </si>
  <si>
    <t>ADR TESS 8 weeks</t>
  </si>
  <si>
    <t>Unadjusted Steady state drug concentration</t>
  </si>
  <si>
    <t>Adjusted Steady state drug concentration</t>
  </si>
  <si>
    <t>Dose-adjusted Steady state drug concentration</t>
  </si>
  <si>
    <t>Risperidone Consta</t>
  </si>
  <si>
    <t>Risperidone Microspheres</t>
  </si>
  <si>
    <t>Drug Cmin</t>
  </si>
  <si>
    <t>Drug AUC0-tau</t>
  </si>
  <si>
    <t>Metabolite Cmin</t>
  </si>
  <si>
    <t>Metabolite AUC0-tau</t>
  </si>
  <si>
    <t>Active Moiety Cmax</t>
  </si>
  <si>
    <t>Active Moiety Cmin</t>
  </si>
  <si>
    <t>Active Moiety AUC0-tau</t>
  </si>
  <si>
    <t xml:space="preserve">IM </t>
  </si>
  <si>
    <t>1 *10</t>
  </si>
  <si>
    <t>2 *10</t>
  </si>
  <si>
    <t>Drug AUC0-12</t>
  </si>
  <si>
    <t>Metabolite AUC0-12</t>
  </si>
  <si>
    <t>C/D Drug concentation</t>
  </si>
  <si>
    <t>Severity PANSS</t>
  </si>
  <si>
    <t>Aripiprazole or Quetiapine</t>
  </si>
  <si>
    <t>ADR EPSE</t>
  </si>
  <si>
    <t>*1/*22</t>
  </si>
  <si>
    <t>Severity HDRS Baseline</t>
  </si>
  <si>
    <t>Severity HDRS m1</t>
  </si>
  <si>
    <t>Severity HDRS m3</t>
  </si>
  <si>
    <t>Severity HDRS m6</t>
  </si>
  <si>
    <t>Dose Baseline</t>
  </si>
  <si>
    <t>Dose m1</t>
  </si>
  <si>
    <t>Dose m3</t>
  </si>
  <si>
    <t>Dose m6</t>
  </si>
  <si>
    <t>Response HDRS m1</t>
  </si>
  <si>
    <t>Response HDRS m3</t>
  </si>
  <si>
    <t>Response HDRS m6</t>
  </si>
  <si>
    <t>Remission HDRS m1</t>
  </si>
  <si>
    <t>Remission HDRS m3</t>
  </si>
  <si>
    <t>Remission HDRS m6</t>
  </si>
  <si>
    <t>C/D Metabolic Ratio</t>
  </si>
  <si>
    <t>PC PM</t>
  </si>
  <si>
    <t>PC IM</t>
  </si>
  <si>
    <t>Flupentixol</t>
  </si>
  <si>
    <t>Absolute Drug concentration</t>
  </si>
  <si>
    <t>ADR UKU w1</t>
  </si>
  <si>
    <t>Severity HADS w4</t>
  </si>
  <si>
    <t>Severity HAMD w4</t>
  </si>
  <si>
    <t>ADR UKU w4</t>
  </si>
  <si>
    <t>Severity HADS w8</t>
  </si>
  <si>
    <t>Severity HAMD w8</t>
  </si>
  <si>
    <t>ADR UKU w8</t>
  </si>
  <si>
    <t>Dose/W</t>
  </si>
  <si>
    <t>Drug AUC D/W</t>
  </si>
  <si>
    <t>Drug Cmax D/W</t>
  </si>
  <si>
    <t>Drug VdF</t>
  </si>
  <si>
    <t>Severity ABC-CV Total</t>
  </si>
  <si>
    <t>Severity ABC-CV Irritability</t>
  </si>
  <si>
    <t>Severity Nonverbal IQ</t>
  </si>
  <si>
    <t>Hospitalisation days</t>
  </si>
  <si>
    <t>CYP2D6 Medications</t>
  </si>
  <si>
    <t>Atypical antipsychotics</t>
  </si>
  <si>
    <t>1/nf</t>
  </si>
  <si>
    <t>1/red</t>
  </si>
  <si>
    <t>nf/nf</t>
  </si>
  <si>
    <t>nf/red</t>
  </si>
  <si>
    <t>*1/*1xN</t>
  </si>
  <si>
    <t>wt/*2</t>
  </si>
  <si>
    <t>Neuroleptic</t>
  </si>
  <si>
    <t>ADR AIMS score</t>
  </si>
  <si>
    <t>1 mutated allele</t>
  </si>
  <si>
    <t>2 mutated alleles</t>
  </si>
  <si>
    <t>Drug Css</t>
  </si>
  <si>
    <t>Metabolite Css</t>
  </si>
  <si>
    <t>Bromperidol</t>
  </si>
  <si>
    <t>ADR: TD</t>
  </si>
  <si>
    <t>Number of Side Effects</t>
  </si>
  <si>
    <t>Switch</t>
  </si>
  <si>
    <t>Side Effect presence</t>
  </si>
  <si>
    <t>Severity HDRS</t>
  </si>
  <si>
    <t>*1/*1C or *1C/*1C</t>
  </si>
  <si>
    <t>*1/*10 or *10/*10</t>
  </si>
  <si>
    <t>*1/*F</t>
  </si>
  <si>
    <t>C/D  Drug concentration</t>
  </si>
  <si>
    <t>Max Dose</t>
  </si>
  <si>
    <t>Max Dose (oral)</t>
  </si>
  <si>
    <t>Max Dose (IM)</t>
  </si>
  <si>
    <t>Discontinuation due to efficacy</t>
  </si>
  <si>
    <t>Discontinuation due to ADR</t>
  </si>
  <si>
    <t>Discontinuation due to weight gain</t>
  </si>
  <si>
    <t>&gt;= 1 non-functional allele</t>
  </si>
  <si>
    <t>C/D metabolite  concentration</t>
  </si>
  <si>
    <t>Non Response (TRS)</t>
  </si>
  <si>
    <t>Non Response (SRS)</t>
  </si>
  <si>
    <t>C/D drug concentration  6 weeks</t>
  </si>
  <si>
    <t>C/D drug concentration 12 weeks</t>
  </si>
  <si>
    <t>C/D metabolite concentration 6 weeks</t>
  </si>
  <si>
    <t>C/D metabolite concentration 12 weeks</t>
  </si>
  <si>
    <t>C/D Active moiety 6 weeks</t>
  </si>
  <si>
    <t>C/D Active moiety 12 weeks</t>
  </si>
  <si>
    <t xml:space="preserve">*1/*6 </t>
  </si>
  <si>
    <t xml:space="preserve">*6/*6 </t>
  </si>
  <si>
    <t>*6/*6</t>
  </si>
  <si>
    <t>*6/*9</t>
  </si>
  <si>
    <t>Null/Null</t>
  </si>
  <si>
    <t>*1/Null</t>
  </si>
  <si>
    <t>*17/Null</t>
  </si>
  <si>
    <t>Drug concentration below 25nM</t>
  </si>
  <si>
    <t>Harmonised drug concentration</t>
  </si>
  <si>
    <t>Harmonised metabolite concentration</t>
  </si>
  <si>
    <t>0 functional alleles</t>
  </si>
  <si>
    <t>1 functional allele</t>
  </si>
  <si>
    <t>&gt;2 functional alleles</t>
  </si>
  <si>
    <t>ADRs EPSE</t>
  </si>
  <si>
    <t>ADRs Previous Anticholinergic Use</t>
  </si>
  <si>
    <t>ADRs Current Anticholinergic Use</t>
  </si>
  <si>
    <t>ADRs Previous EPSE</t>
  </si>
  <si>
    <t>ADRs Current EPSE</t>
  </si>
  <si>
    <t>ADRs Previous Sedation</t>
  </si>
  <si>
    <t>ADRs Current Sedation</t>
  </si>
  <si>
    <t>ADRs Previous Weight gain</t>
  </si>
  <si>
    <t>ADRs Current Weight gain</t>
  </si>
  <si>
    <t>ADRs Previous Non-compliance</t>
  </si>
  <si>
    <t>ADRs Current Non-compliance</t>
  </si>
  <si>
    <t>ADRs Ever Suicidal</t>
  </si>
  <si>
    <t>0 functional copies</t>
  </si>
  <si>
    <t>1 functional copies</t>
  </si>
  <si>
    <t>&gt;2 functional copies</t>
  </si>
  <si>
    <t>ADRs BMI 3m</t>
  </si>
  <si>
    <t>ADRs BMI 6m</t>
  </si>
  <si>
    <t>ADRs BMI 12m</t>
  </si>
  <si>
    <t>ADRs BMI 18m</t>
  </si>
  <si>
    <t>ADRs Insulin 6m</t>
  </si>
  <si>
    <t>ADRs Insulin 12m</t>
  </si>
  <si>
    <t>ADRs Insulin 18m</t>
  </si>
  <si>
    <t>Treatment duration</t>
  </si>
  <si>
    <t>ADR Prolactin</t>
  </si>
  <si>
    <t>*3/*1</t>
  </si>
  <si>
    <t>*5/wt or *10/wt</t>
  </si>
  <si>
    <t>*5/*10 or *10/*10</t>
  </si>
  <si>
    <t xml:space="preserve">ADR Prolactin </t>
  </si>
  <si>
    <t>mut/wt</t>
  </si>
  <si>
    <t>mut/mut</t>
  </si>
  <si>
    <t>wt/*10</t>
  </si>
  <si>
    <t>ADR EPSE SAS</t>
  </si>
  <si>
    <t>ADR EPSE BAS</t>
  </si>
  <si>
    <t>ADR EPSE Actigraphy</t>
  </si>
  <si>
    <t>Severity Negative symptoms BPRS</t>
  </si>
  <si>
    <t>Severity Negative symptoms SANS</t>
  </si>
  <si>
    <t>Severity Negative symptoms SDSS</t>
  </si>
  <si>
    <t>ADR Sedation Mental</t>
  </si>
  <si>
    <t>ADR Sedation Physical</t>
  </si>
  <si>
    <t>ADR Sedation Tranquillization</t>
  </si>
  <si>
    <t>Metabolic Ratio AUC</t>
  </si>
  <si>
    <t>*1/*1, *1/*2, *2/*2</t>
  </si>
  <si>
    <t>*1/*10, *2/*10</t>
  </si>
  <si>
    <t>*1/*5, *5/*10</t>
  </si>
  <si>
    <t>Ultrafast</t>
  </si>
  <si>
    <t>Intermediate</t>
  </si>
  <si>
    <t>Poor</t>
  </si>
  <si>
    <t>Severity PANSS Positive</t>
  </si>
  <si>
    <t>Severity PANSS Negative</t>
  </si>
  <si>
    <t>Severity PANSS General</t>
  </si>
  <si>
    <t>Severity PANSS Total</t>
  </si>
  <si>
    <t>*2/2, *2/*4</t>
  </si>
  <si>
    <t>*1/*3, *3/*3</t>
  </si>
  <si>
    <t>ADR Neurological</t>
  </si>
  <si>
    <t>hetero EM</t>
  </si>
  <si>
    <t>homo EM</t>
  </si>
  <si>
    <t>HEM</t>
  </si>
  <si>
    <t>(2x*1/*1)</t>
  </si>
  <si>
    <t>*1/*10, *10/*10</t>
  </si>
  <si>
    <t>2 decreased function alleles</t>
  </si>
  <si>
    <t>1 allele</t>
  </si>
  <si>
    <t>1 variant allele</t>
  </si>
  <si>
    <t>2 variant alleles</t>
  </si>
  <si>
    <t>Group 2</t>
  </si>
  <si>
    <t>Group 3</t>
  </si>
  <si>
    <t>Group 1</t>
  </si>
  <si>
    <t>*1/*4 or *1/*6</t>
  </si>
  <si>
    <t>*1/*1xN or *1/*2xN</t>
  </si>
  <si>
    <t xml:space="preserve">Metabolite AUC 0-inf </t>
  </si>
  <si>
    <t xml:space="preserve">Active moiety AUC 0-inf </t>
  </si>
  <si>
    <t xml:space="preserve">Metabolic Ratio AUC 0-inf </t>
  </si>
  <si>
    <t>*10/*5</t>
  </si>
  <si>
    <t>C/D/W metabolite concentration</t>
  </si>
  <si>
    <t>Secondary Metabolic ratio</t>
  </si>
  <si>
    <t>0 *10 allele</t>
  </si>
  <si>
    <t>ADR UKU total</t>
  </si>
  <si>
    <t>ADR UKU score autonomic</t>
  </si>
  <si>
    <t>ADR Lying systolic BP</t>
  </si>
  <si>
    <t>Severity HDRS worst week</t>
  </si>
  <si>
    <t>Severity HDRS past week</t>
  </si>
  <si>
    <t>ADR Tardive dyskinesia</t>
  </si>
  <si>
    <t>LM</t>
  </si>
  <si>
    <t>ADRs gastrointestinal cumulative number</t>
  </si>
  <si>
    <t>ADRs Any cumulative number</t>
  </si>
  <si>
    <t>Trial failure at 6w</t>
  </si>
  <si>
    <t>ADRs AIMS score</t>
  </si>
  <si>
    <t>Number of medication trials</t>
  </si>
  <si>
    <t>Dose / weight</t>
  </si>
  <si>
    <t>hetEM</t>
  </si>
  <si>
    <t>Persistent improvement at 2w</t>
  </si>
  <si>
    <t>Persistent improvement at endpoint</t>
  </si>
  <si>
    <t>1 functional alleles</t>
  </si>
  <si>
    <t>3 functional alleles</t>
  </si>
  <si>
    <t>Dose peak</t>
  </si>
  <si>
    <t>Drug concentration peak</t>
  </si>
  <si>
    <t>Drug concentration trough</t>
  </si>
  <si>
    <t>Dose trough</t>
  </si>
  <si>
    <t>Metabolic ratio 2</t>
  </si>
  <si>
    <t>het EM</t>
  </si>
  <si>
    <t>ADRs TSES score</t>
  </si>
  <si>
    <t>ADRs Tardive dyskinesia</t>
  </si>
  <si>
    <t>EM+</t>
  </si>
  <si>
    <t>IM-</t>
  </si>
  <si>
    <t>ADR Activation</t>
  </si>
  <si>
    <t>ADR Impulsivity</t>
  </si>
  <si>
    <t>ADR Hyperactivity</t>
  </si>
  <si>
    <t>ADR GI Toxicity</t>
  </si>
  <si>
    <t>ADR Weight Gain</t>
  </si>
  <si>
    <t>wt/mut</t>
  </si>
  <si>
    <t>ADRs Blood Glucose</t>
  </si>
  <si>
    <t>ADRs Cholesterol</t>
  </si>
  <si>
    <t>ADRs LDL</t>
  </si>
  <si>
    <t>ADRs HDL</t>
  </si>
  <si>
    <t>ADRs Triglycerides</t>
  </si>
  <si>
    <t>ADRs Prolactin</t>
  </si>
  <si>
    <t>C/D Drug concentration w8</t>
  </si>
  <si>
    <t>C/D Metabolite concentration w8</t>
  </si>
  <si>
    <t>C/D Active Moiety w8</t>
  </si>
  <si>
    <t>Metabolic Ratio w8</t>
  </si>
  <si>
    <t>C/D Drug w12</t>
  </si>
  <si>
    <t>C/D Drug concentration w12</t>
  </si>
  <si>
    <t>C/D Metabolite concentration w12</t>
  </si>
  <si>
    <t>C/D Active Moiety w12</t>
  </si>
  <si>
    <t>Metabolic Ratio w12</t>
  </si>
  <si>
    <t>Severity PDSS-CV w4</t>
  </si>
  <si>
    <t>Severity PDSS-CV w2</t>
  </si>
  <si>
    <t>Severity PDSS-CV w8</t>
  </si>
  <si>
    <t>Severity HAMA-14 w2</t>
  </si>
  <si>
    <t>Severity HAMA-14 w4</t>
  </si>
  <si>
    <t>Severity HAMA-14 w8</t>
  </si>
  <si>
    <t>Escitalopram &amp; Aripiprazole</t>
  </si>
  <si>
    <t>0 *10</t>
  </si>
  <si>
    <t>non *1/*1</t>
  </si>
  <si>
    <t>Dose w4</t>
  </si>
  <si>
    <t>Dose w12</t>
  </si>
  <si>
    <t>C/D Drug concentration w4</t>
  </si>
  <si>
    <t>*1/*2x2</t>
  </si>
  <si>
    <t>*1/*3, *1/*4, *1/*5, *1/*6 or *2x2/*4</t>
  </si>
  <si>
    <t>*4/*4 or *4/*5</t>
  </si>
  <si>
    <t>rs2069514 GA</t>
  </si>
  <si>
    <t>rs2069514 AA</t>
  </si>
  <si>
    <t>rs762551 CA</t>
  </si>
  <si>
    <t>rs762551 AA</t>
  </si>
  <si>
    <t>rs1065852 CT</t>
  </si>
  <si>
    <t>rs1065852 TT</t>
  </si>
  <si>
    <t>rs5030865 CT</t>
  </si>
  <si>
    <t>rs5030865 TT</t>
  </si>
  <si>
    <t>Good response</t>
  </si>
  <si>
    <t>rs1065852 CC</t>
  </si>
  <si>
    <t>rs5030865 CC</t>
  </si>
  <si>
    <t>*1/*1B</t>
  </si>
  <si>
    <t>*1B/*1B</t>
  </si>
  <si>
    <t>Severity Verbal IQ</t>
  </si>
  <si>
    <t>ADR: Tardive Dyskinesia</t>
  </si>
  <si>
    <t>ADR: tardive dyskinesia TDRS rating</t>
  </si>
  <si>
    <t>*1/*5, *5,*10</t>
  </si>
  <si>
    <t>*1/*2 or *2/*2</t>
  </si>
  <si>
    <t>*1/*3 or *3/*3</t>
  </si>
  <si>
    <t>ADR ESRS Parkinsonism peak</t>
  </si>
  <si>
    <t>ADR ESRS total peak</t>
  </si>
  <si>
    <t>ADR ESRS Parkinsonism trough</t>
  </si>
  <si>
    <t>ADR ESRS total trough</t>
  </si>
  <si>
    <t>IM/EM</t>
  </si>
  <si>
    <t>ADRs Total number</t>
  </si>
  <si>
    <t>Efficacy BIS</t>
  </si>
  <si>
    <t>ADR HbA1c level</t>
  </si>
  <si>
    <t>ADR Fasting glucose level</t>
  </si>
  <si>
    <t>Drug AUC0-inf</t>
  </si>
  <si>
    <t>ADR Weight kg</t>
  </si>
  <si>
    <t>ADR BMI</t>
  </si>
  <si>
    <t>C/D total drug</t>
  </si>
  <si>
    <t>Drug Half-life</t>
  </si>
  <si>
    <t>Drug Concentration</t>
  </si>
  <si>
    <t>ADR Headaches</t>
  </si>
  <si>
    <t>ADR Nausea/Vomiting</t>
  </si>
  <si>
    <t>Measured drug concentration below therapeutic range &lt;30nM</t>
  </si>
  <si>
    <t>Measured drug concentration above therapeutic range &gt;250nM</t>
  </si>
  <si>
    <t>Harmonised drug concentration below therapeutic range &lt;30nM</t>
  </si>
  <si>
    <t>Harmonised drug concentration above therapeutic range &gt;250nM</t>
  </si>
  <si>
    <t>ADR UKU Total</t>
  </si>
  <si>
    <t>ADR UKU Psychic</t>
  </si>
  <si>
    <t>ADR UKU Autonomic</t>
  </si>
  <si>
    <t>ADR Tolerability</t>
  </si>
  <si>
    <t>Severity PANSS positive peak</t>
  </si>
  <si>
    <t>Severity PANSS negative peak</t>
  </si>
  <si>
    <t>Severity PANSS general peak</t>
  </si>
  <si>
    <t>Severity PANSS total peak</t>
  </si>
  <si>
    <t>Severity PANSS positive trough</t>
  </si>
  <si>
    <t>Severity PANSS negative trough</t>
  </si>
  <si>
    <t>Severity PANSS general trough</t>
  </si>
  <si>
    <t>Severity PANSS total trough</t>
  </si>
  <si>
    <t>HAM-D-17 symptom severity</t>
  </si>
  <si>
    <t>ADR Prolactin iCmax</t>
  </si>
  <si>
    <t xml:space="preserve">ADR Prolactin iAUC </t>
  </si>
  <si>
    <t>Drug clearance</t>
  </si>
  <si>
    <t>TCA</t>
  </si>
  <si>
    <t>NRI</t>
  </si>
  <si>
    <t>SNRI</t>
  </si>
  <si>
    <t>NaSSA</t>
  </si>
  <si>
    <t xml:space="preserve">Drug T1/2 at 37.5mg </t>
  </si>
  <si>
    <t xml:space="preserve">Drug tmax at 25mg </t>
  </si>
  <si>
    <t xml:space="preserve">Drug tmax at 37.5mg </t>
  </si>
  <si>
    <t xml:space="preserve">Drug Cmax at 12.5mg </t>
  </si>
  <si>
    <t xml:space="preserve">Drug Cmax at 25mg </t>
  </si>
  <si>
    <t xml:space="preserve">Drug Cmax at 37.5mg </t>
  </si>
  <si>
    <t xml:space="preserve">Drug AUC0-t at 12.5mg </t>
  </si>
  <si>
    <t xml:space="preserve">Drug AUC0-t at 25mg </t>
  </si>
  <si>
    <t xml:space="preserve">Drug AUC0-t at 37.5mg </t>
  </si>
  <si>
    <t xml:space="preserve">Drug AUC0-inf at 12.5mg </t>
  </si>
  <si>
    <t xml:space="preserve">Drug AUC0-inf at 25mg </t>
  </si>
  <si>
    <t xml:space="preserve">Drug AUC0-inf at 37.5mg </t>
  </si>
  <si>
    <t xml:space="preserve">Drug Vz/F at 12.5mg </t>
  </si>
  <si>
    <t xml:space="preserve">Drug Vz/F at 25mg </t>
  </si>
  <si>
    <t xml:space="preserve">Drug Vz/F at 37.5mg </t>
  </si>
  <si>
    <t xml:space="preserve">Drug CL/F at 12.5mg </t>
  </si>
  <si>
    <t xml:space="preserve">Drug CL/F at 25mg </t>
  </si>
  <si>
    <t xml:space="preserve">Drug CL/F at 37.5mg </t>
  </si>
  <si>
    <t>Drug T1/2 at 25mg</t>
  </si>
  <si>
    <t>Drug T1/2 at 12.5mg</t>
  </si>
  <si>
    <t>Drug tmax at 12.5mg</t>
  </si>
  <si>
    <t xml:space="preserve">Drug concentration at 5mg </t>
  </si>
  <si>
    <t xml:space="preserve">Drug concentration at 10mg </t>
  </si>
  <si>
    <t xml:space="preserve">Drug concentration at 15mg </t>
  </si>
  <si>
    <t xml:space="preserve">Drug concentration at 20mg </t>
  </si>
  <si>
    <t>Severity CIRS-G total</t>
  </si>
  <si>
    <t>ADR Akathasia</t>
  </si>
  <si>
    <t>*1/*1F or *1F/*1F  (non-smokers)</t>
  </si>
  <si>
    <t>*1/*1F or *1F/*1F (non-smokers)</t>
  </si>
  <si>
    <t>*1/*1F or *1F/*1F (smokers)</t>
  </si>
  <si>
    <t>rs4244285_GA</t>
  </si>
  <si>
    <t>rs12248560_CA</t>
  </si>
  <si>
    <t>rs1065852_TT</t>
  </si>
  <si>
    <t>rs3745274_TT</t>
  </si>
  <si>
    <t>rs3745274_GT</t>
  </si>
  <si>
    <t>ADRs BMI Baseline</t>
  </si>
  <si>
    <t>ADRs Insulin Baseline</t>
  </si>
  <si>
    <t>Severity BDI-II score baseline</t>
  </si>
  <si>
    <t>Severity BDI-II score 2w</t>
  </si>
  <si>
    <t>Severity BDI-II score 4w</t>
  </si>
  <si>
    <t>Severity MADRS score baseline</t>
  </si>
  <si>
    <t>Severity MADRS score 2w</t>
  </si>
  <si>
    <t>Severity MADRS score 4w</t>
  </si>
  <si>
    <t>rs1065852_CT</t>
  </si>
  <si>
    <t>rs1065852_CC</t>
  </si>
  <si>
    <t>rs762551_CC</t>
  </si>
  <si>
    <t>rs762551_CA</t>
  </si>
  <si>
    <t>rs762551_AA</t>
  </si>
  <si>
    <t>rs762551_CC &amp; smoking</t>
  </si>
  <si>
    <t>rs762551_CA &amp; smoking</t>
  </si>
  <si>
    <t>rs762551_AA &amp; smoking</t>
  </si>
  <si>
    <t>rs2069514_GG</t>
  </si>
  <si>
    <t>rs2069514_AG</t>
  </si>
  <si>
    <t>rs2069514_AA</t>
  </si>
  <si>
    <t>rs762551_AC</t>
  </si>
  <si>
    <t>rs1065852_AA</t>
  </si>
  <si>
    <t>rs1065852_AG</t>
  </si>
  <si>
    <t>rs1065852_GG</t>
  </si>
  <si>
    <t>Improvement CGI therapeutic index</t>
  </si>
  <si>
    <t>Severity PDSS-CV Baseline</t>
  </si>
  <si>
    <t>Severity HAMA-14 Baseline</t>
  </si>
  <si>
    <t>rs16947_CC</t>
  </si>
  <si>
    <t>rs16947_CT</t>
  </si>
  <si>
    <t>rs16947_TT</t>
  </si>
  <si>
    <t>ADR SAS at Baseline</t>
  </si>
  <si>
    <t>ADR UKU at Baseline</t>
  </si>
  <si>
    <t>Severity PANSS at Baseline</t>
  </si>
  <si>
    <t>ADR SAS at 6 days</t>
  </si>
  <si>
    <t>ADR UKU at 6 days</t>
  </si>
  <si>
    <t>Severity PANSS at 6 days</t>
  </si>
  <si>
    <t>rs2069514_GA</t>
  </si>
  <si>
    <t>Severity BPRS</t>
  </si>
  <si>
    <t>Severity CGI-S</t>
  </si>
  <si>
    <t>Severity CGI-S (2w)</t>
  </si>
  <si>
    <t>rs3892097_GA</t>
  </si>
  <si>
    <t>Severity HADS w1</t>
  </si>
  <si>
    <t>Severity HAMD w1</t>
  </si>
  <si>
    <t>Severity SoPA visit 1</t>
  </si>
  <si>
    <t>Severity PACS visit 1</t>
  </si>
  <si>
    <t>Severity VAS visit 1</t>
  </si>
  <si>
    <t>Severity CGI visit 1</t>
  </si>
  <si>
    <t>Severity HADS visit 1</t>
  </si>
  <si>
    <t>Severity HAMD visit 1</t>
  </si>
  <si>
    <t>Severity BDI visit 1</t>
  </si>
  <si>
    <t>ADR UKU visit 1</t>
  </si>
  <si>
    <t>Severity SoPA visit 2</t>
  </si>
  <si>
    <t>Severity PACS visit 2</t>
  </si>
  <si>
    <t>Severity VAS visit 2</t>
  </si>
  <si>
    <t>Severity CGI visit 2</t>
  </si>
  <si>
    <t>Severity HADS visit 2</t>
  </si>
  <si>
    <t>Severity HAMD visit 2</t>
  </si>
  <si>
    <t>Severity BDI visit 2</t>
  </si>
  <si>
    <t>ADR UKU visit 2</t>
  </si>
  <si>
    <t>Severity SoPA visit 3</t>
  </si>
  <si>
    <t>Severity PACS visit 3</t>
  </si>
  <si>
    <t>Severity VAS visit 3</t>
  </si>
  <si>
    <t>Severity CGI visit 3</t>
  </si>
  <si>
    <t>Severity HADS visit 3</t>
  </si>
  <si>
    <t>Severity HAMD visit 3</t>
  </si>
  <si>
    <t>Severity BDI visit 3</t>
  </si>
  <si>
    <t>ADR UKU visit 3</t>
  </si>
  <si>
    <t>rs12248560_CT</t>
  </si>
  <si>
    <t>rs12248560_TT</t>
  </si>
  <si>
    <t>Severity PANSS T0</t>
  </si>
  <si>
    <t>Severity PANSS T1</t>
  </si>
  <si>
    <t>Severity PANSS T2</t>
  </si>
  <si>
    <t>Severity PANSS T3</t>
  </si>
  <si>
    <t>Severity BPRS total admission</t>
  </si>
  <si>
    <t>Severity BPRS positive admission</t>
  </si>
  <si>
    <t>Severity BPRS negative admission</t>
  </si>
  <si>
    <t>ADR number admission</t>
  </si>
  <si>
    <t>ADR Severity admission</t>
  </si>
  <si>
    <t>Severity BPRS total discharge</t>
  </si>
  <si>
    <t>Severity BPRS positive discharge</t>
  </si>
  <si>
    <t>Severity BPRS negative discharge</t>
  </si>
  <si>
    <t>ADR number discharge</t>
  </si>
  <si>
    <t>ADR Severity discharge</t>
  </si>
  <si>
    <t>PC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</si>
</sst>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2A2A2A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2C2C2C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/>
    </xf>
    <xf numFmtId="16" fontId="0" fillId="0" borderId="0" xfId="0" applyNumberFormat="1"/>
    <xf numFmtId="11" fontId="0" fillId="0" borderId="0" xfId="0" applyNumberForma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styles" Target="style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calcChain" Target="calcChain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E2C8-0826-4F0A-BDEB-4403BB021ABF}">
  <dimension ref="A1:I65"/>
  <sheetViews>
    <sheetView workbookViewId="0">
      <selection activeCell="C32" sqref="C32"/>
    </sheetView>
  </sheetViews>
  <sheetFormatPr defaultRowHeight="14.4" x14ac:dyDescent="0.3"/>
  <cols>
    <col min="3" max="3" width="19.33203125" bestFit="1" customWidth="1"/>
  </cols>
  <sheetData>
    <row r="1" spans="1:9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115</v>
      </c>
      <c r="F1" s="6" t="s">
        <v>0</v>
      </c>
      <c r="G1" s="6" t="s">
        <v>116</v>
      </c>
      <c r="H1" s="6" t="s">
        <v>47</v>
      </c>
      <c r="I1" s="6" t="s">
        <v>127</v>
      </c>
    </row>
    <row r="2" spans="1:9" x14ac:dyDescent="0.3">
      <c r="A2" s="13" t="s">
        <v>15</v>
      </c>
      <c r="B2" s="13" t="s">
        <v>2</v>
      </c>
      <c r="C2" t="s">
        <v>3</v>
      </c>
      <c r="D2" t="s">
        <v>7</v>
      </c>
      <c r="E2" s="13">
        <v>-4.4318491000000002E-2</v>
      </c>
      <c r="F2" s="13">
        <v>6.1294568000000001E-2</v>
      </c>
      <c r="G2" s="13">
        <v>0.46965464699999998</v>
      </c>
      <c r="H2" s="13">
        <v>5680</v>
      </c>
      <c r="I2" s="13">
        <v>5680</v>
      </c>
    </row>
    <row r="3" spans="1:9" x14ac:dyDescent="0.3">
      <c r="A3" s="13" t="s">
        <v>16</v>
      </c>
      <c r="B3" s="13" t="s">
        <v>2</v>
      </c>
      <c r="C3" t="s">
        <v>3</v>
      </c>
      <c r="D3" t="s">
        <v>7</v>
      </c>
      <c r="E3" s="13">
        <v>0.33420160399999999</v>
      </c>
      <c r="F3" s="13">
        <v>0.16708176599999999</v>
      </c>
      <c r="G3" s="13">
        <v>4.5475663999999999E-2</v>
      </c>
      <c r="H3" s="13">
        <v>5680</v>
      </c>
      <c r="I3" s="13">
        <v>5680</v>
      </c>
    </row>
    <row r="4" spans="1:9" x14ac:dyDescent="0.3">
      <c r="A4" s="13" t="s">
        <v>48</v>
      </c>
      <c r="B4" s="13" t="s">
        <v>2</v>
      </c>
      <c r="C4" t="s">
        <v>3</v>
      </c>
      <c r="D4" t="s">
        <v>7</v>
      </c>
      <c r="E4" s="13">
        <v>2.2500565E-2</v>
      </c>
      <c r="F4" s="13">
        <v>6.1433722000000003E-2</v>
      </c>
      <c r="G4" s="13">
        <v>0.71417289399999995</v>
      </c>
      <c r="H4" s="13">
        <v>5680</v>
      </c>
      <c r="I4" s="13">
        <v>5680</v>
      </c>
    </row>
    <row r="5" spans="1:9" x14ac:dyDescent="0.3">
      <c r="A5" s="13" t="s">
        <v>46</v>
      </c>
      <c r="B5" s="13" t="s">
        <v>2</v>
      </c>
      <c r="C5" t="s">
        <v>3</v>
      </c>
      <c r="D5" t="s">
        <v>7</v>
      </c>
      <c r="E5" s="13">
        <v>-3.1073056000000002E-2</v>
      </c>
      <c r="F5" s="13">
        <v>0.11804619</v>
      </c>
      <c r="G5" s="13">
        <v>0.79237489299999997</v>
      </c>
      <c r="H5" s="13">
        <v>5680</v>
      </c>
      <c r="I5" s="13">
        <v>5680</v>
      </c>
    </row>
    <row r="6" spans="1:9" x14ac:dyDescent="0.3">
      <c r="A6" s="13" t="s">
        <v>15</v>
      </c>
      <c r="B6" s="13" t="s">
        <v>4</v>
      </c>
      <c r="C6" t="s">
        <v>3</v>
      </c>
      <c r="D6" t="s">
        <v>7</v>
      </c>
      <c r="E6" s="13">
        <v>7.3369744000000001E-2</v>
      </c>
      <c r="F6" s="13">
        <v>7.0323759999999999E-2</v>
      </c>
      <c r="G6" s="13">
        <v>0.29680301399999998</v>
      </c>
      <c r="H6" s="13">
        <v>4342</v>
      </c>
      <c r="I6" s="13">
        <v>4342</v>
      </c>
    </row>
    <row r="7" spans="1:9" x14ac:dyDescent="0.3">
      <c r="A7" s="13" t="s">
        <v>16</v>
      </c>
      <c r="B7" s="13" t="s">
        <v>4</v>
      </c>
      <c r="C7" t="s">
        <v>3</v>
      </c>
      <c r="D7" t="s">
        <v>7</v>
      </c>
      <c r="E7" s="13">
        <v>0.23139901900000001</v>
      </c>
      <c r="F7" s="13">
        <v>0.22667303599999999</v>
      </c>
      <c r="G7" s="13">
        <v>0.307325823</v>
      </c>
      <c r="H7" s="13">
        <v>4342</v>
      </c>
      <c r="I7" s="13">
        <v>4342</v>
      </c>
    </row>
    <row r="8" spans="1:9" x14ac:dyDescent="0.3">
      <c r="A8" s="13" t="s">
        <v>48</v>
      </c>
      <c r="B8" s="13" t="s">
        <v>4</v>
      </c>
      <c r="C8" t="s">
        <v>3</v>
      </c>
      <c r="D8" t="s">
        <v>7</v>
      </c>
      <c r="E8" s="13">
        <v>8.6006347999999996E-2</v>
      </c>
      <c r="F8" s="13">
        <v>6.8963894999999997E-2</v>
      </c>
      <c r="G8" s="13">
        <v>0.21235299499999999</v>
      </c>
      <c r="H8" s="13">
        <v>4342</v>
      </c>
      <c r="I8" s="13">
        <v>4342</v>
      </c>
    </row>
    <row r="9" spans="1:9" x14ac:dyDescent="0.3">
      <c r="A9" s="13" t="s">
        <v>46</v>
      </c>
      <c r="B9" s="13" t="s">
        <v>4</v>
      </c>
      <c r="C9" t="s">
        <v>3</v>
      </c>
      <c r="D9" t="s">
        <v>7</v>
      </c>
      <c r="E9" s="13">
        <v>3.2428239999999997E-2</v>
      </c>
      <c r="F9" s="13">
        <v>0.14251206199999999</v>
      </c>
      <c r="G9" s="13">
        <v>0.81999816400000003</v>
      </c>
      <c r="H9" s="13">
        <v>4342</v>
      </c>
      <c r="I9" s="13">
        <v>4342</v>
      </c>
    </row>
    <row r="10" spans="1:9" x14ac:dyDescent="0.3">
      <c r="A10" s="13" t="s">
        <v>15</v>
      </c>
      <c r="B10" s="13" t="s">
        <v>59</v>
      </c>
      <c r="C10" t="s">
        <v>3</v>
      </c>
      <c r="D10" t="s">
        <v>7</v>
      </c>
      <c r="E10" s="13">
        <v>4.9096261000000002E-2</v>
      </c>
      <c r="F10" s="13">
        <v>9.3341528000000007E-2</v>
      </c>
      <c r="G10" s="13">
        <v>0.5988985</v>
      </c>
      <c r="H10" s="13">
        <v>2503</v>
      </c>
      <c r="I10" s="13">
        <v>2503</v>
      </c>
    </row>
    <row r="11" spans="1:9" x14ac:dyDescent="0.3">
      <c r="A11" s="13" t="s">
        <v>16</v>
      </c>
      <c r="B11" s="13" t="s">
        <v>59</v>
      </c>
      <c r="C11" t="s">
        <v>3</v>
      </c>
      <c r="D11" t="s">
        <v>7</v>
      </c>
      <c r="E11" s="13">
        <v>0.12580850299999999</v>
      </c>
      <c r="F11" s="13">
        <v>0.26572184500000001</v>
      </c>
      <c r="G11" s="13">
        <v>0.63588546499999998</v>
      </c>
      <c r="H11" s="13">
        <v>2503</v>
      </c>
      <c r="I11" s="13">
        <v>2503</v>
      </c>
    </row>
    <row r="12" spans="1:9" x14ac:dyDescent="0.3">
      <c r="A12" s="13" t="s">
        <v>48</v>
      </c>
      <c r="B12" s="13" t="s">
        <v>59</v>
      </c>
      <c r="C12" t="s">
        <v>3</v>
      </c>
      <c r="D12" t="s">
        <v>7</v>
      </c>
      <c r="E12" s="13">
        <v>-8.3814170000000004E-3</v>
      </c>
      <c r="F12" s="13">
        <v>9.1578174999999998E-2</v>
      </c>
      <c r="G12" s="13">
        <v>0.92707782900000002</v>
      </c>
      <c r="H12" s="13">
        <v>2503</v>
      </c>
      <c r="I12" s="13">
        <v>2503</v>
      </c>
    </row>
    <row r="13" spans="1:9" x14ac:dyDescent="0.3">
      <c r="A13" s="13" t="s">
        <v>46</v>
      </c>
      <c r="B13" s="13" t="s">
        <v>59</v>
      </c>
      <c r="C13" t="s">
        <v>3</v>
      </c>
      <c r="D13" t="s">
        <v>7</v>
      </c>
      <c r="E13" s="13">
        <v>-0.15006956399999999</v>
      </c>
      <c r="F13" s="13">
        <v>0.18567719399999999</v>
      </c>
      <c r="G13" s="13">
        <v>0.418959164</v>
      </c>
      <c r="H13" s="13">
        <v>2503</v>
      </c>
      <c r="I13" s="13">
        <v>2503</v>
      </c>
    </row>
    <row r="14" spans="1:9" x14ac:dyDescent="0.3">
      <c r="A14" s="13" t="s">
        <v>15</v>
      </c>
      <c r="B14" s="13" t="s">
        <v>117</v>
      </c>
      <c r="C14" t="s">
        <v>3</v>
      </c>
      <c r="D14" t="s">
        <v>7</v>
      </c>
      <c r="E14" s="13">
        <v>1.4327673000000001E-2</v>
      </c>
      <c r="F14" s="13">
        <v>5.7351291999999998E-2</v>
      </c>
      <c r="G14" s="13">
        <v>0.80272421100000002</v>
      </c>
      <c r="H14" s="13">
        <v>9531</v>
      </c>
      <c r="I14">
        <f>SUM(5680+4342+2503)</f>
        <v>12525</v>
      </c>
    </row>
    <row r="15" spans="1:9" x14ac:dyDescent="0.3">
      <c r="A15" s="13" t="s">
        <v>16</v>
      </c>
      <c r="B15" s="13" t="s">
        <v>117</v>
      </c>
      <c r="C15" t="s">
        <v>3</v>
      </c>
      <c r="D15" t="s">
        <v>7</v>
      </c>
      <c r="E15" s="13">
        <v>0.34339774099999998</v>
      </c>
      <c r="F15" s="13">
        <v>0.164897399</v>
      </c>
      <c r="G15" s="13">
        <v>3.7297427000000001E-2</v>
      </c>
      <c r="H15" s="13">
        <v>9531</v>
      </c>
      <c r="I15">
        <f t="shared" ref="I15:I17" si="0">SUM(5680+4342+2503)</f>
        <v>12525</v>
      </c>
    </row>
    <row r="16" spans="1:9" x14ac:dyDescent="0.3">
      <c r="A16" s="13" t="s">
        <v>48</v>
      </c>
      <c r="B16" s="13" t="s">
        <v>117</v>
      </c>
      <c r="C16" t="s">
        <v>3</v>
      </c>
      <c r="D16" t="s">
        <v>7</v>
      </c>
      <c r="E16" s="13">
        <v>5.7103112999999997E-2</v>
      </c>
      <c r="F16" s="13">
        <v>5.6780153E-2</v>
      </c>
      <c r="G16" s="13">
        <v>0.31456572300000002</v>
      </c>
      <c r="H16" s="13">
        <v>9531</v>
      </c>
      <c r="I16">
        <f t="shared" si="0"/>
        <v>12525</v>
      </c>
    </row>
    <row r="17" spans="1:9" x14ac:dyDescent="0.3">
      <c r="A17" s="13" t="s">
        <v>46</v>
      </c>
      <c r="B17" s="13" t="s">
        <v>117</v>
      </c>
      <c r="C17" t="s">
        <v>3</v>
      </c>
      <c r="D17" t="s">
        <v>7</v>
      </c>
      <c r="E17" s="13">
        <v>-5.9804973999999997E-2</v>
      </c>
      <c r="F17" s="13">
        <v>0.112295609</v>
      </c>
      <c r="G17" s="13">
        <v>0.59433311600000005</v>
      </c>
      <c r="H17" s="13">
        <v>9531</v>
      </c>
      <c r="I17">
        <f t="shared" si="0"/>
        <v>12525</v>
      </c>
    </row>
    <row r="18" spans="1:9" x14ac:dyDescent="0.3">
      <c r="A18" s="13" t="s">
        <v>15</v>
      </c>
      <c r="B18" s="13" t="s">
        <v>2</v>
      </c>
      <c r="C18" t="s">
        <v>670</v>
      </c>
      <c r="D18" t="s">
        <v>7</v>
      </c>
      <c r="E18" s="13">
        <v>6.2859934883616004E-3</v>
      </c>
      <c r="F18" s="13">
        <v>7.7149544409716705E-2</v>
      </c>
      <c r="G18" s="13">
        <v>0.935061790170852</v>
      </c>
      <c r="H18" s="13">
        <v>5680</v>
      </c>
      <c r="I18" s="13">
        <v>5680</v>
      </c>
    </row>
    <row r="19" spans="1:9" x14ac:dyDescent="0.3">
      <c r="A19" s="13" t="s">
        <v>16</v>
      </c>
      <c r="B19" s="13" t="s">
        <v>2</v>
      </c>
      <c r="C19" t="s">
        <v>670</v>
      </c>
      <c r="D19" t="s">
        <v>7</v>
      </c>
      <c r="E19" s="13">
        <v>-0.51520621544044398</v>
      </c>
      <c r="F19" s="13">
        <v>0.22259248080650601</v>
      </c>
      <c r="G19" s="13">
        <v>2.0636393287880701E-2</v>
      </c>
      <c r="H19" s="13">
        <v>5680</v>
      </c>
      <c r="I19" s="13">
        <v>5680</v>
      </c>
    </row>
    <row r="20" spans="1:9" x14ac:dyDescent="0.3">
      <c r="A20" s="13" t="s">
        <v>48</v>
      </c>
      <c r="B20" s="13" t="s">
        <v>2</v>
      </c>
      <c r="C20" t="s">
        <v>670</v>
      </c>
      <c r="D20" t="s">
        <v>7</v>
      </c>
      <c r="E20" s="13">
        <v>-8.4152179588023901E-2</v>
      </c>
      <c r="F20" s="13">
        <v>7.8799528553168005E-2</v>
      </c>
      <c r="G20" s="13">
        <v>0.28555323915953901</v>
      </c>
      <c r="H20" s="13">
        <v>5680</v>
      </c>
      <c r="I20" s="13">
        <v>5680</v>
      </c>
    </row>
    <row r="21" spans="1:9" x14ac:dyDescent="0.3">
      <c r="A21" s="13" t="s">
        <v>46</v>
      </c>
      <c r="B21" s="13" t="s">
        <v>2</v>
      </c>
      <c r="C21" t="s">
        <v>670</v>
      </c>
      <c r="D21" t="s">
        <v>7</v>
      </c>
      <c r="E21" s="13">
        <v>9.6799473176397297E-2</v>
      </c>
      <c r="F21" s="13">
        <v>0.152141788086193</v>
      </c>
      <c r="G21" s="13">
        <v>0.52461665608562802</v>
      </c>
      <c r="H21" s="13">
        <v>5680</v>
      </c>
      <c r="I21" s="13">
        <v>5680</v>
      </c>
    </row>
    <row r="22" spans="1:9" x14ac:dyDescent="0.3">
      <c r="A22" s="13" t="s">
        <v>15</v>
      </c>
      <c r="B22" s="13" t="s">
        <v>4</v>
      </c>
      <c r="C22" t="s">
        <v>670</v>
      </c>
      <c r="D22" t="s">
        <v>7</v>
      </c>
      <c r="E22" s="13">
        <v>-1.26167664127366E-2</v>
      </c>
      <c r="F22" s="13">
        <v>9.1275491561947794E-2</v>
      </c>
      <c r="G22" s="13">
        <v>0.890060765556694</v>
      </c>
      <c r="H22" s="13">
        <v>4342</v>
      </c>
      <c r="I22" s="13">
        <v>4342</v>
      </c>
    </row>
    <row r="23" spans="1:9" x14ac:dyDescent="0.3">
      <c r="A23" s="13" t="s">
        <v>16</v>
      </c>
      <c r="B23" s="13" t="s">
        <v>4</v>
      </c>
      <c r="C23" t="s">
        <v>670</v>
      </c>
      <c r="D23" t="s">
        <v>7</v>
      </c>
      <c r="E23" s="13">
        <v>0.290545718727097</v>
      </c>
      <c r="F23" s="13">
        <v>0.26629119227411502</v>
      </c>
      <c r="G23" s="13">
        <v>0.27523648508408199</v>
      </c>
      <c r="H23" s="13">
        <v>4342</v>
      </c>
      <c r="I23" s="13">
        <v>4342</v>
      </c>
    </row>
    <row r="24" spans="1:9" x14ac:dyDescent="0.3">
      <c r="A24" s="13" t="s">
        <v>48</v>
      </c>
      <c r="B24" s="13" t="s">
        <v>4</v>
      </c>
      <c r="C24" t="s">
        <v>670</v>
      </c>
      <c r="D24" t="s">
        <v>7</v>
      </c>
      <c r="E24" s="13">
        <v>-0.190677886387082</v>
      </c>
      <c r="F24" s="13">
        <v>9.2387722744104006E-2</v>
      </c>
      <c r="G24" s="13">
        <v>3.90283633909232E-2</v>
      </c>
      <c r="H24" s="13">
        <v>4342</v>
      </c>
      <c r="I24" s="13">
        <v>4342</v>
      </c>
    </row>
    <row r="25" spans="1:9" x14ac:dyDescent="0.3">
      <c r="A25" s="13" t="s">
        <v>46</v>
      </c>
      <c r="B25" s="13" t="s">
        <v>4</v>
      </c>
      <c r="C25" t="s">
        <v>670</v>
      </c>
      <c r="D25" t="s">
        <v>7</v>
      </c>
      <c r="E25" s="13">
        <v>7.3090454502628702E-2</v>
      </c>
      <c r="F25" s="13">
        <v>0.18378807362546801</v>
      </c>
      <c r="G25" s="13">
        <v>0.69085961012090802</v>
      </c>
      <c r="H25" s="13">
        <v>4342</v>
      </c>
      <c r="I25" s="13">
        <v>4342</v>
      </c>
    </row>
    <row r="26" spans="1:9" x14ac:dyDescent="0.3">
      <c r="A26" s="13" t="s">
        <v>15</v>
      </c>
      <c r="B26" s="13" t="s">
        <v>59</v>
      </c>
      <c r="C26" t="s">
        <v>670</v>
      </c>
      <c r="D26" t="s">
        <v>7</v>
      </c>
      <c r="E26" s="13">
        <v>8.29448997016419E-2</v>
      </c>
      <c r="F26" s="13">
        <v>0.12103334793886</v>
      </c>
      <c r="G26" s="13">
        <v>0.49315074133290299</v>
      </c>
      <c r="H26" s="13">
        <v>2503</v>
      </c>
      <c r="I26" s="13">
        <v>2503</v>
      </c>
    </row>
    <row r="27" spans="1:9" x14ac:dyDescent="0.3">
      <c r="A27" s="13" t="s">
        <v>16</v>
      </c>
      <c r="B27" s="13" t="s">
        <v>59</v>
      </c>
      <c r="C27" t="s">
        <v>670</v>
      </c>
      <c r="D27" t="s">
        <v>7</v>
      </c>
      <c r="E27" s="13">
        <v>-0.10664875713451701</v>
      </c>
      <c r="F27" s="13">
        <v>0.32997634751870403</v>
      </c>
      <c r="G27" s="13">
        <v>0.746542859214124</v>
      </c>
      <c r="H27" s="13">
        <v>2503</v>
      </c>
      <c r="I27" s="13">
        <v>2503</v>
      </c>
    </row>
    <row r="28" spans="1:9" x14ac:dyDescent="0.3">
      <c r="A28" s="13" t="s">
        <v>48</v>
      </c>
      <c r="B28" s="13" t="s">
        <v>59</v>
      </c>
      <c r="C28" t="s">
        <v>670</v>
      </c>
      <c r="D28" t="s">
        <v>7</v>
      </c>
      <c r="E28" s="13">
        <v>-0.14077643052843</v>
      </c>
      <c r="F28" s="13">
        <v>0.12206916990959001</v>
      </c>
      <c r="G28" s="13">
        <v>0.24880724729870199</v>
      </c>
      <c r="H28" s="13">
        <v>2503</v>
      </c>
      <c r="I28" s="13">
        <v>2503</v>
      </c>
    </row>
    <row r="29" spans="1:9" x14ac:dyDescent="0.3">
      <c r="A29" s="13" t="s">
        <v>46</v>
      </c>
      <c r="B29" s="13" t="s">
        <v>59</v>
      </c>
      <c r="C29" t="s">
        <v>670</v>
      </c>
      <c r="D29" t="s">
        <v>7</v>
      </c>
      <c r="E29" s="13">
        <v>-5.0972484750770902E-2</v>
      </c>
      <c r="F29" s="13">
        <v>0.241987927967903</v>
      </c>
      <c r="G29" s="13">
        <v>0.83316772102958603</v>
      </c>
      <c r="H29" s="13">
        <v>2503</v>
      </c>
      <c r="I29" s="13">
        <v>2503</v>
      </c>
    </row>
    <row r="30" spans="1:9" x14ac:dyDescent="0.3">
      <c r="A30" s="13" t="s">
        <v>15</v>
      </c>
      <c r="B30" s="13" t="s">
        <v>117</v>
      </c>
      <c r="C30" t="s">
        <v>670</v>
      </c>
      <c r="D30" t="s">
        <v>7</v>
      </c>
      <c r="E30" s="13">
        <v>-1.8765562110288E-3</v>
      </c>
      <c r="F30" s="13">
        <v>7.3634291804647603E-2</v>
      </c>
      <c r="G30" s="13">
        <v>0.97966826143950103</v>
      </c>
      <c r="H30" s="13">
        <v>9531</v>
      </c>
      <c r="I30">
        <f>SUM(5680+4342+2503)</f>
        <v>12525</v>
      </c>
    </row>
    <row r="31" spans="1:9" x14ac:dyDescent="0.3">
      <c r="A31" s="13" t="s">
        <v>16</v>
      </c>
      <c r="B31" s="13" t="s">
        <v>117</v>
      </c>
      <c r="C31" t="s">
        <v>670</v>
      </c>
      <c r="D31" t="s">
        <v>7</v>
      </c>
      <c r="E31" s="1">
        <v>-0.27103049605940599</v>
      </c>
      <c r="F31" s="1">
        <v>0.209448815306013</v>
      </c>
      <c r="G31" s="1">
        <v>0.19565927107009701</v>
      </c>
      <c r="H31" s="13">
        <v>9531</v>
      </c>
      <c r="I31">
        <f t="shared" ref="I31:I33" si="1">SUM(5680+4342+2503)</f>
        <v>12525</v>
      </c>
    </row>
    <row r="32" spans="1:9" x14ac:dyDescent="0.3">
      <c r="A32" s="13" t="s">
        <v>48</v>
      </c>
      <c r="B32" s="13" t="s">
        <v>117</v>
      </c>
      <c r="C32" t="s">
        <v>670</v>
      </c>
      <c r="D32" t="s">
        <v>7</v>
      </c>
      <c r="E32" s="1">
        <v>-0.18704400156956499</v>
      </c>
      <c r="F32" s="1">
        <v>7.4726540137098896E-2</v>
      </c>
      <c r="G32" s="1">
        <v>1.2312938037292401E-2</v>
      </c>
      <c r="H32" s="13">
        <v>9531</v>
      </c>
      <c r="I32">
        <f t="shared" si="1"/>
        <v>12525</v>
      </c>
    </row>
    <row r="33" spans="1:9" x14ac:dyDescent="0.3">
      <c r="A33" s="13" t="s">
        <v>46</v>
      </c>
      <c r="B33" s="13" t="s">
        <v>117</v>
      </c>
      <c r="C33" t="s">
        <v>670</v>
      </c>
      <c r="D33" t="s">
        <v>7</v>
      </c>
      <c r="E33" s="1">
        <v>5.8979716747052498E-2</v>
      </c>
      <c r="F33" s="1">
        <v>0.146600372508423</v>
      </c>
      <c r="G33" s="1">
        <v>0.68745127370010595</v>
      </c>
      <c r="H33" s="13">
        <v>9531</v>
      </c>
      <c r="I33">
        <f t="shared" si="1"/>
        <v>12525</v>
      </c>
    </row>
    <row r="34" spans="1:9" x14ac:dyDescent="0.3">
      <c r="A34" s="13" t="s">
        <v>15</v>
      </c>
      <c r="B34" s="13" t="s">
        <v>2</v>
      </c>
      <c r="C34" t="s">
        <v>453</v>
      </c>
      <c r="D34" t="s">
        <v>7</v>
      </c>
      <c r="E34" s="1">
        <v>0.19212927189140599</v>
      </c>
      <c r="F34" s="1">
        <v>7.4379825216576698E-2</v>
      </c>
      <c r="G34" s="1">
        <v>9.7921724710812695E-3</v>
      </c>
      <c r="H34" s="13">
        <v>5680</v>
      </c>
      <c r="I34" s="13">
        <v>5680</v>
      </c>
    </row>
    <row r="35" spans="1:9" x14ac:dyDescent="0.3">
      <c r="A35" s="13" t="s">
        <v>16</v>
      </c>
      <c r="B35" s="13" t="s">
        <v>2</v>
      </c>
      <c r="C35" t="s">
        <v>453</v>
      </c>
      <c r="D35" t="s">
        <v>7</v>
      </c>
      <c r="E35" s="13">
        <v>0.20846976124279401</v>
      </c>
      <c r="F35" s="13">
        <v>0.207137982775214</v>
      </c>
      <c r="G35" s="13">
        <v>0.31420904421389101</v>
      </c>
      <c r="H35" s="13">
        <v>5680</v>
      </c>
      <c r="I35" s="13">
        <v>5680</v>
      </c>
    </row>
    <row r="36" spans="1:9" x14ac:dyDescent="0.3">
      <c r="A36" s="13" t="s">
        <v>48</v>
      </c>
      <c r="B36" s="13" t="s">
        <v>2</v>
      </c>
      <c r="C36" t="s">
        <v>453</v>
      </c>
      <c r="D36" t="s">
        <v>7</v>
      </c>
      <c r="E36" s="13">
        <v>-3.9072002391474299E-2</v>
      </c>
      <c r="F36" s="13">
        <v>7.1945694110789798E-2</v>
      </c>
      <c r="G36" s="13">
        <v>0.58707725982112402</v>
      </c>
      <c r="H36" s="13">
        <v>5680</v>
      </c>
      <c r="I36" s="13">
        <v>5680</v>
      </c>
    </row>
    <row r="37" spans="1:9" x14ac:dyDescent="0.3">
      <c r="A37" s="13" t="s">
        <v>46</v>
      </c>
      <c r="B37" s="13" t="s">
        <v>2</v>
      </c>
      <c r="C37" t="s">
        <v>453</v>
      </c>
      <c r="D37" t="s">
        <v>7</v>
      </c>
      <c r="E37" s="13">
        <v>-3.3663937243219998E-2</v>
      </c>
      <c r="F37" s="13">
        <v>0.14108357400536101</v>
      </c>
      <c r="G37" s="13">
        <v>0.81140808908517803</v>
      </c>
      <c r="H37" s="13">
        <v>5680</v>
      </c>
      <c r="I37" s="13">
        <v>5680</v>
      </c>
    </row>
    <row r="38" spans="1:9" x14ac:dyDescent="0.3">
      <c r="A38" s="13" t="s">
        <v>15</v>
      </c>
      <c r="B38" s="13" t="s">
        <v>4</v>
      </c>
      <c r="C38" t="s">
        <v>453</v>
      </c>
      <c r="D38" t="s">
        <v>7</v>
      </c>
      <c r="E38" s="13">
        <v>9.0739293001149704E-2</v>
      </c>
      <c r="F38" s="13">
        <v>8.43802411663018E-2</v>
      </c>
      <c r="G38" s="13">
        <v>0.28221275103218202</v>
      </c>
      <c r="H38" s="13">
        <v>4342</v>
      </c>
      <c r="I38" s="13">
        <v>4342</v>
      </c>
    </row>
    <row r="39" spans="1:9" x14ac:dyDescent="0.3">
      <c r="A39" s="13" t="s">
        <v>16</v>
      </c>
      <c r="B39" s="13" t="s">
        <v>4</v>
      </c>
      <c r="C39" t="s">
        <v>453</v>
      </c>
      <c r="D39" t="s">
        <v>7</v>
      </c>
      <c r="E39" s="13">
        <v>0.26946471917713899</v>
      </c>
      <c r="F39" s="13">
        <v>0.26659843773915598</v>
      </c>
      <c r="G39" s="13">
        <v>0.31213547415883403</v>
      </c>
      <c r="H39" s="13">
        <v>4342</v>
      </c>
      <c r="I39" s="13">
        <v>4342</v>
      </c>
    </row>
    <row r="40" spans="1:9" x14ac:dyDescent="0.3">
      <c r="A40" s="13" t="s">
        <v>48</v>
      </c>
      <c r="B40" s="13" t="s">
        <v>4</v>
      </c>
      <c r="C40" t="s">
        <v>453</v>
      </c>
      <c r="D40" t="s">
        <v>7</v>
      </c>
      <c r="E40" s="13">
        <v>-8.7215098429769905E-2</v>
      </c>
      <c r="F40" s="13">
        <v>8.1005403366818607E-2</v>
      </c>
      <c r="G40" s="13">
        <v>0.28163317698229201</v>
      </c>
      <c r="H40" s="13">
        <v>4342</v>
      </c>
      <c r="I40" s="13">
        <v>4342</v>
      </c>
    </row>
    <row r="41" spans="1:9" x14ac:dyDescent="0.3">
      <c r="A41" s="13" t="s">
        <v>46</v>
      </c>
      <c r="B41" s="13" t="s">
        <v>4</v>
      </c>
      <c r="C41" t="s">
        <v>453</v>
      </c>
      <c r="D41" t="s">
        <v>7</v>
      </c>
      <c r="E41" s="13">
        <v>4.0429383323192201E-2</v>
      </c>
      <c r="F41" s="13">
        <v>0.16611455447202</v>
      </c>
      <c r="G41" s="13">
        <v>0.80770906304496404</v>
      </c>
      <c r="H41" s="13">
        <v>4342</v>
      </c>
      <c r="I41" s="13">
        <v>4342</v>
      </c>
    </row>
    <row r="42" spans="1:9" x14ac:dyDescent="0.3">
      <c r="A42" s="13" t="s">
        <v>15</v>
      </c>
      <c r="B42" s="13" t="s">
        <v>59</v>
      </c>
      <c r="C42" t="s">
        <v>453</v>
      </c>
      <c r="D42" t="s">
        <v>7</v>
      </c>
      <c r="E42" s="13">
        <v>0.107011987449819</v>
      </c>
      <c r="F42" s="13">
        <v>0.10510721032685599</v>
      </c>
      <c r="G42" s="13">
        <v>0.30861987177774702</v>
      </c>
      <c r="H42" s="13">
        <v>2503</v>
      </c>
      <c r="I42" s="13">
        <v>2503</v>
      </c>
    </row>
    <row r="43" spans="1:9" x14ac:dyDescent="0.3">
      <c r="A43" s="13" t="s">
        <v>16</v>
      </c>
      <c r="B43" s="13" t="s">
        <v>59</v>
      </c>
      <c r="C43" t="s">
        <v>453</v>
      </c>
      <c r="D43" t="s">
        <v>7</v>
      </c>
      <c r="E43" s="13">
        <v>0.22434825864834901</v>
      </c>
      <c r="F43" s="13">
        <v>0.30919123361691903</v>
      </c>
      <c r="G43" s="13">
        <v>0.46808580699222602</v>
      </c>
      <c r="H43" s="13">
        <v>2503</v>
      </c>
      <c r="I43" s="13">
        <v>2503</v>
      </c>
    </row>
    <row r="44" spans="1:9" x14ac:dyDescent="0.3">
      <c r="A44" s="13" t="s">
        <v>48</v>
      </c>
      <c r="B44" s="13" t="s">
        <v>59</v>
      </c>
      <c r="C44" t="s">
        <v>453</v>
      </c>
      <c r="D44" t="s">
        <v>7</v>
      </c>
      <c r="E44" s="13">
        <v>0.115372815669427</v>
      </c>
      <c r="F44" s="13">
        <v>0.103502816030664</v>
      </c>
      <c r="G44" s="13">
        <v>0.26498634568313301</v>
      </c>
      <c r="H44" s="13">
        <v>2503</v>
      </c>
      <c r="I44" s="13">
        <v>2503</v>
      </c>
    </row>
    <row r="45" spans="1:9" x14ac:dyDescent="0.3">
      <c r="A45" s="13" t="s">
        <v>46</v>
      </c>
      <c r="B45" s="13" t="s">
        <v>59</v>
      </c>
      <c r="C45" t="s">
        <v>453</v>
      </c>
      <c r="D45" t="s">
        <v>7</v>
      </c>
      <c r="E45" s="13">
        <v>1.2608651258321901E-2</v>
      </c>
      <c r="F45" s="13">
        <v>0.20686590744733599</v>
      </c>
      <c r="G45" s="13">
        <v>0.95139835854911203</v>
      </c>
      <c r="H45" s="13">
        <v>2503</v>
      </c>
      <c r="I45" s="13">
        <v>2503</v>
      </c>
    </row>
    <row r="46" spans="1:9" x14ac:dyDescent="0.3">
      <c r="A46" s="13" t="s">
        <v>15</v>
      </c>
      <c r="B46" s="13" t="s">
        <v>117</v>
      </c>
      <c r="C46" t="s">
        <v>453</v>
      </c>
      <c r="D46" t="s">
        <v>7</v>
      </c>
      <c r="E46" s="13">
        <v>0.19978236962596099</v>
      </c>
      <c r="F46" s="13">
        <v>0.215458979035269</v>
      </c>
      <c r="G46" s="1">
        <v>0.35380149097786001</v>
      </c>
      <c r="H46" s="13">
        <v>9531</v>
      </c>
      <c r="I46">
        <f>SUM(5680+4342+2503)</f>
        <v>12525</v>
      </c>
    </row>
    <row r="47" spans="1:9" x14ac:dyDescent="0.3">
      <c r="A47" s="13" t="s">
        <v>16</v>
      </c>
      <c r="B47" s="13" t="s">
        <v>117</v>
      </c>
      <c r="C47" t="s">
        <v>453</v>
      </c>
      <c r="D47" t="s">
        <v>7</v>
      </c>
      <c r="E47" s="13">
        <v>0.26092139762352401</v>
      </c>
      <c r="F47" s="13">
        <v>0.61645688553752198</v>
      </c>
      <c r="G47" s="13">
        <v>0.67210574503892495</v>
      </c>
      <c r="H47" s="13">
        <v>9531</v>
      </c>
      <c r="I47">
        <f t="shared" ref="I47:I49" si="2">SUM(5680+4342+2503)</f>
        <v>12525</v>
      </c>
    </row>
    <row r="48" spans="1:9" x14ac:dyDescent="0.3">
      <c r="A48" s="13" t="s">
        <v>48</v>
      </c>
      <c r="B48" s="13" t="s">
        <v>117</v>
      </c>
      <c r="C48" t="s">
        <v>453</v>
      </c>
      <c r="D48" t="s">
        <v>7</v>
      </c>
      <c r="E48" s="13">
        <v>2.5974515845844998E-2</v>
      </c>
      <c r="F48" s="13">
        <v>0.20878142516755499</v>
      </c>
      <c r="G48" s="13">
        <v>0.90099058493956496</v>
      </c>
      <c r="H48" s="13">
        <v>9531</v>
      </c>
      <c r="I48">
        <f t="shared" si="2"/>
        <v>12525</v>
      </c>
    </row>
    <row r="49" spans="1:9" x14ac:dyDescent="0.3">
      <c r="A49" s="13" t="s">
        <v>46</v>
      </c>
      <c r="B49" s="13" t="s">
        <v>117</v>
      </c>
      <c r="C49" t="s">
        <v>453</v>
      </c>
      <c r="D49" t="s">
        <v>7</v>
      </c>
      <c r="E49" s="13">
        <v>4.2872999591758797E-2</v>
      </c>
      <c r="F49" s="13">
        <v>0.414891982101388</v>
      </c>
      <c r="G49" s="13">
        <v>0.91769683697220805</v>
      </c>
      <c r="H49" s="13">
        <v>9531</v>
      </c>
      <c r="I49">
        <f t="shared" si="2"/>
        <v>12525</v>
      </c>
    </row>
    <row r="50" spans="1:9" x14ac:dyDescent="0.3">
      <c r="A50" s="13" t="s">
        <v>15</v>
      </c>
      <c r="B50" s="13" t="s">
        <v>2</v>
      </c>
      <c r="C50" t="s">
        <v>451</v>
      </c>
      <c r="D50" t="s">
        <v>7</v>
      </c>
      <c r="E50">
        <v>0.29929</v>
      </c>
      <c r="F50">
        <v>9.6612000000000003E-2</v>
      </c>
      <c r="G50">
        <v>1.9580000000000001E-3</v>
      </c>
      <c r="H50" s="13">
        <v>5680</v>
      </c>
      <c r="I50" s="13">
        <v>5680</v>
      </c>
    </row>
    <row r="51" spans="1:9" x14ac:dyDescent="0.3">
      <c r="A51" s="13" t="s">
        <v>16</v>
      </c>
      <c r="B51" s="13" t="s">
        <v>2</v>
      </c>
      <c r="C51" t="s">
        <v>451</v>
      </c>
      <c r="D51" t="s">
        <v>7</v>
      </c>
      <c r="E51">
        <v>0.29101199999999999</v>
      </c>
      <c r="F51">
        <v>0.26367099999999999</v>
      </c>
      <c r="G51">
        <v>0.26977099999999998</v>
      </c>
      <c r="H51" s="13">
        <v>5680</v>
      </c>
      <c r="I51" s="13">
        <v>5680</v>
      </c>
    </row>
    <row r="52" spans="1:9" x14ac:dyDescent="0.3">
      <c r="A52" s="13" t="s">
        <v>48</v>
      </c>
      <c r="B52" s="13" t="s">
        <v>2</v>
      </c>
      <c r="C52" t="s">
        <v>451</v>
      </c>
      <c r="D52" t="s">
        <v>7</v>
      </c>
      <c r="E52">
        <v>-2.887E-2</v>
      </c>
      <c r="F52">
        <v>9.6159999999999995E-2</v>
      </c>
      <c r="G52">
        <v>0.76398600000000005</v>
      </c>
      <c r="H52" s="13">
        <v>5680</v>
      </c>
      <c r="I52" s="13">
        <v>5680</v>
      </c>
    </row>
    <row r="53" spans="1:9" x14ac:dyDescent="0.3">
      <c r="A53" s="13" t="s">
        <v>46</v>
      </c>
      <c r="B53" s="13" t="s">
        <v>2</v>
      </c>
      <c r="C53" t="s">
        <v>451</v>
      </c>
      <c r="D53" t="s">
        <v>7</v>
      </c>
      <c r="E53">
        <v>-0.15451999999999999</v>
      </c>
      <c r="F53">
        <v>0.188384</v>
      </c>
      <c r="G53">
        <v>0.41211300000000001</v>
      </c>
      <c r="H53" s="13">
        <v>5680</v>
      </c>
      <c r="I53" s="13">
        <v>5680</v>
      </c>
    </row>
    <row r="54" spans="1:9" x14ac:dyDescent="0.3">
      <c r="A54" s="13" t="s">
        <v>15</v>
      </c>
      <c r="B54" s="13" t="s">
        <v>4</v>
      </c>
      <c r="C54" t="s">
        <v>451</v>
      </c>
      <c r="D54" t="s">
        <v>7</v>
      </c>
      <c r="E54">
        <v>8.6412000000000003E-2</v>
      </c>
      <c r="F54">
        <v>0.10692500000000001</v>
      </c>
      <c r="G54">
        <v>0.41904400000000003</v>
      </c>
      <c r="H54" s="13">
        <v>4342</v>
      </c>
      <c r="I54" s="13">
        <v>4342</v>
      </c>
    </row>
    <row r="55" spans="1:9" x14ac:dyDescent="0.3">
      <c r="A55" s="13" t="s">
        <v>16</v>
      </c>
      <c r="B55" s="13" t="s">
        <v>4</v>
      </c>
      <c r="C55" t="s">
        <v>451</v>
      </c>
      <c r="D55" t="s">
        <v>7</v>
      </c>
      <c r="E55">
        <v>8.5596000000000005E-2</v>
      </c>
      <c r="F55">
        <v>0.326015</v>
      </c>
      <c r="G55">
        <v>0.79290700000000003</v>
      </c>
      <c r="H55" s="13">
        <v>4342</v>
      </c>
      <c r="I55" s="13">
        <v>4342</v>
      </c>
    </row>
    <row r="56" spans="1:9" x14ac:dyDescent="0.3">
      <c r="A56" s="13" t="s">
        <v>48</v>
      </c>
      <c r="B56" s="13" t="s">
        <v>4</v>
      </c>
      <c r="C56" t="s">
        <v>451</v>
      </c>
      <c r="D56" t="s">
        <v>7</v>
      </c>
      <c r="E56">
        <v>-8.5999999999999993E-2</v>
      </c>
      <c r="F56">
        <v>0.10489</v>
      </c>
      <c r="G56">
        <v>0.41233900000000001</v>
      </c>
      <c r="H56" s="13">
        <v>4342</v>
      </c>
      <c r="I56" s="13">
        <v>4342</v>
      </c>
    </row>
    <row r="57" spans="1:9" x14ac:dyDescent="0.3">
      <c r="A57" s="13" t="s">
        <v>46</v>
      </c>
      <c r="B57" s="13" t="s">
        <v>4</v>
      </c>
      <c r="C57" t="s">
        <v>451</v>
      </c>
      <c r="D57" t="s">
        <v>7</v>
      </c>
      <c r="E57">
        <v>-0.26247999999999999</v>
      </c>
      <c r="F57">
        <v>0.212586</v>
      </c>
      <c r="G57">
        <v>0.217002</v>
      </c>
      <c r="H57" s="13">
        <v>4342</v>
      </c>
      <c r="I57" s="13">
        <v>4342</v>
      </c>
    </row>
    <row r="58" spans="1:9" x14ac:dyDescent="0.3">
      <c r="A58" s="13" t="s">
        <v>15</v>
      </c>
      <c r="B58" s="13" t="s">
        <v>59</v>
      </c>
      <c r="C58" t="s">
        <v>451</v>
      </c>
      <c r="D58" t="s">
        <v>7</v>
      </c>
      <c r="E58">
        <v>0.20031199999999999</v>
      </c>
      <c r="F58">
        <v>0.124821</v>
      </c>
      <c r="G58">
        <v>0.108657</v>
      </c>
      <c r="H58" s="13">
        <v>2503</v>
      </c>
      <c r="I58" s="13">
        <v>2503</v>
      </c>
    </row>
    <row r="59" spans="1:9" x14ac:dyDescent="0.3">
      <c r="A59" s="13" t="s">
        <v>16</v>
      </c>
      <c r="B59" s="13" t="s">
        <v>59</v>
      </c>
      <c r="C59" t="s">
        <v>451</v>
      </c>
      <c r="D59" t="s">
        <v>7</v>
      </c>
      <c r="E59">
        <v>-0.29237999999999997</v>
      </c>
      <c r="F59">
        <v>0.353078</v>
      </c>
      <c r="G59">
        <v>0.40769899999999998</v>
      </c>
      <c r="H59" s="13">
        <v>2503</v>
      </c>
      <c r="I59" s="13">
        <v>2503</v>
      </c>
    </row>
    <row r="60" spans="1:9" x14ac:dyDescent="0.3">
      <c r="A60" s="13" t="s">
        <v>48</v>
      </c>
      <c r="B60" s="13" t="s">
        <v>59</v>
      </c>
      <c r="C60" t="s">
        <v>451</v>
      </c>
      <c r="D60" t="s">
        <v>7</v>
      </c>
      <c r="E60">
        <v>8.6900000000000005E-2</v>
      </c>
      <c r="F60">
        <v>0.123089</v>
      </c>
      <c r="G60">
        <v>0.48025499999999999</v>
      </c>
      <c r="H60" s="13">
        <v>2503</v>
      </c>
      <c r="I60" s="13">
        <v>2503</v>
      </c>
    </row>
    <row r="61" spans="1:9" x14ac:dyDescent="0.3">
      <c r="A61" s="13" t="s">
        <v>46</v>
      </c>
      <c r="B61" s="13" t="s">
        <v>59</v>
      </c>
      <c r="C61" t="s">
        <v>451</v>
      </c>
      <c r="D61" t="s">
        <v>7</v>
      </c>
      <c r="E61">
        <v>-8.5900000000000004E-3</v>
      </c>
      <c r="F61">
        <v>0.24699199999999999</v>
      </c>
      <c r="G61">
        <v>0.97227300000000005</v>
      </c>
      <c r="H61" s="13">
        <v>2503</v>
      </c>
      <c r="I61" s="13">
        <v>2503</v>
      </c>
    </row>
    <row r="62" spans="1:9" x14ac:dyDescent="0.3">
      <c r="A62" s="13" t="s">
        <v>15</v>
      </c>
      <c r="B62" s="13" t="s">
        <v>117</v>
      </c>
      <c r="C62" t="s">
        <v>451</v>
      </c>
      <c r="D62" t="s">
        <v>7</v>
      </c>
      <c r="E62">
        <v>0.19750400000000001</v>
      </c>
      <c r="F62">
        <v>7.0479E-2</v>
      </c>
      <c r="G62">
        <v>5.084E-3</v>
      </c>
      <c r="H62" s="13">
        <v>9531</v>
      </c>
      <c r="I62">
        <f>SUM(5680+4342+2503)</f>
        <v>12525</v>
      </c>
    </row>
    <row r="63" spans="1:9" x14ac:dyDescent="0.3">
      <c r="A63" s="13" t="s">
        <v>16</v>
      </c>
      <c r="B63" s="13" t="s">
        <v>117</v>
      </c>
      <c r="C63" t="s">
        <v>451</v>
      </c>
      <c r="D63" t="s">
        <v>7</v>
      </c>
      <c r="E63">
        <v>0.15671099999999999</v>
      </c>
      <c r="F63">
        <v>0.19916900000000001</v>
      </c>
      <c r="G63">
        <v>0.43140200000000001</v>
      </c>
      <c r="H63" s="13">
        <v>9531</v>
      </c>
      <c r="I63">
        <f t="shared" ref="I63:I65" si="3">SUM(5680+4342+2503)</f>
        <v>12525</v>
      </c>
    </row>
    <row r="64" spans="1:9" x14ac:dyDescent="0.3">
      <c r="A64" s="13" t="s">
        <v>48</v>
      </c>
      <c r="B64" s="13" t="s">
        <v>117</v>
      </c>
      <c r="C64" t="s">
        <v>451</v>
      </c>
      <c r="D64" t="s">
        <v>7</v>
      </c>
      <c r="E64">
        <v>-2.9430000000000001E-2</v>
      </c>
      <c r="F64">
        <v>6.9667999999999994E-2</v>
      </c>
      <c r="G64">
        <v>0.67267699999999997</v>
      </c>
      <c r="H64" s="13">
        <v>9531</v>
      </c>
      <c r="I64">
        <f t="shared" si="3"/>
        <v>12525</v>
      </c>
    </row>
    <row r="65" spans="1:9" x14ac:dyDescent="0.3">
      <c r="A65" s="13" t="s">
        <v>46</v>
      </c>
      <c r="B65" s="13" t="s">
        <v>117</v>
      </c>
      <c r="C65" t="s">
        <v>451</v>
      </c>
      <c r="D65" t="s">
        <v>7</v>
      </c>
      <c r="E65">
        <v>-9.4289999999999999E-2</v>
      </c>
      <c r="F65">
        <v>0.13721</v>
      </c>
      <c r="G65">
        <v>0.49199900000000002</v>
      </c>
      <c r="H65" s="13">
        <v>9531</v>
      </c>
      <c r="I65">
        <f t="shared" si="3"/>
        <v>12525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6ABF-E4F0-43E7-969F-00133ED04122}">
  <dimension ref="A1:H3"/>
  <sheetViews>
    <sheetView workbookViewId="0">
      <selection activeCell="C3" sqref="C3"/>
    </sheetView>
  </sheetViews>
  <sheetFormatPr defaultRowHeight="14.4" x14ac:dyDescent="0.3"/>
  <cols>
    <col min="2" max="2" width="29.6640625" bestFit="1" customWidth="1"/>
    <col min="3" max="3" width="6" bestFit="1" customWidth="1"/>
    <col min="4" max="4" width="7.6640625" bestFit="1" customWidth="1"/>
  </cols>
  <sheetData>
    <row r="1" spans="1:8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</row>
    <row r="2" spans="1:8" x14ac:dyDescent="0.3">
      <c r="A2" t="s">
        <v>15</v>
      </c>
      <c r="B2" t="s">
        <v>298</v>
      </c>
      <c r="C2" t="s">
        <v>488</v>
      </c>
      <c r="D2" t="s">
        <v>8</v>
      </c>
      <c r="E2">
        <v>0.64</v>
      </c>
      <c r="F2">
        <v>0.61</v>
      </c>
      <c r="G2">
        <v>1.2</v>
      </c>
      <c r="H2">
        <v>267</v>
      </c>
    </row>
    <row r="3" spans="1:8" x14ac:dyDescent="0.3">
      <c r="A3" t="s">
        <v>16</v>
      </c>
      <c r="B3" t="s">
        <v>298</v>
      </c>
      <c r="C3" t="s">
        <v>488</v>
      </c>
      <c r="D3" t="s">
        <v>8</v>
      </c>
      <c r="E3">
        <v>2.91</v>
      </c>
      <c r="F3">
        <v>0.93</v>
      </c>
      <c r="G3">
        <v>9.15</v>
      </c>
      <c r="H3">
        <v>267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DD03-8FAC-41A1-94D1-970FA3F6A7CC}">
  <dimension ref="A1:H2"/>
  <sheetViews>
    <sheetView workbookViewId="0">
      <selection activeCell="A21" sqref="A21"/>
    </sheetView>
  </sheetViews>
  <sheetFormatPr defaultRowHeight="14.4" x14ac:dyDescent="0.3"/>
  <cols>
    <col min="2" max="2" width="11.77734375" bestFit="1" customWidth="1"/>
    <col min="3" max="3" width="18.21875" bestFit="1" customWidth="1"/>
  </cols>
  <sheetData>
    <row r="1" spans="1:8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</row>
    <row r="2" spans="1:8" x14ac:dyDescent="0.3">
      <c r="A2" t="s">
        <v>252</v>
      </c>
      <c r="B2" t="s">
        <v>71</v>
      </c>
      <c r="C2" t="s">
        <v>251</v>
      </c>
      <c r="D2" t="s">
        <v>151</v>
      </c>
      <c r="E2">
        <v>2.44</v>
      </c>
      <c r="F2">
        <v>0.74</v>
      </c>
      <c r="G2">
        <v>8.02</v>
      </c>
      <c r="H2">
        <v>186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1778-F7EB-4B18-933E-48EE11AF8E07}">
  <dimension ref="A1:J4"/>
  <sheetViews>
    <sheetView workbookViewId="0">
      <selection activeCell="C7" sqref="C7"/>
    </sheetView>
  </sheetViews>
  <sheetFormatPr defaultRowHeight="14.4" x14ac:dyDescent="0.3"/>
  <cols>
    <col min="2" max="2" width="11" bestFit="1" customWidth="1"/>
    <col min="3" max="3" width="42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569</v>
      </c>
      <c r="B2" t="s">
        <v>214</v>
      </c>
      <c r="C2" t="s">
        <v>679</v>
      </c>
      <c r="D2" t="s">
        <v>8</v>
      </c>
      <c r="E2">
        <v>21.4</v>
      </c>
      <c r="F2">
        <v>5</v>
      </c>
      <c r="G2">
        <v>22</v>
      </c>
      <c r="H2">
        <v>20.3</v>
      </c>
      <c r="I2">
        <v>5.3</v>
      </c>
      <c r="J2">
        <v>75</v>
      </c>
    </row>
    <row r="3" spans="1:10" x14ac:dyDescent="0.3">
      <c r="A3" t="s">
        <v>569</v>
      </c>
      <c r="B3" t="s">
        <v>214</v>
      </c>
      <c r="C3" t="s">
        <v>571</v>
      </c>
      <c r="D3" t="s">
        <v>8</v>
      </c>
      <c r="E3">
        <v>2.8</v>
      </c>
      <c r="F3">
        <v>1.9</v>
      </c>
      <c r="G3">
        <v>22</v>
      </c>
      <c r="H3">
        <v>2.7</v>
      </c>
      <c r="I3">
        <v>2.2999999999999998</v>
      </c>
      <c r="J3">
        <v>75</v>
      </c>
    </row>
    <row r="4" spans="1:10" x14ac:dyDescent="0.3">
      <c r="A4" t="s">
        <v>569</v>
      </c>
      <c r="B4" t="s">
        <v>214</v>
      </c>
      <c r="C4" t="s">
        <v>570</v>
      </c>
      <c r="D4" t="s">
        <v>8</v>
      </c>
      <c r="E4">
        <v>6.8</v>
      </c>
      <c r="F4">
        <v>7.7</v>
      </c>
      <c r="G4">
        <v>22</v>
      </c>
      <c r="H4">
        <v>5.3</v>
      </c>
      <c r="I4">
        <v>4.5</v>
      </c>
      <c r="J4">
        <v>75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B70A-74BE-420A-9462-BE1465E53D7B}">
  <dimension ref="A1:J10"/>
  <sheetViews>
    <sheetView workbookViewId="0">
      <selection activeCell="G9" sqref="G9"/>
    </sheetView>
  </sheetViews>
  <sheetFormatPr defaultRowHeight="14.4" x14ac:dyDescent="0.3"/>
  <cols>
    <col min="2" max="2" width="14.109375" bestFit="1" customWidth="1"/>
    <col min="3" max="3" width="19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72</v>
      </c>
      <c r="C2" t="s">
        <v>572</v>
      </c>
      <c r="D2" t="s">
        <v>8</v>
      </c>
      <c r="E2">
        <v>2</v>
      </c>
      <c r="F2">
        <v>4</v>
      </c>
      <c r="G2">
        <v>8</v>
      </c>
      <c r="H2">
        <v>51</v>
      </c>
      <c r="I2">
        <v>65</v>
      </c>
      <c r="J2">
        <v>6</v>
      </c>
    </row>
    <row r="3" spans="1:10" x14ac:dyDescent="0.3">
      <c r="A3" t="s">
        <v>16</v>
      </c>
      <c r="B3" t="s">
        <v>82</v>
      </c>
      <c r="C3" t="s">
        <v>572</v>
      </c>
      <c r="D3" t="s">
        <v>8</v>
      </c>
      <c r="E3">
        <v>1</v>
      </c>
      <c r="F3">
        <v>3</v>
      </c>
      <c r="G3">
        <v>17</v>
      </c>
      <c r="H3">
        <v>39</v>
      </c>
      <c r="I3">
        <v>60</v>
      </c>
      <c r="J3">
        <v>4</v>
      </c>
    </row>
    <row r="4" spans="1:10" x14ac:dyDescent="0.3">
      <c r="A4" t="s">
        <v>16</v>
      </c>
      <c r="B4" t="s">
        <v>58</v>
      </c>
      <c r="C4" t="s">
        <v>572</v>
      </c>
      <c r="D4" t="s">
        <v>8</v>
      </c>
      <c r="E4">
        <v>3</v>
      </c>
      <c r="F4">
        <v>7</v>
      </c>
      <c r="G4">
        <v>25</v>
      </c>
      <c r="H4">
        <v>90</v>
      </c>
      <c r="I4">
        <v>125</v>
      </c>
      <c r="J4">
        <v>10</v>
      </c>
    </row>
    <row r="5" spans="1:10" x14ac:dyDescent="0.3">
      <c r="A5" t="s">
        <v>16</v>
      </c>
      <c r="B5" t="s">
        <v>72</v>
      </c>
      <c r="C5" t="s">
        <v>254</v>
      </c>
      <c r="D5" t="s">
        <v>8</v>
      </c>
      <c r="E5">
        <v>1</v>
      </c>
      <c r="F5">
        <v>5</v>
      </c>
      <c r="G5">
        <v>16</v>
      </c>
      <c r="H5">
        <v>43</v>
      </c>
      <c r="I5">
        <v>65</v>
      </c>
      <c r="J5">
        <v>6</v>
      </c>
    </row>
    <row r="6" spans="1:10" x14ac:dyDescent="0.3">
      <c r="A6" t="s">
        <v>16</v>
      </c>
      <c r="B6" t="s">
        <v>82</v>
      </c>
      <c r="C6" t="s">
        <v>254</v>
      </c>
      <c r="D6" t="s">
        <v>8</v>
      </c>
      <c r="E6">
        <v>2</v>
      </c>
      <c r="F6">
        <v>2</v>
      </c>
      <c r="G6">
        <v>19</v>
      </c>
      <c r="H6">
        <v>37</v>
      </c>
      <c r="I6">
        <v>60</v>
      </c>
      <c r="J6">
        <v>4</v>
      </c>
    </row>
    <row r="7" spans="1:10" x14ac:dyDescent="0.3">
      <c r="A7" t="s">
        <v>16</v>
      </c>
      <c r="B7" t="s">
        <v>72</v>
      </c>
      <c r="C7" t="s">
        <v>255</v>
      </c>
      <c r="D7" t="s">
        <v>8</v>
      </c>
      <c r="E7">
        <v>0</v>
      </c>
      <c r="F7">
        <v>6</v>
      </c>
      <c r="G7">
        <v>8</v>
      </c>
      <c r="H7">
        <v>51</v>
      </c>
      <c r="I7">
        <v>65</v>
      </c>
      <c r="J7">
        <v>6</v>
      </c>
    </row>
    <row r="8" spans="1:10" x14ac:dyDescent="0.3">
      <c r="A8" t="s">
        <v>16</v>
      </c>
      <c r="B8" t="s">
        <v>82</v>
      </c>
      <c r="C8" t="s">
        <v>255</v>
      </c>
      <c r="D8" t="s">
        <v>8</v>
      </c>
      <c r="E8">
        <v>1</v>
      </c>
      <c r="F8">
        <v>3</v>
      </c>
      <c r="G8">
        <v>8</v>
      </c>
      <c r="H8">
        <v>48</v>
      </c>
      <c r="I8">
        <v>60</v>
      </c>
      <c r="J8">
        <v>4</v>
      </c>
    </row>
    <row r="9" spans="1:10" x14ac:dyDescent="0.3">
      <c r="A9" t="s">
        <v>16</v>
      </c>
      <c r="B9" t="s">
        <v>72</v>
      </c>
      <c r="C9" t="s">
        <v>253</v>
      </c>
      <c r="D9" t="s">
        <v>8</v>
      </c>
      <c r="E9">
        <v>1</v>
      </c>
      <c r="F9">
        <v>5</v>
      </c>
      <c r="G9">
        <v>24</v>
      </c>
      <c r="H9">
        <v>35</v>
      </c>
      <c r="I9">
        <v>65</v>
      </c>
      <c r="J9">
        <v>6</v>
      </c>
    </row>
    <row r="10" spans="1:10" x14ac:dyDescent="0.3">
      <c r="A10" t="s">
        <v>16</v>
      </c>
      <c r="B10" t="s">
        <v>82</v>
      </c>
      <c r="C10" t="s">
        <v>253</v>
      </c>
      <c r="D10" t="s">
        <v>8</v>
      </c>
      <c r="E10">
        <v>3</v>
      </c>
      <c r="F10">
        <v>1</v>
      </c>
      <c r="G10">
        <v>27</v>
      </c>
      <c r="H10">
        <v>29</v>
      </c>
      <c r="I10">
        <v>60</v>
      </c>
      <c r="J10">
        <v>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EF9B-5E19-4BC4-9EEF-BE4018100925}">
  <dimension ref="A1:J10"/>
  <sheetViews>
    <sheetView workbookViewId="0">
      <selection activeCell="G6" sqref="G6"/>
    </sheetView>
  </sheetViews>
  <sheetFormatPr defaultRowHeight="14.4" x14ac:dyDescent="0.3"/>
  <cols>
    <col min="2" max="2" width="9.77734375" customWidth="1"/>
    <col min="3" max="3" width="14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256</v>
      </c>
      <c r="B2" t="s">
        <v>126</v>
      </c>
      <c r="C2" t="s">
        <v>573</v>
      </c>
      <c r="D2" t="s">
        <v>27</v>
      </c>
      <c r="E2">
        <v>9.75</v>
      </c>
      <c r="F2">
        <v>3.86</v>
      </c>
      <c r="G2">
        <v>4</v>
      </c>
      <c r="H2">
        <v>6.21</v>
      </c>
      <c r="I2">
        <v>3.48</v>
      </c>
      <c r="J2">
        <v>24</v>
      </c>
    </row>
    <row r="3" spans="1:10" x14ac:dyDescent="0.3">
      <c r="A3" t="s">
        <v>256</v>
      </c>
      <c r="B3" t="s">
        <v>257</v>
      </c>
      <c r="C3" t="s">
        <v>573</v>
      </c>
      <c r="D3" t="s">
        <v>27</v>
      </c>
      <c r="E3">
        <v>6</v>
      </c>
      <c r="F3">
        <v>0</v>
      </c>
      <c r="G3">
        <v>2</v>
      </c>
      <c r="H3">
        <v>5.67</v>
      </c>
      <c r="I3">
        <v>3.39</v>
      </c>
      <c r="J3">
        <v>21</v>
      </c>
    </row>
    <row r="4" spans="1:10" x14ac:dyDescent="0.3">
      <c r="A4" t="s">
        <v>256</v>
      </c>
      <c r="B4" t="s">
        <v>71</v>
      </c>
      <c r="C4" t="s">
        <v>573</v>
      </c>
      <c r="D4" t="s">
        <v>27</v>
      </c>
      <c r="E4">
        <v>8.14</v>
      </c>
      <c r="F4">
        <v>3.98</v>
      </c>
      <c r="G4">
        <v>7</v>
      </c>
      <c r="H4">
        <v>6.29</v>
      </c>
      <c r="I4">
        <v>3.44</v>
      </c>
      <c r="J4">
        <v>64</v>
      </c>
    </row>
    <row r="5" spans="1:10" x14ac:dyDescent="0.3">
      <c r="A5" t="s">
        <v>67</v>
      </c>
      <c r="B5" t="s">
        <v>126</v>
      </c>
      <c r="C5" t="s">
        <v>573</v>
      </c>
      <c r="D5" t="s">
        <v>27</v>
      </c>
      <c r="E5">
        <v>5.44</v>
      </c>
      <c r="F5">
        <v>2.6</v>
      </c>
      <c r="G5">
        <v>9</v>
      </c>
      <c r="H5">
        <v>6.33</v>
      </c>
      <c r="I5">
        <v>3.1</v>
      </c>
      <c r="J5">
        <v>3</v>
      </c>
    </row>
    <row r="6" spans="1:10" x14ac:dyDescent="0.3">
      <c r="A6" t="s">
        <v>67</v>
      </c>
      <c r="B6" t="s">
        <v>257</v>
      </c>
      <c r="C6" t="s">
        <v>573</v>
      </c>
      <c r="D6" t="s">
        <v>27</v>
      </c>
      <c r="E6">
        <v>5.5</v>
      </c>
      <c r="F6">
        <v>3.61</v>
      </c>
      <c r="G6">
        <v>12</v>
      </c>
      <c r="H6">
        <v>6.5</v>
      </c>
      <c r="I6">
        <v>3.51</v>
      </c>
      <c r="J6">
        <v>4</v>
      </c>
    </row>
    <row r="7" spans="1:10" x14ac:dyDescent="0.3">
      <c r="A7" t="s">
        <v>67</v>
      </c>
      <c r="B7" t="s">
        <v>71</v>
      </c>
      <c r="C7" t="s">
        <v>573</v>
      </c>
      <c r="D7" t="s">
        <v>27</v>
      </c>
      <c r="E7">
        <v>6.36</v>
      </c>
      <c r="F7">
        <v>2.8</v>
      </c>
      <c r="G7">
        <v>27</v>
      </c>
      <c r="H7">
        <v>5.75</v>
      </c>
      <c r="I7">
        <v>3.14</v>
      </c>
      <c r="J7">
        <v>12</v>
      </c>
    </row>
    <row r="8" spans="1:10" x14ac:dyDescent="0.3">
      <c r="A8" t="s">
        <v>49</v>
      </c>
      <c r="B8" t="s">
        <v>126</v>
      </c>
      <c r="C8" t="s">
        <v>573</v>
      </c>
      <c r="D8" t="s">
        <v>27</v>
      </c>
      <c r="E8">
        <v>7.08</v>
      </c>
      <c r="F8">
        <v>4.1900000000000004</v>
      </c>
      <c r="G8">
        <v>12</v>
      </c>
      <c r="H8">
        <v>6.33</v>
      </c>
      <c r="I8">
        <v>3.1</v>
      </c>
      <c r="J8">
        <v>3</v>
      </c>
    </row>
    <row r="9" spans="1:10" x14ac:dyDescent="0.3">
      <c r="A9" t="s">
        <v>49</v>
      </c>
      <c r="B9" t="s">
        <v>257</v>
      </c>
      <c r="C9" t="s">
        <v>573</v>
      </c>
      <c r="D9" t="s">
        <v>27</v>
      </c>
      <c r="E9">
        <v>5.67</v>
      </c>
      <c r="F9">
        <v>3.08</v>
      </c>
      <c r="G9">
        <v>6</v>
      </c>
      <c r="H9">
        <v>6.5</v>
      </c>
      <c r="I9">
        <v>3.51</v>
      </c>
      <c r="J9">
        <v>4</v>
      </c>
    </row>
    <row r="10" spans="1:10" x14ac:dyDescent="0.3">
      <c r="A10" t="s">
        <v>49</v>
      </c>
      <c r="B10" t="s">
        <v>71</v>
      </c>
      <c r="C10" t="s">
        <v>573</v>
      </c>
      <c r="D10" t="s">
        <v>27</v>
      </c>
      <c r="E10">
        <v>6.63</v>
      </c>
      <c r="F10">
        <v>4.3099999999999996</v>
      </c>
      <c r="G10">
        <v>24</v>
      </c>
      <c r="H10">
        <v>5.75</v>
      </c>
      <c r="I10">
        <v>3.14</v>
      </c>
      <c r="J10">
        <v>12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B16D-B9DF-4AF7-A0AB-54EFE229097A}">
  <dimension ref="A1:J10"/>
  <sheetViews>
    <sheetView zoomScale="85" zoomScaleNormal="85" workbookViewId="0">
      <selection activeCell="D14" sqref="D14"/>
    </sheetView>
  </sheetViews>
  <sheetFormatPr defaultRowHeight="14.4" x14ac:dyDescent="0.3"/>
  <cols>
    <col min="1" max="1" width="21.5546875" bestFit="1" customWidth="1"/>
    <col min="2" max="2" width="11.77734375" bestFit="1" customWidth="1"/>
    <col min="3" max="3" width="14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731</v>
      </c>
      <c r="B2" t="s">
        <v>71</v>
      </c>
      <c r="C2" t="s">
        <v>296</v>
      </c>
      <c r="D2" t="s">
        <v>8</v>
      </c>
      <c r="E2">
        <v>7.87</v>
      </c>
      <c r="F2">
        <v>3.6</v>
      </c>
      <c r="G2">
        <v>15</v>
      </c>
      <c r="H2" s="6"/>
      <c r="I2" s="6"/>
      <c r="J2" s="6"/>
    </row>
    <row r="3" spans="1:10" x14ac:dyDescent="0.3">
      <c r="A3" t="s">
        <v>730</v>
      </c>
      <c r="B3" t="s">
        <v>71</v>
      </c>
      <c r="C3" t="s">
        <v>296</v>
      </c>
      <c r="D3" t="s">
        <v>8</v>
      </c>
      <c r="E3">
        <v>6.9</v>
      </c>
      <c r="F3">
        <v>2.83</v>
      </c>
      <c r="G3">
        <v>30</v>
      </c>
    </row>
    <row r="4" spans="1:10" x14ac:dyDescent="0.3">
      <c r="A4" t="s">
        <v>719</v>
      </c>
      <c r="B4" t="s">
        <v>71</v>
      </c>
      <c r="C4" t="s">
        <v>296</v>
      </c>
      <c r="D4" t="s">
        <v>8</v>
      </c>
      <c r="E4">
        <v>6.32</v>
      </c>
      <c r="F4">
        <v>2.62</v>
      </c>
      <c r="G4">
        <v>27</v>
      </c>
    </row>
    <row r="5" spans="1:10" x14ac:dyDescent="0.3">
      <c r="A5" t="s">
        <v>732</v>
      </c>
      <c r="B5" t="s">
        <v>71</v>
      </c>
      <c r="C5" t="s">
        <v>296</v>
      </c>
      <c r="D5" t="s">
        <v>27</v>
      </c>
      <c r="E5">
        <v>6.3</v>
      </c>
      <c r="F5">
        <v>2.0499999999999998</v>
      </c>
      <c r="G5">
        <v>10</v>
      </c>
    </row>
    <row r="6" spans="1:10" x14ac:dyDescent="0.3">
      <c r="A6" t="s">
        <v>733</v>
      </c>
      <c r="B6" t="s">
        <v>71</v>
      </c>
      <c r="C6" t="s">
        <v>296</v>
      </c>
      <c r="D6" t="s">
        <v>27</v>
      </c>
      <c r="E6">
        <v>7.22</v>
      </c>
      <c r="F6">
        <v>2.97</v>
      </c>
      <c r="G6">
        <v>36</v>
      </c>
    </row>
    <row r="7" spans="1:10" x14ac:dyDescent="0.3">
      <c r="A7" t="s">
        <v>734</v>
      </c>
      <c r="B7" t="s">
        <v>71</v>
      </c>
      <c r="C7" t="s">
        <v>296</v>
      </c>
      <c r="D7" t="s">
        <v>27</v>
      </c>
      <c r="E7">
        <v>6.81</v>
      </c>
      <c r="F7">
        <v>3.38</v>
      </c>
      <c r="G7">
        <v>27</v>
      </c>
    </row>
    <row r="8" spans="1:10" x14ac:dyDescent="0.3">
      <c r="A8" t="s">
        <v>735</v>
      </c>
      <c r="B8" t="s">
        <v>71</v>
      </c>
      <c r="C8" t="s">
        <v>296</v>
      </c>
      <c r="D8" t="s">
        <v>27</v>
      </c>
      <c r="E8">
        <v>6.8</v>
      </c>
      <c r="F8">
        <v>1.64</v>
      </c>
      <c r="G8">
        <v>5</v>
      </c>
    </row>
    <row r="9" spans="1:10" x14ac:dyDescent="0.3">
      <c r="A9" t="s">
        <v>736</v>
      </c>
      <c r="B9" t="s">
        <v>71</v>
      </c>
      <c r="C9" t="s">
        <v>296</v>
      </c>
      <c r="D9" t="s">
        <v>27</v>
      </c>
      <c r="E9">
        <v>6.28</v>
      </c>
      <c r="F9">
        <v>2.2599999999999998</v>
      </c>
      <c r="G9">
        <v>14</v>
      </c>
    </row>
    <row r="10" spans="1:10" x14ac:dyDescent="0.3">
      <c r="A10" t="s">
        <v>737</v>
      </c>
      <c r="B10" t="s">
        <v>71</v>
      </c>
      <c r="C10" t="s">
        <v>296</v>
      </c>
      <c r="D10" t="s">
        <v>27</v>
      </c>
      <c r="E10">
        <v>6.81</v>
      </c>
      <c r="F10">
        <v>3.83</v>
      </c>
      <c r="G10">
        <v>16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4747-429F-42E9-A3F6-536A4F327E69}">
  <dimension ref="A1:L4"/>
  <sheetViews>
    <sheetView workbookViewId="0">
      <selection activeCell="N33" sqref="N33"/>
    </sheetView>
  </sheetViews>
  <sheetFormatPr defaultRowHeight="14.4" x14ac:dyDescent="0.3"/>
  <cols>
    <col min="2" max="2" width="13.21875" bestFit="1" customWidth="1"/>
    <col min="3" max="3" width="15.2187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46</v>
      </c>
      <c r="B2" t="s">
        <v>58</v>
      </c>
      <c r="C2" t="s">
        <v>574</v>
      </c>
      <c r="D2" t="s">
        <v>8</v>
      </c>
      <c r="E2">
        <v>3.5</v>
      </c>
      <c r="F2">
        <v>1</v>
      </c>
      <c r="G2">
        <v>8</v>
      </c>
      <c r="H2">
        <v>8</v>
      </c>
      <c r="I2">
        <v>2</v>
      </c>
      <c r="J2">
        <v>1</v>
      </c>
      <c r="K2">
        <v>9</v>
      </c>
      <c r="L2">
        <v>157</v>
      </c>
    </row>
    <row r="3" spans="1:12" x14ac:dyDescent="0.3">
      <c r="A3" t="s">
        <v>16</v>
      </c>
      <c r="B3" t="s">
        <v>58</v>
      </c>
      <c r="C3" t="s">
        <v>574</v>
      </c>
      <c r="D3" t="s">
        <v>8</v>
      </c>
      <c r="E3">
        <v>5</v>
      </c>
      <c r="F3">
        <v>5</v>
      </c>
      <c r="G3">
        <v>5</v>
      </c>
      <c r="H3">
        <v>2</v>
      </c>
      <c r="I3">
        <v>2</v>
      </c>
      <c r="J3">
        <v>1</v>
      </c>
      <c r="K3">
        <v>9</v>
      </c>
      <c r="L3">
        <v>157</v>
      </c>
    </row>
    <row r="4" spans="1:12" x14ac:dyDescent="0.3">
      <c r="A4" t="s">
        <v>15</v>
      </c>
      <c r="B4" t="s">
        <v>58</v>
      </c>
      <c r="C4" t="s">
        <v>574</v>
      </c>
      <c r="D4" t="s">
        <v>8</v>
      </c>
      <c r="E4">
        <v>2</v>
      </c>
      <c r="F4">
        <v>1</v>
      </c>
      <c r="G4">
        <v>7</v>
      </c>
      <c r="H4">
        <v>17</v>
      </c>
      <c r="I4">
        <v>2</v>
      </c>
      <c r="J4">
        <v>1</v>
      </c>
      <c r="K4">
        <v>9</v>
      </c>
      <c r="L4">
        <v>157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DDE7-AFE1-4453-8331-2B13E92B1DDC}">
  <dimension ref="A1:J4"/>
  <sheetViews>
    <sheetView workbookViewId="0">
      <selection activeCell="C4" sqref="C4"/>
    </sheetView>
  </sheetViews>
  <sheetFormatPr defaultRowHeight="14.4" x14ac:dyDescent="0.3"/>
  <cols>
    <col min="2" max="2" width="10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102</v>
      </c>
      <c r="B2" t="s">
        <v>155</v>
      </c>
      <c r="C2" t="s">
        <v>42</v>
      </c>
      <c r="D2" t="s">
        <v>8</v>
      </c>
      <c r="E2">
        <v>7.04</v>
      </c>
      <c r="F2">
        <v>6.07</v>
      </c>
      <c r="G2">
        <f>SUM(21+13)</f>
        <v>34</v>
      </c>
      <c r="H2">
        <v>8.93</v>
      </c>
      <c r="I2">
        <v>11.8</v>
      </c>
      <c r="J2">
        <f>SUM(45+31)</f>
        <v>76</v>
      </c>
    </row>
    <row r="3" spans="1:10" x14ac:dyDescent="0.3">
      <c r="A3" t="s">
        <v>102</v>
      </c>
      <c r="B3" t="s">
        <v>155</v>
      </c>
      <c r="C3" t="s">
        <v>575</v>
      </c>
      <c r="D3" t="s">
        <v>8</v>
      </c>
      <c r="E3">
        <v>0.123</v>
      </c>
      <c r="F3">
        <v>0.123</v>
      </c>
      <c r="G3">
        <v>34</v>
      </c>
      <c r="H3">
        <v>0.14599999999999999</v>
      </c>
      <c r="I3">
        <v>0.21099999999999999</v>
      </c>
      <c r="J3">
        <v>76</v>
      </c>
    </row>
    <row r="4" spans="1:10" x14ac:dyDescent="0.3">
      <c r="A4" t="s">
        <v>102</v>
      </c>
      <c r="B4" t="s">
        <v>155</v>
      </c>
      <c r="C4" t="s">
        <v>143</v>
      </c>
      <c r="D4" t="s">
        <v>8</v>
      </c>
      <c r="E4">
        <v>65.400000000000006</v>
      </c>
      <c r="F4">
        <v>32.9</v>
      </c>
      <c r="G4">
        <v>34</v>
      </c>
      <c r="H4">
        <v>57.1</v>
      </c>
      <c r="I4">
        <v>31.7</v>
      </c>
      <c r="J4">
        <v>76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FE71-DB0C-4C70-968B-96A8481ADD71}">
  <dimension ref="A1:L6"/>
  <sheetViews>
    <sheetView workbookViewId="0">
      <selection activeCell="B5" sqref="B5"/>
    </sheetView>
  </sheetViews>
  <sheetFormatPr defaultRowHeight="14.4" x14ac:dyDescent="0.3"/>
  <cols>
    <col min="2" max="2" width="10.33203125" bestFit="1" customWidth="1"/>
    <col min="3" max="3" width="20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/>
      <c r="J1" s="6"/>
      <c r="K1" s="6"/>
      <c r="L1" s="6"/>
    </row>
    <row r="2" spans="1:12" x14ac:dyDescent="0.3">
      <c r="A2" t="s">
        <v>97</v>
      </c>
      <c r="B2" t="s">
        <v>155</v>
      </c>
      <c r="C2" t="s">
        <v>159</v>
      </c>
      <c r="D2" t="s">
        <v>8</v>
      </c>
      <c r="E2">
        <v>49.4</v>
      </c>
      <c r="F2">
        <v>23.4</v>
      </c>
      <c r="G2">
        <v>212</v>
      </c>
      <c r="H2">
        <v>29</v>
      </c>
      <c r="I2" s="6"/>
      <c r="J2" s="6"/>
      <c r="K2" s="6"/>
      <c r="L2" s="6"/>
    </row>
    <row r="3" spans="1:12" x14ac:dyDescent="0.3">
      <c r="A3" t="s">
        <v>96</v>
      </c>
      <c r="B3" t="s">
        <v>155</v>
      </c>
      <c r="C3" t="s">
        <v>159</v>
      </c>
      <c r="D3" t="s">
        <v>8</v>
      </c>
      <c r="E3">
        <v>42.3</v>
      </c>
      <c r="F3">
        <v>17.2</v>
      </c>
      <c r="G3">
        <v>116.1</v>
      </c>
      <c r="H3">
        <v>10</v>
      </c>
    </row>
    <row r="4" spans="1:12" x14ac:dyDescent="0.3">
      <c r="A4" t="s">
        <v>258</v>
      </c>
      <c r="B4" t="s">
        <v>155</v>
      </c>
      <c r="C4" t="s">
        <v>159</v>
      </c>
      <c r="D4" t="s">
        <v>8</v>
      </c>
      <c r="E4">
        <v>50.2</v>
      </c>
      <c r="F4">
        <v>15.3</v>
      </c>
      <c r="G4">
        <v>137.1</v>
      </c>
      <c r="H4">
        <v>39</v>
      </c>
    </row>
    <row r="5" spans="1:12" x14ac:dyDescent="0.3">
      <c r="A5" t="s">
        <v>259</v>
      </c>
      <c r="B5" t="s">
        <v>155</v>
      </c>
      <c r="C5" t="s">
        <v>159</v>
      </c>
      <c r="D5" t="s">
        <v>8</v>
      </c>
      <c r="E5">
        <v>53.9</v>
      </c>
      <c r="F5">
        <v>12.1</v>
      </c>
      <c r="G5">
        <v>186.2</v>
      </c>
      <c r="H5">
        <v>7</v>
      </c>
    </row>
    <row r="6" spans="1:12" x14ac:dyDescent="0.3">
      <c r="A6" t="s">
        <v>260</v>
      </c>
      <c r="B6" t="s">
        <v>155</v>
      </c>
      <c r="C6" t="s">
        <v>159</v>
      </c>
      <c r="D6" t="s">
        <v>8</v>
      </c>
      <c r="E6">
        <v>53.9</v>
      </c>
      <c r="F6">
        <v>17.7</v>
      </c>
      <c r="G6">
        <v>106.1</v>
      </c>
      <c r="H6">
        <v>26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0AE2-B0FC-43A2-8BBC-457C979B0793}">
  <dimension ref="A1:J9"/>
  <sheetViews>
    <sheetView workbookViewId="0">
      <selection activeCell="K13" sqref="K13"/>
    </sheetView>
  </sheetViews>
  <sheetFormatPr defaultRowHeight="14.4" x14ac:dyDescent="0.3"/>
  <cols>
    <col min="2" max="2" width="11" bestFit="1" customWidth="1"/>
    <col min="3" max="3" width="12.8867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262</v>
      </c>
      <c r="B2" t="s">
        <v>70</v>
      </c>
      <c r="C2" t="s">
        <v>33</v>
      </c>
      <c r="D2" t="s">
        <v>8</v>
      </c>
      <c r="E2">
        <v>-0.99</v>
      </c>
      <c r="F2">
        <v>0.22</v>
      </c>
      <c r="G2">
        <v>4</v>
      </c>
      <c r="H2">
        <v>-0.63</v>
      </c>
      <c r="I2">
        <v>0.24</v>
      </c>
      <c r="J2">
        <v>44</v>
      </c>
    </row>
    <row r="3" spans="1:10" x14ac:dyDescent="0.3">
      <c r="A3" t="s">
        <v>263</v>
      </c>
      <c r="B3" t="s">
        <v>70</v>
      </c>
      <c r="C3" t="s">
        <v>33</v>
      </c>
      <c r="D3" t="s">
        <v>8</v>
      </c>
      <c r="E3">
        <v>-0.28999999999999998</v>
      </c>
      <c r="F3">
        <v>0.28000000000000003</v>
      </c>
      <c r="G3">
        <v>32</v>
      </c>
      <c r="H3">
        <v>-0.63</v>
      </c>
      <c r="I3">
        <v>0.24</v>
      </c>
      <c r="J3">
        <v>44</v>
      </c>
    </row>
    <row r="4" spans="1:10" x14ac:dyDescent="0.3">
      <c r="A4" t="s">
        <v>264</v>
      </c>
      <c r="B4" t="s">
        <v>70</v>
      </c>
      <c r="C4" t="s">
        <v>33</v>
      </c>
      <c r="D4" t="s">
        <v>8</v>
      </c>
      <c r="E4">
        <v>0.63</v>
      </c>
      <c r="F4">
        <v>0.38</v>
      </c>
      <c r="G4">
        <v>4</v>
      </c>
      <c r="H4">
        <v>-0.63</v>
      </c>
      <c r="I4">
        <v>0.24</v>
      </c>
      <c r="J4">
        <v>44</v>
      </c>
    </row>
    <row r="5" spans="1:10" x14ac:dyDescent="0.3">
      <c r="A5" t="s">
        <v>263</v>
      </c>
      <c r="B5" t="s">
        <v>30</v>
      </c>
      <c r="C5" t="s">
        <v>33</v>
      </c>
      <c r="D5" t="s">
        <v>7</v>
      </c>
      <c r="E5">
        <v>0.21</v>
      </c>
      <c r="F5">
        <v>0.21</v>
      </c>
      <c r="G5">
        <v>15</v>
      </c>
      <c r="H5">
        <v>0.01</v>
      </c>
      <c r="I5">
        <v>0.24</v>
      </c>
      <c r="J5">
        <v>52</v>
      </c>
    </row>
    <row r="6" spans="1:10" x14ac:dyDescent="0.3">
      <c r="A6" t="s">
        <v>264</v>
      </c>
      <c r="B6" t="s">
        <v>30</v>
      </c>
      <c r="C6" t="s">
        <v>33</v>
      </c>
      <c r="D6" t="s">
        <v>7</v>
      </c>
      <c r="E6">
        <v>0.61</v>
      </c>
      <c r="F6">
        <v>0.16</v>
      </c>
      <c r="G6">
        <v>2</v>
      </c>
      <c r="H6">
        <v>0.01</v>
      </c>
      <c r="I6">
        <v>0.24</v>
      </c>
      <c r="J6">
        <v>52</v>
      </c>
    </row>
    <row r="7" spans="1:10" x14ac:dyDescent="0.3">
      <c r="A7" t="s">
        <v>262</v>
      </c>
      <c r="B7" t="s">
        <v>43</v>
      </c>
      <c r="C7" t="s">
        <v>33</v>
      </c>
      <c r="D7" t="s">
        <v>8</v>
      </c>
      <c r="E7">
        <v>-0.89</v>
      </c>
      <c r="F7">
        <v>0</v>
      </c>
      <c r="G7">
        <v>1</v>
      </c>
      <c r="H7">
        <v>-0.59</v>
      </c>
      <c r="I7">
        <v>0.4</v>
      </c>
      <c r="J7">
        <v>46</v>
      </c>
    </row>
    <row r="8" spans="1:10" x14ac:dyDescent="0.3">
      <c r="A8" t="s">
        <v>263</v>
      </c>
      <c r="B8" t="s">
        <v>43</v>
      </c>
      <c r="C8" t="s">
        <v>33</v>
      </c>
      <c r="D8" t="s">
        <v>8</v>
      </c>
      <c r="E8">
        <v>-0.46</v>
      </c>
      <c r="F8">
        <v>0.45</v>
      </c>
      <c r="G8">
        <v>46</v>
      </c>
      <c r="H8">
        <v>-0.59</v>
      </c>
      <c r="I8">
        <v>0.4</v>
      </c>
      <c r="J8">
        <v>46</v>
      </c>
    </row>
    <row r="9" spans="1:10" x14ac:dyDescent="0.3">
      <c r="A9" t="s">
        <v>264</v>
      </c>
      <c r="B9" t="s">
        <v>43</v>
      </c>
      <c r="C9" t="s">
        <v>33</v>
      </c>
      <c r="D9" t="s">
        <v>8</v>
      </c>
      <c r="E9">
        <v>0.6</v>
      </c>
      <c r="F9">
        <v>0.08</v>
      </c>
      <c r="G9">
        <v>4</v>
      </c>
      <c r="H9">
        <v>-0.59</v>
      </c>
      <c r="I9">
        <v>0.4</v>
      </c>
      <c r="J9">
        <v>46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857-EFCB-473C-B3DB-C17187C7FA60}">
  <dimension ref="A1:L4"/>
  <sheetViews>
    <sheetView workbookViewId="0">
      <selection activeCell="I21" sqref="I21"/>
    </sheetView>
  </sheetViews>
  <sheetFormatPr defaultRowHeight="14.4" x14ac:dyDescent="0.3"/>
  <cols>
    <col min="2" max="2" width="9.5546875" bestFit="1" customWidth="1"/>
    <col min="3" max="3" width="16.4414062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46</v>
      </c>
      <c r="B2" t="s">
        <v>54</v>
      </c>
      <c r="C2" t="s">
        <v>68</v>
      </c>
      <c r="D2" t="s">
        <v>8</v>
      </c>
      <c r="E2">
        <v>2</v>
      </c>
      <c r="F2">
        <v>2</v>
      </c>
      <c r="G2">
        <v>26</v>
      </c>
      <c r="H2">
        <v>4</v>
      </c>
      <c r="I2">
        <v>22</v>
      </c>
      <c r="J2">
        <v>7</v>
      </c>
      <c r="K2">
        <v>72</v>
      </c>
      <c r="L2">
        <v>42</v>
      </c>
    </row>
    <row r="3" spans="1:12" x14ac:dyDescent="0.3">
      <c r="A3" t="s">
        <v>576</v>
      </c>
      <c r="B3" t="s">
        <v>54</v>
      </c>
      <c r="C3" t="s">
        <v>68</v>
      </c>
      <c r="D3" t="s">
        <v>8</v>
      </c>
      <c r="E3">
        <v>27</v>
      </c>
      <c r="F3">
        <v>9</v>
      </c>
      <c r="G3">
        <v>87</v>
      </c>
      <c r="H3">
        <v>22</v>
      </c>
      <c r="I3">
        <v>22</v>
      </c>
      <c r="J3">
        <v>7</v>
      </c>
      <c r="K3">
        <v>72</v>
      </c>
      <c r="L3">
        <v>42</v>
      </c>
    </row>
    <row r="4" spans="1:12" x14ac:dyDescent="0.3">
      <c r="A4" t="s">
        <v>16</v>
      </c>
      <c r="B4" t="s">
        <v>54</v>
      </c>
      <c r="C4" t="s">
        <v>68</v>
      </c>
      <c r="D4" t="s">
        <v>8</v>
      </c>
      <c r="E4">
        <v>28</v>
      </c>
      <c r="F4">
        <v>19</v>
      </c>
      <c r="G4">
        <v>37</v>
      </c>
      <c r="H4">
        <v>2</v>
      </c>
      <c r="I4">
        <v>22</v>
      </c>
      <c r="J4">
        <v>7</v>
      </c>
      <c r="K4">
        <v>72</v>
      </c>
      <c r="L4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E35D-B311-45C1-8060-908076183842}">
  <dimension ref="A1:J23"/>
  <sheetViews>
    <sheetView workbookViewId="0">
      <selection activeCell="C23" sqref="C23"/>
    </sheetView>
  </sheetViews>
  <sheetFormatPr defaultRowHeight="14.4" x14ac:dyDescent="0.3"/>
  <cols>
    <col min="2" max="2" width="11.77734375" bestFit="1" customWidth="1"/>
    <col min="3" max="3" width="12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71</v>
      </c>
      <c r="C2" t="s">
        <v>489</v>
      </c>
      <c r="D2" t="s">
        <v>8</v>
      </c>
      <c r="E2">
        <v>9</v>
      </c>
      <c r="F2">
        <v>9</v>
      </c>
      <c r="G2">
        <v>10</v>
      </c>
      <c r="H2">
        <v>8</v>
      </c>
      <c r="I2">
        <f>SUM(E2:H2)</f>
        <v>36</v>
      </c>
      <c r="J2">
        <v>14</v>
      </c>
    </row>
    <row r="3" spans="1:10" x14ac:dyDescent="0.3">
      <c r="A3" t="s">
        <v>15</v>
      </c>
      <c r="B3" t="s">
        <v>71</v>
      </c>
      <c r="C3" t="s">
        <v>489</v>
      </c>
      <c r="D3" t="s">
        <v>8</v>
      </c>
      <c r="E3">
        <v>9</v>
      </c>
      <c r="F3">
        <v>9</v>
      </c>
      <c r="G3">
        <v>10</v>
      </c>
      <c r="H3">
        <v>8</v>
      </c>
      <c r="I3">
        <f t="shared" ref="I3:I5" si="0">SUM(E3:H3)</f>
        <v>36</v>
      </c>
      <c r="J3">
        <v>17</v>
      </c>
    </row>
    <row r="4" spans="1:10" x14ac:dyDescent="0.3">
      <c r="A4" t="s">
        <v>16</v>
      </c>
      <c r="B4" t="s">
        <v>71</v>
      </c>
      <c r="C4" t="s">
        <v>490</v>
      </c>
      <c r="D4" t="s">
        <v>8</v>
      </c>
      <c r="E4">
        <v>9</v>
      </c>
      <c r="F4">
        <v>9</v>
      </c>
      <c r="G4">
        <v>7</v>
      </c>
      <c r="H4">
        <v>11</v>
      </c>
      <c r="I4">
        <f t="shared" si="0"/>
        <v>36</v>
      </c>
      <c r="J4">
        <v>16</v>
      </c>
    </row>
    <row r="5" spans="1:10" x14ac:dyDescent="0.3">
      <c r="A5" t="s">
        <v>15</v>
      </c>
      <c r="B5" t="s">
        <v>71</v>
      </c>
      <c r="C5" t="s">
        <v>490</v>
      </c>
      <c r="D5" t="s">
        <v>8</v>
      </c>
      <c r="E5">
        <v>5</v>
      </c>
      <c r="F5">
        <v>13</v>
      </c>
      <c r="G5">
        <v>7</v>
      </c>
      <c r="H5">
        <v>11</v>
      </c>
      <c r="I5">
        <f t="shared" si="0"/>
        <v>36</v>
      </c>
      <c r="J5">
        <v>12</v>
      </c>
    </row>
    <row r="6" spans="1:10" x14ac:dyDescent="0.3">
      <c r="A6" t="s">
        <v>16</v>
      </c>
      <c r="B6" t="s">
        <v>71</v>
      </c>
      <c r="C6" t="s">
        <v>491</v>
      </c>
      <c r="D6" t="s">
        <v>8</v>
      </c>
      <c r="E6">
        <v>9</v>
      </c>
      <c r="F6">
        <v>9</v>
      </c>
      <c r="G6">
        <v>5</v>
      </c>
      <c r="H6">
        <v>13</v>
      </c>
      <c r="I6">
        <f>SUM(E6:H6)</f>
        <v>36</v>
      </c>
      <c r="J6">
        <v>14</v>
      </c>
    </row>
    <row r="7" spans="1:10" x14ac:dyDescent="0.3">
      <c r="A7" t="s">
        <v>15</v>
      </c>
      <c r="B7" t="s">
        <v>71</v>
      </c>
      <c r="C7" t="s">
        <v>491</v>
      </c>
      <c r="D7" t="s">
        <v>8</v>
      </c>
      <c r="E7">
        <v>4</v>
      </c>
      <c r="F7">
        <v>14</v>
      </c>
      <c r="G7">
        <v>5</v>
      </c>
      <c r="H7">
        <v>13</v>
      </c>
      <c r="I7">
        <f t="shared" ref="I7:I23" si="1">SUM(E7:H7)</f>
        <v>36</v>
      </c>
      <c r="J7">
        <v>9</v>
      </c>
    </row>
    <row r="8" spans="1:10" x14ac:dyDescent="0.3">
      <c r="A8" t="s">
        <v>16</v>
      </c>
      <c r="B8" t="s">
        <v>71</v>
      </c>
      <c r="C8" t="s">
        <v>492</v>
      </c>
      <c r="D8" t="s">
        <v>8</v>
      </c>
      <c r="E8">
        <v>9</v>
      </c>
      <c r="F8">
        <v>9</v>
      </c>
      <c r="G8">
        <v>0</v>
      </c>
      <c r="H8">
        <v>18</v>
      </c>
      <c r="I8">
        <f t="shared" si="1"/>
        <v>36</v>
      </c>
      <c r="J8">
        <v>9</v>
      </c>
    </row>
    <row r="9" spans="1:10" x14ac:dyDescent="0.3">
      <c r="A9" t="s">
        <v>15</v>
      </c>
      <c r="B9" t="s">
        <v>71</v>
      </c>
      <c r="C9" t="s">
        <v>492</v>
      </c>
      <c r="D9" t="s">
        <v>8</v>
      </c>
      <c r="E9">
        <v>2</v>
      </c>
      <c r="F9">
        <v>16</v>
      </c>
      <c r="G9">
        <v>0</v>
      </c>
      <c r="H9">
        <v>18</v>
      </c>
      <c r="I9">
        <f t="shared" si="1"/>
        <v>36</v>
      </c>
      <c r="J9">
        <v>2</v>
      </c>
    </row>
    <row r="10" spans="1:10" x14ac:dyDescent="0.3">
      <c r="A10" t="s">
        <v>16</v>
      </c>
      <c r="B10" t="s">
        <v>71</v>
      </c>
      <c r="C10" t="s">
        <v>493</v>
      </c>
      <c r="D10" t="s">
        <v>8</v>
      </c>
      <c r="E10">
        <v>5</v>
      </c>
      <c r="F10">
        <v>13</v>
      </c>
      <c r="G10">
        <v>1</v>
      </c>
      <c r="H10">
        <v>17</v>
      </c>
      <c r="I10">
        <f t="shared" si="1"/>
        <v>36</v>
      </c>
      <c r="J10">
        <v>6</v>
      </c>
    </row>
    <row r="11" spans="1:10" x14ac:dyDescent="0.3">
      <c r="A11" t="s">
        <v>15</v>
      </c>
      <c r="B11" t="s">
        <v>71</v>
      </c>
      <c r="C11" t="s">
        <v>493</v>
      </c>
      <c r="D11" t="s">
        <v>8</v>
      </c>
      <c r="E11">
        <v>0</v>
      </c>
      <c r="F11">
        <v>18</v>
      </c>
      <c r="G11">
        <v>1</v>
      </c>
      <c r="H11">
        <v>17</v>
      </c>
      <c r="I11">
        <f t="shared" si="1"/>
        <v>36</v>
      </c>
      <c r="J11">
        <v>1</v>
      </c>
    </row>
    <row r="12" spans="1:10" x14ac:dyDescent="0.3">
      <c r="A12" t="s">
        <v>16</v>
      </c>
      <c r="B12" t="s">
        <v>71</v>
      </c>
      <c r="C12" t="s">
        <v>494</v>
      </c>
      <c r="D12" t="s">
        <v>8</v>
      </c>
      <c r="E12">
        <v>0</v>
      </c>
      <c r="F12">
        <v>18</v>
      </c>
      <c r="G12">
        <v>1</v>
      </c>
      <c r="H12">
        <v>17</v>
      </c>
      <c r="I12">
        <f t="shared" si="1"/>
        <v>36</v>
      </c>
      <c r="J12">
        <v>1</v>
      </c>
    </row>
    <row r="13" spans="1:10" x14ac:dyDescent="0.3">
      <c r="A13" t="s">
        <v>15</v>
      </c>
      <c r="B13" t="s">
        <v>71</v>
      </c>
      <c r="C13" t="s">
        <v>494</v>
      </c>
      <c r="D13" t="s">
        <v>8</v>
      </c>
      <c r="E13">
        <v>1</v>
      </c>
      <c r="F13">
        <v>17</v>
      </c>
      <c r="G13">
        <v>1</v>
      </c>
      <c r="H13">
        <v>17</v>
      </c>
      <c r="I13">
        <f t="shared" si="1"/>
        <v>36</v>
      </c>
      <c r="J13">
        <v>2</v>
      </c>
    </row>
    <row r="14" spans="1:10" x14ac:dyDescent="0.3">
      <c r="A14" t="s">
        <v>16</v>
      </c>
      <c r="B14" t="s">
        <v>71</v>
      </c>
      <c r="C14" t="s">
        <v>495</v>
      </c>
      <c r="D14" t="s">
        <v>8</v>
      </c>
      <c r="E14">
        <v>7</v>
      </c>
      <c r="F14">
        <v>9</v>
      </c>
      <c r="G14">
        <v>4</v>
      </c>
      <c r="H14">
        <v>12</v>
      </c>
      <c r="I14">
        <f t="shared" si="1"/>
        <v>32</v>
      </c>
      <c r="J14">
        <v>11</v>
      </c>
    </row>
    <row r="15" spans="1:10" x14ac:dyDescent="0.3">
      <c r="A15" t="s">
        <v>15</v>
      </c>
      <c r="B15" t="s">
        <v>71</v>
      </c>
      <c r="C15" t="s">
        <v>495</v>
      </c>
      <c r="D15" t="s">
        <v>8</v>
      </c>
      <c r="E15">
        <v>5</v>
      </c>
      <c r="F15">
        <v>11</v>
      </c>
      <c r="G15">
        <v>4</v>
      </c>
      <c r="H15">
        <v>12</v>
      </c>
      <c r="I15">
        <f t="shared" si="1"/>
        <v>32</v>
      </c>
      <c r="J15">
        <v>9</v>
      </c>
    </row>
    <row r="16" spans="1:10" x14ac:dyDescent="0.3">
      <c r="A16" t="s">
        <v>16</v>
      </c>
      <c r="B16" t="s">
        <v>71</v>
      </c>
      <c r="C16" t="s">
        <v>496</v>
      </c>
      <c r="D16" t="s">
        <v>8</v>
      </c>
      <c r="E16">
        <v>2</v>
      </c>
      <c r="F16">
        <v>14</v>
      </c>
      <c r="G16">
        <v>0</v>
      </c>
      <c r="H16">
        <v>16</v>
      </c>
      <c r="I16">
        <f t="shared" si="1"/>
        <v>32</v>
      </c>
      <c r="J16">
        <v>2</v>
      </c>
    </row>
    <row r="17" spans="1:10" x14ac:dyDescent="0.3">
      <c r="A17" t="s">
        <v>15</v>
      </c>
      <c r="B17" t="s">
        <v>71</v>
      </c>
      <c r="C17" t="s">
        <v>496</v>
      </c>
      <c r="D17" t="s">
        <v>8</v>
      </c>
      <c r="E17">
        <v>3</v>
      </c>
      <c r="F17">
        <v>13</v>
      </c>
      <c r="G17">
        <v>0</v>
      </c>
      <c r="H17">
        <v>16</v>
      </c>
      <c r="I17">
        <f t="shared" si="1"/>
        <v>32</v>
      </c>
      <c r="J17">
        <v>3</v>
      </c>
    </row>
    <row r="18" spans="1:10" x14ac:dyDescent="0.3">
      <c r="A18" t="s">
        <v>16</v>
      </c>
      <c r="B18" t="s">
        <v>71</v>
      </c>
      <c r="C18" t="s">
        <v>497</v>
      </c>
      <c r="D18" t="s">
        <v>8</v>
      </c>
      <c r="E18">
        <v>9</v>
      </c>
      <c r="F18">
        <v>9</v>
      </c>
      <c r="G18">
        <v>2</v>
      </c>
      <c r="H18">
        <v>16</v>
      </c>
      <c r="I18">
        <f t="shared" si="1"/>
        <v>36</v>
      </c>
      <c r="J18">
        <v>11</v>
      </c>
    </row>
    <row r="19" spans="1:10" x14ac:dyDescent="0.3">
      <c r="A19" t="s">
        <v>15</v>
      </c>
      <c r="B19" t="s">
        <v>71</v>
      </c>
      <c r="C19" t="s">
        <v>497</v>
      </c>
      <c r="D19" t="s">
        <v>8</v>
      </c>
      <c r="E19">
        <v>1</v>
      </c>
      <c r="F19">
        <v>17</v>
      </c>
      <c r="G19">
        <v>2</v>
      </c>
      <c r="H19">
        <v>16</v>
      </c>
      <c r="I19">
        <f t="shared" si="1"/>
        <v>36</v>
      </c>
      <c r="J19">
        <v>3</v>
      </c>
    </row>
    <row r="20" spans="1:10" x14ac:dyDescent="0.3">
      <c r="A20" t="s">
        <v>16</v>
      </c>
      <c r="B20" t="s">
        <v>71</v>
      </c>
      <c r="C20" t="s">
        <v>498</v>
      </c>
      <c r="D20" t="s">
        <v>8</v>
      </c>
      <c r="E20">
        <v>2</v>
      </c>
      <c r="F20">
        <v>14</v>
      </c>
      <c r="G20">
        <v>0</v>
      </c>
      <c r="H20">
        <v>16</v>
      </c>
      <c r="I20">
        <f t="shared" si="1"/>
        <v>32</v>
      </c>
      <c r="J20">
        <v>2</v>
      </c>
    </row>
    <row r="21" spans="1:10" x14ac:dyDescent="0.3">
      <c r="A21" t="s">
        <v>15</v>
      </c>
      <c r="B21" t="s">
        <v>71</v>
      </c>
      <c r="C21" t="s">
        <v>498</v>
      </c>
      <c r="D21" t="s">
        <v>8</v>
      </c>
      <c r="E21">
        <v>0</v>
      </c>
      <c r="F21">
        <v>16</v>
      </c>
      <c r="G21">
        <v>0</v>
      </c>
      <c r="H21">
        <v>16</v>
      </c>
      <c r="I21">
        <f t="shared" si="1"/>
        <v>32</v>
      </c>
      <c r="J21">
        <v>0</v>
      </c>
    </row>
    <row r="22" spans="1:10" x14ac:dyDescent="0.3">
      <c r="A22" t="s">
        <v>16</v>
      </c>
      <c r="B22" t="s">
        <v>71</v>
      </c>
      <c r="C22" t="s">
        <v>499</v>
      </c>
      <c r="D22" t="s">
        <v>8</v>
      </c>
      <c r="E22">
        <v>2</v>
      </c>
      <c r="F22">
        <v>14</v>
      </c>
      <c r="G22">
        <v>4</v>
      </c>
      <c r="H22">
        <v>12</v>
      </c>
      <c r="I22">
        <f t="shared" si="1"/>
        <v>32</v>
      </c>
      <c r="J22">
        <v>6</v>
      </c>
    </row>
    <row r="23" spans="1:10" x14ac:dyDescent="0.3">
      <c r="A23" t="s">
        <v>15</v>
      </c>
      <c r="B23" t="s">
        <v>71</v>
      </c>
      <c r="C23" t="s">
        <v>499</v>
      </c>
      <c r="D23" t="s">
        <v>8</v>
      </c>
      <c r="E23">
        <v>2</v>
      </c>
      <c r="F23">
        <v>14</v>
      </c>
      <c r="G23">
        <v>4</v>
      </c>
      <c r="H23">
        <v>12</v>
      </c>
      <c r="I23">
        <f t="shared" si="1"/>
        <v>32</v>
      </c>
      <c r="J23">
        <v>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C260-A691-4347-BF52-904237084F40}">
  <dimension ref="A1:J7"/>
  <sheetViews>
    <sheetView workbookViewId="0">
      <selection activeCell="C7" sqref="C7"/>
    </sheetView>
  </sheetViews>
  <sheetFormatPr defaultRowHeight="14.4" x14ac:dyDescent="0.3"/>
  <cols>
    <col min="2" max="2" width="9.5546875" bestFit="1" customWidth="1"/>
    <col min="3" max="3" width="16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46</v>
      </c>
      <c r="B2" t="s">
        <v>54</v>
      </c>
      <c r="C2" t="s">
        <v>577</v>
      </c>
      <c r="D2" t="s">
        <v>8</v>
      </c>
      <c r="E2">
        <v>1</v>
      </c>
      <c r="F2">
        <v>3</v>
      </c>
      <c r="G2">
        <v>15</v>
      </c>
      <c r="H2">
        <f>SUM(37-G2)</f>
        <v>22</v>
      </c>
      <c r="I2">
        <f t="shared" ref="I2:I3" si="0">SUM(E2:H2)</f>
        <v>41</v>
      </c>
      <c r="J2">
        <v>4</v>
      </c>
    </row>
    <row r="3" spans="1:10" x14ac:dyDescent="0.3">
      <c r="A3" t="s">
        <v>576</v>
      </c>
      <c r="B3" t="s">
        <v>54</v>
      </c>
      <c r="C3" t="s">
        <v>577</v>
      </c>
      <c r="D3" t="s">
        <v>8</v>
      </c>
      <c r="E3">
        <v>9</v>
      </c>
      <c r="F3">
        <f>SUM(19-E3)</f>
        <v>10</v>
      </c>
      <c r="G3">
        <v>15</v>
      </c>
      <c r="H3">
        <f t="shared" ref="H3:H4" si="1">SUM(37-G3)</f>
        <v>22</v>
      </c>
      <c r="I3">
        <f t="shared" si="0"/>
        <v>56</v>
      </c>
      <c r="J3">
        <v>19</v>
      </c>
    </row>
    <row r="4" spans="1:10" x14ac:dyDescent="0.3">
      <c r="A4" t="s">
        <v>16</v>
      </c>
      <c r="B4" t="s">
        <v>54</v>
      </c>
      <c r="C4" t="s">
        <v>577</v>
      </c>
      <c r="D4" t="s">
        <v>8</v>
      </c>
      <c r="E4">
        <v>1</v>
      </c>
      <c r="F4">
        <v>1</v>
      </c>
      <c r="G4">
        <v>15</v>
      </c>
      <c r="H4">
        <f t="shared" si="1"/>
        <v>22</v>
      </c>
      <c r="I4">
        <f>SUM(E4:H4)</f>
        <v>39</v>
      </c>
      <c r="J4">
        <v>3</v>
      </c>
    </row>
    <row r="5" spans="1:10" x14ac:dyDescent="0.3">
      <c r="A5" t="s">
        <v>46</v>
      </c>
      <c r="B5" t="s">
        <v>54</v>
      </c>
      <c r="C5" t="s">
        <v>578</v>
      </c>
      <c r="D5" t="s">
        <v>8</v>
      </c>
      <c r="E5">
        <v>0</v>
      </c>
      <c r="F5">
        <v>4</v>
      </c>
      <c r="G5">
        <v>16</v>
      </c>
      <c r="H5">
        <f>SUM(37-G5)</f>
        <v>21</v>
      </c>
      <c r="I5">
        <f>SUM(E5:H5)</f>
        <v>41</v>
      </c>
      <c r="J5">
        <v>4</v>
      </c>
    </row>
    <row r="6" spans="1:10" x14ac:dyDescent="0.3">
      <c r="A6" t="s">
        <v>576</v>
      </c>
      <c r="B6" t="s">
        <v>54</v>
      </c>
      <c r="C6" t="s">
        <v>578</v>
      </c>
      <c r="D6" t="s">
        <v>8</v>
      </c>
      <c r="E6">
        <v>3</v>
      </c>
      <c r="F6">
        <v>16</v>
      </c>
      <c r="G6">
        <v>16</v>
      </c>
      <c r="H6">
        <f>SUM(37-G6)</f>
        <v>21</v>
      </c>
      <c r="I6">
        <f t="shared" ref="I6:I7" si="2">SUM(E6:H6)</f>
        <v>56</v>
      </c>
      <c r="J6">
        <v>19</v>
      </c>
    </row>
    <row r="7" spans="1:10" x14ac:dyDescent="0.3">
      <c r="A7" t="s">
        <v>16</v>
      </c>
      <c r="B7" t="s">
        <v>54</v>
      </c>
      <c r="C7" t="s">
        <v>578</v>
      </c>
      <c r="D7" t="s">
        <v>8</v>
      </c>
      <c r="E7">
        <v>0</v>
      </c>
      <c r="F7">
        <v>2</v>
      </c>
      <c r="G7">
        <v>16</v>
      </c>
      <c r="H7">
        <f>SUM(37-G7)</f>
        <v>21</v>
      </c>
      <c r="I7">
        <f t="shared" si="2"/>
        <v>39</v>
      </c>
      <c r="J7">
        <v>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6EFF-F849-46C6-BC46-82E4BA2C2939}">
  <dimension ref="A1:L49"/>
  <sheetViews>
    <sheetView workbookViewId="0">
      <selection activeCell="C5" sqref="C5"/>
    </sheetView>
  </sheetViews>
  <sheetFormatPr defaultRowHeight="14.4" x14ac:dyDescent="0.3"/>
  <cols>
    <col min="2" max="2" width="5.6640625" customWidth="1"/>
    <col min="3" max="3" width="8.554687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485</v>
      </c>
      <c r="B2" t="s">
        <v>265</v>
      </c>
      <c r="C2" t="s">
        <v>581</v>
      </c>
      <c r="D2" t="s">
        <v>8</v>
      </c>
      <c r="E2">
        <v>0.89</v>
      </c>
      <c r="H2">
        <v>1</v>
      </c>
      <c r="I2">
        <v>3.13</v>
      </c>
      <c r="J2">
        <v>0.71</v>
      </c>
      <c r="K2">
        <v>7.14</v>
      </c>
      <c r="L2">
        <v>16</v>
      </c>
    </row>
    <row r="3" spans="1:12" x14ac:dyDescent="0.3">
      <c r="A3" t="s">
        <v>485</v>
      </c>
      <c r="B3" t="s">
        <v>265</v>
      </c>
      <c r="C3" t="s">
        <v>582</v>
      </c>
      <c r="D3" t="s">
        <v>8</v>
      </c>
      <c r="E3" t="s">
        <v>53</v>
      </c>
      <c r="H3">
        <v>1</v>
      </c>
      <c r="I3">
        <v>6.4</v>
      </c>
      <c r="J3">
        <v>1.6</v>
      </c>
      <c r="K3">
        <v>19</v>
      </c>
      <c r="L3">
        <v>16</v>
      </c>
    </row>
    <row r="4" spans="1:12" x14ac:dyDescent="0.3">
      <c r="A4" t="s">
        <v>485</v>
      </c>
      <c r="B4" t="s">
        <v>265</v>
      </c>
      <c r="C4" t="s">
        <v>671</v>
      </c>
      <c r="D4" t="s">
        <v>8</v>
      </c>
      <c r="E4" t="s">
        <v>53</v>
      </c>
      <c r="H4">
        <v>1</v>
      </c>
      <c r="I4">
        <v>8</v>
      </c>
      <c r="J4">
        <v>7</v>
      </c>
      <c r="K4">
        <v>16</v>
      </c>
      <c r="L4">
        <v>16</v>
      </c>
    </row>
    <row r="5" spans="1:12" x14ac:dyDescent="0.3">
      <c r="A5" t="s">
        <v>485</v>
      </c>
      <c r="B5" t="s">
        <v>265</v>
      </c>
      <c r="C5" t="s">
        <v>672</v>
      </c>
      <c r="D5" t="s">
        <v>8</v>
      </c>
      <c r="E5" t="s">
        <v>53</v>
      </c>
      <c r="H5">
        <v>1</v>
      </c>
      <c r="I5">
        <v>27</v>
      </c>
      <c r="J5">
        <v>12</v>
      </c>
      <c r="K5">
        <v>36</v>
      </c>
      <c r="L5">
        <v>16</v>
      </c>
    </row>
    <row r="6" spans="1:12" x14ac:dyDescent="0.3">
      <c r="A6" t="s">
        <v>485</v>
      </c>
      <c r="B6" t="s">
        <v>265</v>
      </c>
      <c r="C6" t="s">
        <v>673</v>
      </c>
      <c r="D6" t="s">
        <v>8</v>
      </c>
      <c r="E6" t="s">
        <v>53</v>
      </c>
      <c r="H6">
        <v>1</v>
      </c>
      <c r="I6">
        <v>28</v>
      </c>
      <c r="J6">
        <v>18</v>
      </c>
      <c r="K6">
        <v>42</v>
      </c>
      <c r="L6">
        <v>16</v>
      </c>
    </row>
    <row r="7" spans="1:12" x14ac:dyDescent="0.3">
      <c r="A7" t="s">
        <v>485</v>
      </c>
      <c r="B7" t="s">
        <v>265</v>
      </c>
      <c r="C7" t="s">
        <v>674</v>
      </c>
      <c r="D7" t="s">
        <v>8</v>
      </c>
      <c r="E7" t="s">
        <v>53</v>
      </c>
      <c r="H7">
        <v>1</v>
      </c>
      <c r="I7">
        <v>54</v>
      </c>
      <c r="J7">
        <v>38</v>
      </c>
      <c r="K7">
        <v>91</v>
      </c>
      <c r="L7">
        <v>16</v>
      </c>
    </row>
    <row r="8" spans="1:12" x14ac:dyDescent="0.3">
      <c r="A8" t="s">
        <v>485</v>
      </c>
      <c r="B8" t="s">
        <v>265</v>
      </c>
      <c r="C8" t="s">
        <v>646</v>
      </c>
      <c r="D8" t="s">
        <v>8</v>
      </c>
      <c r="E8" t="s">
        <v>53</v>
      </c>
      <c r="H8">
        <v>1</v>
      </c>
      <c r="I8">
        <v>7.5</v>
      </c>
      <c r="J8">
        <v>0</v>
      </c>
      <c r="K8">
        <v>18</v>
      </c>
      <c r="L8">
        <v>16</v>
      </c>
    </row>
    <row r="9" spans="1:12" x14ac:dyDescent="0.3">
      <c r="A9" t="s">
        <v>485</v>
      </c>
      <c r="B9" t="s">
        <v>265</v>
      </c>
      <c r="C9" t="s">
        <v>647</v>
      </c>
      <c r="D9" t="s">
        <v>8</v>
      </c>
      <c r="E9" t="s">
        <v>53</v>
      </c>
      <c r="H9">
        <v>1</v>
      </c>
      <c r="I9">
        <v>7</v>
      </c>
      <c r="J9">
        <v>0</v>
      </c>
      <c r="K9">
        <v>13</v>
      </c>
      <c r="L9">
        <v>16</v>
      </c>
    </row>
    <row r="10" spans="1:12" x14ac:dyDescent="0.3">
      <c r="A10" t="s">
        <v>579</v>
      </c>
      <c r="B10" t="s">
        <v>265</v>
      </c>
      <c r="C10" t="s">
        <v>581</v>
      </c>
      <c r="D10" t="s">
        <v>8</v>
      </c>
      <c r="E10">
        <v>3.69</v>
      </c>
      <c r="F10">
        <v>0.45</v>
      </c>
      <c r="G10">
        <v>14.29</v>
      </c>
      <c r="H10">
        <v>8</v>
      </c>
      <c r="I10">
        <v>3.13</v>
      </c>
      <c r="J10">
        <v>0.71</v>
      </c>
      <c r="K10">
        <v>7.14</v>
      </c>
      <c r="L10">
        <v>16</v>
      </c>
    </row>
    <row r="11" spans="1:12" x14ac:dyDescent="0.3">
      <c r="A11" t="s">
        <v>579</v>
      </c>
      <c r="B11" t="s">
        <v>265</v>
      </c>
      <c r="C11" t="s">
        <v>582</v>
      </c>
      <c r="D11" t="s">
        <v>8</v>
      </c>
      <c r="E11">
        <v>14</v>
      </c>
      <c r="F11">
        <v>3.3</v>
      </c>
      <c r="G11">
        <v>67</v>
      </c>
      <c r="H11">
        <v>8</v>
      </c>
      <c r="I11">
        <v>6.4</v>
      </c>
      <c r="J11">
        <v>1.6</v>
      </c>
      <c r="K11">
        <v>19</v>
      </c>
      <c r="L11">
        <v>16</v>
      </c>
    </row>
    <row r="12" spans="1:12" x14ac:dyDescent="0.3">
      <c r="A12" t="s">
        <v>579</v>
      </c>
      <c r="B12" t="s">
        <v>265</v>
      </c>
      <c r="C12" t="s">
        <v>671</v>
      </c>
      <c r="D12" t="s">
        <v>8</v>
      </c>
      <c r="E12">
        <v>7.5</v>
      </c>
      <c r="F12">
        <v>7</v>
      </c>
      <c r="G12">
        <v>24</v>
      </c>
      <c r="H12">
        <v>8</v>
      </c>
      <c r="I12">
        <v>8</v>
      </c>
      <c r="J12">
        <v>7</v>
      </c>
      <c r="K12">
        <v>16</v>
      </c>
      <c r="L12">
        <v>16</v>
      </c>
    </row>
    <row r="13" spans="1:12" x14ac:dyDescent="0.3">
      <c r="A13" t="s">
        <v>579</v>
      </c>
      <c r="B13" t="s">
        <v>265</v>
      </c>
      <c r="C13" t="s">
        <v>672</v>
      </c>
      <c r="D13" t="s">
        <v>8</v>
      </c>
      <c r="E13">
        <v>23.5</v>
      </c>
      <c r="F13">
        <v>7</v>
      </c>
      <c r="G13">
        <v>32</v>
      </c>
      <c r="H13">
        <v>8</v>
      </c>
      <c r="I13">
        <v>27</v>
      </c>
      <c r="J13">
        <v>12</v>
      </c>
      <c r="K13">
        <v>36</v>
      </c>
      <c r="L13">
        <v>16</v>
      </c>
    </row>
    <row r="14" spans="1:12" x14ac:dyDescent="0.3">
      <c r="A14" t="s">
        <v>579</v>
      </c>
      <c r="B14" t="s">
        <v>265</v>
      </c>
      <c r="C14" t="s">
        <v>673</v>
      </c>
      <c r="D14" t="s">
        <v>8</v>
      </c>
      <c r="E14">
        <v>24</v>
      </c>
      <c r="F14">
        <v>18</v>
      </c>
      <c r="G14">
        <v>38</v>
      </c>
      <c r="H14">
        <v>8</v>
      </c>
      <c r="I14">
        <v>28</v>
      </c>
      <c r="J14">
        <v>18</v>
      </c>
      <c r="K14">
        <v>42</v>
      </c>
      <c r="L14">
        <v>16</v>
      </c>
    </row>
    <row r="15" spans="1:12" x14ac:dyDescent="0.3">
      <c r="A15" t="s">
        <v>579</v>
      </c>
      <c r="B15" t="s">
        <v>265</v>
      </c>
      <c r="C15" t="s">
        <v>674</v>
      </c>
      <c r="D15" t="s">
        <v>8</v>
      </c>
      <c r="E15">
        <v>53</v>
      </c>
      <c r="F15">
        <v>35</v>
      </c>
      <c r="G15">
        <v>88</v>
      </c>
      <c r="H15">
        <v>8</v>
      </c>
      <c r="I15">
        <v>54</v>
      </c>
      <c r="J15">
        <v>38</v>
      </c>
      <c r="K15">
        <v>91</v>
      </c>
      <c r="L15">
        <v>16</v>
      </c>
    </row>
    <row r="16" spans="1:12" x14ac:dyDescent="0.3">
      <c r="A16" t="s">
        <v>579</v>
      </c>
      <c r="B16" t="s">
        <v>265</v>
      </c>
      <c r="C16" t="s">
        <v>646</v>
      </c>
      <c r="D16" t="s">
        <v>8</v>
      </c>
      <c r="E16">
        <v>3.5</v>
      </c>
      <c r="F16">
        <v>0</v>
      </c>
      <c r="G16">
        <v>17</v>
      </c>
      <c r="H16">
        <v>8</v>
      </c>
      <c r="I16">
        <v>7.5</v>
      </c>
      <c r="J16">
        <v>0</v>
      </c>
      <c r="K16">
        <v>18</v>
      </c>
      <c r="L16">
        <v>16</v>
      </c>
    </row>
    <row r="17" spans="1:12" x14ac:dyDescent="0.3">
      <c r="A17" t="s">
        <v>579</v>
      </c>
      <c r="B17" t="s">
        <v>265</v>
      </c>
      <c r="C17" t="s">
        <v>647</v>
      </c>
      <c r="D17" t="s">
        <v>8</v>
      </c>
      <c r="E17">
        <v>3</v>
      </c>
      <c r="F17">
        <v>0</v>
      </c>
      <c r="G17">
        <v>12</v>
      </c>
      <c r="H17">
        <v>8</v>
      </c>
      <c r="I17">
        <v>7</v>
      </c>
      <c r="J17">
        <v>0</v>
      </c>
      <c r="K17">
        <v>13</v>
      </c>
      <c r="L17">
        <v>16</v>
      </c>
    </row>
    <row r="18" spans="1:12" x14ac:dyDescent="0.3">
      <c r="A18" t="s">
        <v>580</v>
      </c>
      <c r="B18" t="s">
        <v>265</v>
      </c>
      <c r="C18" t="s">
        <v>581</v>
      </c>
      <c r="D18" t="s">
        <v>8</v>
      </c>
      <c r="E18">
        <v>0.89</v>
      </c>
      <c r="H18">
        <v>1</v>
      </c>
      <c r="I18">
        <v>3.13</v>
      </c>
      <c r="J18">
        <v>0.71</v>
      </c>
      <c r="K18">
        <v>7.14</v>
      </c>
      <c r="L18">
        <v>16</v>
      </c>
    </row>
    <row r="19" spans="1:12" x14ac:dyDescent="0.3">
      <c r="A19" t="s">
        <v>580</v>
      </c>
      <c r="B19" t="s">
        <v>265</v>
      </c>
      <c r="C19" t="s">
        <v>582</v>
      </c>
      <c r="D19" t="s">
        <v>8</v>
      </c>
      <c r="E19">
        <v>6</v>
      </c>
      <c r="H19">
        <v>1</v>
      </c>
      <c r="I19">
        <v>6.4</v>
      </c>
      <c r="J19">
        <v>1.6</v>
      </c>
      <c r="K19">
        <v>19</v>
      </c>
      <c r="L19">
        <v>16</v>
      </c>
    </row>
    <row r="20" spans="1:12" x14ac:dyDescent="0.3">
      <c r="A20" t="s">
        <v>580</v>
      </c>
      <c r="B20" t="s">
        <v>265</v>
      </c>
      <c r="C20" t="s">
        <v>671</v>
      </c>
      <c r="D20" t="s">
        <v>8</v>
      </c>
      <c r="E20">
        <v>7</v>
      </c>
      <c r="H20">
        <v>1</v>
      </c>
      <c r="I20">
        <v>8</v>
      </c>
      <c r="J20">
        <v>7</v>
      </c>
      <c r="K20">
        <v>16</v>
      </c>
      <c r="L20">
        <v>16</v>
      </c>
    </row>
    <row r="21" spans="1:12" x14ac:dyDescent="0.3">
      <c r="A21" t="s">
        <v>580</v>
      </c>
      <c r="B21" t="s">
        <v>265</v>
      </c>
      <c r="C21" t="s">
        <v>672</v>
      </c>
      <c r="D21" t="s">
        <v>8</v>
      </c>
      <c r="E21">
        <v>13</v>
      </c>
      <c r="H21">
        <v>1</v>
      </c>
      <c r="I21">
        <v>27</v>
      </c>
      <c r="J21">
        <v>12</v>
      </c>
      <c r="K21">
        <v>36</v>
      </c>
      <c r="L21">
        <v>16</v>
      </c>
    </row>
    <row r="22" spans="1:12" x14ac:dyDescent="0.3">
      <c r="A22" t="s">
        <v>580</v>
      </c>
      <c r="B22" t="s">
        <v>265</v>
      </c>
      <c r="C22" t="s">
        <v>673</v>
      </c>
      <c r="D22" t="s">
        <v>8</v>
      </c>
      <c r="E22">
        <v>18</v>
      </c>
      <c r="H22">
        <v>1</v>
      </c>
      <c r="I22">
        <v>28</v>
      </c>
      <c r="J22">
        <v>18</v>
      </c>
      <c r="K22">
        <v>42</v>
      </c>
      <c r="L22">
        <v>16</v>
      </c>
    </row>
    <row r="23" spans="1:12" x14ac:dyDescent="0.3">
      <c r="A23" t="s">
        <v>580</v>
      </c>
      <c r="B23" t="s">
        <v>265</v>
      </c>
      <c r="C23" t="s">
        <v>674</v>
      </c>
      <c r="D23" t="s">
        <v>8</v>
      </c>
      <c r="E23">
        <v>38</v>
      </c>
      <c r="H23">
        <v>1</v>
      </c>
      <c r="I23">
        <v>54</v>
      </c>
      <c r="J23">
        <v>38</v>
      </c>
      <c r="K23">
        <v>91</v>
      </c>
      <c r="L23">
        <v>16</v>
      </c>
    </row>
    <row r="24" spans="1:12" x14ac:dyDescent="0.3">
      <c r="A24" t="s">
        <v>580</v>
      </c>
      <c r="B24" t="s">
        <v>265</v>
      </c>
      <c r="C24" t="s">
        <v>646</v>
      </c>
      <c r="D24" t="s">
        <v>8</v>
      </c>
      <c r="E24">
        <v>8</v>
      </c>
      <c r="H24">
        <v>1</v>
      </c>
      <c r="I24">
        <v>7.5</v>
      </c>
      <c r="J24">
        <v>0</v>
      </c>
      <c r="K24">
        <v>18</v>
      </c>
      <c r="L24">
        <v>16</v>
      </c>
    </row>
    <row r="25" spans="1:12" x14ac:dyDescent="0.3">
      <c r="A25" t="s">
        <v>580</v>
      </c>
      <c r="B25" t="s">
        <v>265</v>
      </c>
      <c r="C25" t="s">
        <v>647</v>
      </c>
      <c r="D25" t="s">
        <v>8</v>
      </c>
      <c r="E25">
        <v>5</v>
      </c>
      <c r="H25">
        <v>1</v>
      </c>
      <c r="I25">
        <v>7</v>
      </c>
      <c r="J25">
        <v>0</v>
      </c>
      <c r="K25">
        <v>13</v>
      </c>
      <c r="L25">
        <v>16</v>
      </c>
    </row>
    <row r="26" spans="1:12" x14ac:dyDescent="0.3">
      <c r="A26" t="s">
        <v>485</v>
      </c>
      <c r="B26" t="s">
        <v>265</v>
      </c>
      <c r="C26" t="s">
        <v>584</v>
      </c>
      <c r="D26" t="s">
        <v>8</v>
      </c>
      <c r="E26">
        <v>6</v>
      </c>
      <c r="H26">
        <v>1</v>
      </c>
      <c r="I26">
        <v>4</v>
      </c>
      <c r="J26">
        <v>1.4</v>
      </c>
      <c r="K26">
        <v>8.6999999999999993</v>
      </c>
      <c r="L26">
        <v>16</v>
      </c>
    </row>
    <row r="27" spans="1:12" x14ac:dyDescent="0.3">
      <c r="A27" t="s">
        <v>485</v>
      </c>
      <c r="B27" t="s">
        <v>265</v>
      </c>
      <c r="C27" t="s">
        <v>583</v>
      </c>
      <c r="D27" t="s">
        <v>8</v>
      </c>
      <c r="E27">
        <v>6.7</v>
      </c>
      <c r="H27">
        <v>1</v>
      </c>
      <c r="I27">
        <v>1.7</v>
      </c>
      <c r="J27">
        <v>1.1000000000000001</v>
      </c>
      <c r="K27">
        <v>2.8</v>
      </c>
      <c r="L27">
        <v>16</v>
      </c>
    </row>
    <row r="28" spans="1:12" x14ac:dyDescent="0.3">
      <c r="A28" t="s">
        <v>485</v>
      </c>
      <c r="B28" t="s">
        <v>265</v>
      </c>
      <c r="C28" t="s">
        <v>675</v>
      </c>
      <c r="D28" t="s">
        <v>8</v>
      </c>
      <c r="E28">
        <v>7</v>
      </c>
      <c r="H28">
        <v>1</v>
      </c>
      <c r="I28">
        <v>8</v>
      </c>
      <c r="J28">
        <v>7</v>
      </c>
      <c r="K28">
        <v>16</v>
      </c>
      <c r="L28">
        <v>16</v>
      </c>
    </row>
    <row r="29" spans="1:12" x14ac:dyDescent="0.3">
      <c r="A29" t="s">
        <v>485</v>
      </c>
      <c r="B29" t="s">
        <v>265</v>
      </c>
      <c r="C29" t="s">
        <v>676</v>
      </c>
      <c r="D29" t="s">
        <v>8</v>
      </c>
      <c r="E29">
        <v>12</v>
      </c>
      <c r="H29">
        <v>1</v>
      </c>
      <c r="I29">
        <v>24.5</v>
      </c>
      <c r="J29">
        <v>7</v>
      </c>
      <c r="K29">
        <v>36</v>
      </c>
      <c r="L29">
        <v>16</v>
      </c>
    </row>
    <row r="30" spans="1:12" x14ac:dyDescent="0.3">
      <c r="A30" t="s">
        <v>485</v>
      </c>
      <c r="B30" t="s">
        <v>265</v>
      </c>
      <c r="C30" t="s">
        <v>677</v>
      </c>
      <c r="D30" t="s">
        <v>8</v>
      </c>
      <c r="E30">
        <v>16</v>
      </c>
      <c r="H30">
        <v>1</v>
      </c>
      <c r="I30">
        <v>28</v>
      </c>
      <c r="J30">
        <v>17</v>
      </c>
      <c r="K30">
        <v>43</v>
      </c>
      <c r="L30">
        <v>16</v>
      </c>
    </row>
    <row r="31" spans="1:12" x14ac:dyDescent="0.3">
      <c r="A31" t="s">
        <v>485</v>
      </c>
      <c r="B31" t="s">
        <v>265</v>
      </c>
      <c r="C31" t="s">
        <v>678</v>
      </c>
      <c r="D31" t="s">
        <v>8</v>
      </c>
      <c r="E31">
        <v>35</v>
      </c>
      <c r="H31">
        <v>1</v>
      </c>
      <c r="I31">
        <v>59</v>
      </c>
      <c r="J31">
        <v>33</v>
      </c>
      <c r="K31">
        <v>95</v>
      </c>
      <c r="L31">
        <v>16</v>
      </c>
    </row>
    <row r="32" spans="1:12" x14ac:dyDescent="0.3">
      <c r="A32" t="s">
        <v>485</v>
      </c>
      <c r="B32" t="s">
        <v>265</v>
      </c>
      <c r="C32" t="s">
        <v>648</v>
      </c>
      <c r="D32" t="s">
        <v>8</v>
      </c>
      <c r="E32">
        <v>2</v>
      </c>
      <c r="H32">
        <v>1</v>
      </c>
      <c r="I32">
        <v>4.5</v>
      </c>
      <c r="J32">
        <v>1</v>
      </c>
      <c r="K32">
        <v>18</v>
      </c>
      <c r="L32">
        <v>16</v>
      </c>
    </row>
    <row r="33" spans="1:12" x14ac:dyDescent="0.3">
      <c r="A33" t="s">
        <v>485</v>
      </c>
      <c r="B33" t="s">
        <v>265</v>
      </c>
      <c r="C33" t="s">
        <v>649</v>
      </c>
      <c r="D33" t="s">
        <v>8</v>
      </c>
      <c r="E33">
        <v>2</v>
      </c>
      <c r="H33">
        <v>1</v>
      </c>
      <c r="I33">
        <v>5</v>
      </c>
      <c r="J33">
        <v>1</v>
      </c>
      <c r="K33">
        <v>9</v>
      </c>
      <c r="L33">
        <v>16</v>
      </c>
    </row>
    <row r="34" spans="1:12" x14ac:dyDescent="0.3">
      <c r="A34" t="s">
        <v>579</v>
      </c>
      <c r="B34" t="s">
        <v>265</v>
      </c>
      <c r="C34" t="s">
        <v>584</v>
      </c>
      <c r="D34" t="s">
        <v>8</v>
      </c>
      <c r="E34">
        <v>10.5</v>
      </c>
      <c r="F34">
        <v>1</v>
      </c>
      <c r="G34">
        <v>49</v>
      </c>
      <c r="H34">
        <v>8</v>
      </c>
      <c r="I34">
        <v>4</v>
      </c>
      <c r="J34">
        <v>1.4</v>
      </c>
      <c r="K34">
        <v>8.6999999999999993</v>
      </c>
      <c r="L34">
        <v>16</v>
      </c>
    </row>
    <row r="35" spans="1:12" x14ac:dyDescent="0.3">
      <c r="A35" t="s">
        <v>579</v>
      </c>
      <c r="B35" t="s">
        <v>265</v>
      </c>
      <c r="C35" t="s">
        <v>583</v>
      </c>
      <c r="D35" t="s">
        <v>8</v>
      </c>
      <c r="E35">
        <v>2.2999999999999998</v>
      </c>
      <c r="F35">
        <v>1.5</v>
      </c>
      <c r="G35">
        <v>3.4</v>
      </c>
      <c r="H35">
        <v>8</v>
      </c>
      <c r="I35">
        <v>1.7</v>
      </c>
      <c r="J35">
        <v>1.1000000000000001</v>
      </c>
      <c r="K35">
        <v>2.8</v>
      </c>
      <c r="L35">
        <v>16</v>
      </c>
    </row>
    <row r="36" spans="1:12" x14ac:dyDescent="0.3">
      <c r="A36" t="s">
        <v>579</v>
      </c>
      <c r="B36" t="s">
        <v>265</v>
      </c>
      <c r="C36" t="s">
        <v>675</v>
      </c>
      <c r="D36" t="s">
        <v>8</v>
      </c>
      <c r="E36">
        <v>8</v>
      </c>
      <c r="F36">
        <v>7</v>
      </c>
      <c r="G36">
        <v>20</v>
      </c>
      <c r="H36">
        <v>8</v>
      </c>
      <c r="I36">
        <v>8</v>
      </c>
      <c r="J36">
        <v>7</v>
      </c>
      <c r="K36">
        <v>16</v>
      </c>
      <c r="L36">
        <v>16</v>
      </c>
    </row>
    <row r="37" spans="1:12" x14ac:dyDescent="0.3">
      <c r="A37" t="s">
        <v>579</v>
      </c>
      <c r="B37" t="s">
        <v>265</v>
      </c>
      <c r="C37" t="s">
        <v>676</v>
      </c>
      <c r="D37" t="s">
        <v>8</v>
      </c>
      <c r="E37">
        <v>24</v>
      </c>
      <c r="F37">
        <v>11</v>
      </c>
      <c r="G37">
        <v>36</v>
      </c>
      <c r="H37">
        <v>8</v>
      </c>
      <c r="I37">
        <v>24.5</v>
      </c>
      <c r="J37">
        <v>7</v>
      </c>
      <c r="K37">
        <v>36</v>
      </c>
      <c r="L37">
        <v>16</v>
      </c>
    </row>
    <row r="38" spans="1:12" x14ac:dyDescent="0.3">
      <c r="A38" t="s">
        <v>579</v>
      </c>
      <c r="B38" t="s">
        <v>265</v>
      </c>
      <c r="C38" t="s">
        <v>677</v>
      </c>
      <c r="D38" t="s">
        <v>8</v>
      </c>
      <c r="E38">
        <v>25.5</v>
      </c>
      <c r="F38">
        <v>19</v>
      </c>
      <c r="G38">
        <v>41</v>
      </c>
      <c r="H38">
        <v>8</v>
      </c>
      <c r="I38">
        <v>28</v>
      </c>
      <c r="J38">
        <v>17</v>
      </c>
      <c r="K38">
        <v>43</v>
      </c>
      <c r="L38">
        <v>16</v>
      </c>
    </row>
    <row r="39" spans="1:12" x14ac:dyDescent="0.3">
      <c r="A39" t="s">
        <v>579</v>
      </c>
      <c r="B39" t="s">
        <v>265</v>
      </c>
      <c r="C39" t="s">
        <v>678</v>
      </c>
      <c r="D39" t="s">
        <v>8</v>
      </c>
      <c r="E39">
        <v>60.5</v>
      </c>
      <c r="F39">
        <v>38</v>
      </c>
      <c r="G39">
        <v>86</v>
      </c>
      <c r="H39">
        <v>8</v>
      </c>
      <c r="I39">
        <v>59</v>
      </c>
      <c r="J39">
        <v>33</v>
      </c>
      <c r="K39">
        <v>95</v>
      </c>
      <c r="L39">
        <v>16</v>
      </c>
    </row>
    <row r="40" spans="1:12" x14ac:dyDescent="0.3">
      <c r="A40" t="s">
        <v>579</v>
      </c>
      <c r="B40" t="s">
        <v>265</v>
      </c>
      <c r="C40" t="s">
        <v>648</v>
      </c>
      <c r="D40" t="s">
        <v>8</v>
      </c>
      <c r="E40">
        <v>3.5</v>
      </c>
      <c r="F40">
        <v>0</v>
      </c>
      <c r="G40">
        <v>20</v>
      </c>
      <c r="H40">
        <v>8</v>
      </c>
      <c r="I40">
        <v>4.5</v>
      </c>
      <c r="J40">
        <v>1</v>
      </c>
      <c r="K40">
        <v>18</v>
      </c>
      <c r="L40">
        <v>16</v>
      </c>
    </row>
    <row r="41" spans="1:12" x14ac:dyDescent="0.3">
      <c r="A41" t="s">
        <v>579</v>
      </c>
      <c r="B41" t="s">
        <v>265</v>
      </c>
      <c r="C41" t="s">
        <v>649</v>
      </c>
      <c r="D41" t="s">
        <v>8</v>
      </c>
      <c r="E41">
        <v>3</v>
      </c>
      <c r="F41">
        <v>0</v>
      </c>
      <c r="G41">
        <v>12</v>
      </c>
      <c r="H41">
        <v>8</v>
      </c>
      <c r="I41">
        <v>5</v>
      </c>
      <c r="J41">
        <v>1</v>
      </c>
      <c r="K41">
        <v>9</v>
      </c>
      <c r="L41">
        <v>16</v>
      </c>
    </row>
    <row r="42" spans="1:12" x14ac:dyDescent="0.3">
      <c r="A42" t="s">
        <v>580</v>
      </c>
      <c r="B42" t="s">
        <v>265</v>
      </c>
      <c r="C42" t="s">
        <v>584</v>
      </c>
      <c r="D42" t="s">
        <v>8</v>
      </c>
      <c r="E42">
        <v>3</v>
      </c>
      <c r="H42">
        <v>1</v>
      </c>
      <c r="I42">
        <v>4</v>
      </c>
      <c r="J42">
        <v>1.4</v>
      </c>
      <c r="K42">
        <v>8.6999999999999993</v>
      </c>
      <c r="L42">
        <v>16</v>
      </c>
    </row>
    <row r="43" spans="1:12" x14ac:dyDescent="0.3">
      <c r="A43" t="s">
        <v>580</v>
      </c>
      <c r="B43" t="s">
        <v>265</v>
      </c>
      <c r="C43" t="s">
        <v>583</v>
      </c>
      <c r="D43" t="s">
        <v>8</v>
      </c>
      <c r="E43">
        <v>1.1000000000000001</v>
      </c>
      <c r="H43">
        <v>1</v>
      </c>
      <c r="I43">
        <v>1.7</v>
      </c>
      <c r="J43">
        <v>1.1000000000000001</v>
      </c>
      <c r="K43">
        <v>2.8</v>
      </c>
      <c r="L43">
        <v>16</v>
      </c>
    </row>
    <row r="44" spans="1:12" x14ac:dyDescent="0.3">
      <c r="A44" t="s">
        <v>580</v>
      </c>
      <c r="B44" t="s">
        <v>265</v>
      </c>
      <c r="C44" t="s">
        <v>675</v>
      </c>
      <c r="D44" t="s">
        <v>8</v>
      </c>
      <c r="E44">
        <v>7</v>
      </c>
      <c r="H44">
        <v>1</v>
      </c>
      <c r="I44">
        <v>8</v>
      </c>
      <c r="J44">
        <v>7</v>
      </c>
      <c r="K44">
        <v>16</v>
      </c>
      <c r="L44">
        <v>16</v>
      </c>
    </row>
    <row r="45" spans="1:12" x14ac:dyDescent="0.3">
      <c r="A45" t="s">
        <v>580</v>
      </c>
      <c r="B45" t="s">
        <v>265</v>
      </c>
      <c r="C45" t="s">
        <v>676</v>
      </c>
      <c r="D45" t="s">
        <v>8</v>
      </c>
      <c r="E45">
        <v>13</v>
      </c>
      <c r="H45">
        <v>1</v>
      </c>
      <c r="I45">
        <v>24.5</v>
      </c>
      <c r="J45">
        <v>7</v>
      </c>
      <c r="K45">
        <v>36</v>
      </c>
      <c r="L45">
        <v>16</v>
      </c>
    </row>
    <row r="46" spans="1:12" x14ac:dyDescent="0.3">
      <c r="A46" t="s">
        <v>580</v>
      </c>
      <c r="B46" t="s">
        <v>265</v>
      </c>
      <c r="C46" t="s">
        <v>677</v>
      </c>
      <c r="D46" t="s">
        <v>8</v>
      </c>
      <c r="E46">
        <v>19</v>
      </c>
      <c r="H46">
        <v>1</v>
      </c>
      <c r="I46">
        <v>28</v>
      </c>
      <c r="J46">
        <v>17</v>
      </c>
      <c r="K46">
        <v>43</v>
      </c>
      <c r="L46">
        <v>16</v>
      </c>
    </row>
    <row r="47" spans="1:12" x14ac:dyDescent="0.3">
      <c r="A47" t="s">
        <v>580</v>
      </c>
      <c r="B47" t="s">
        <v>265</v>
      </c>
      <c r="C47" t="s">
        <v>678</v>
      </c>
      <c r="D47" t="s">
        <v>8</v>
      </c>
      <c r="E47">
        <v>38</v>
      </c>
      <c r="H47">
        <v>1</v>
      </c>
      <c r="I47">
        <v>59</v>
      </c>
      <c r="J47">
        <v>33</v>
      </c>
      <c r="K47">
        <v>95</v>
      </c>
      <c r="L47">
        <v>16</v>
      </c>
    </row>
    <row r="48" spans="1:12" x14ac:dyDescent="0.3">
      <c r="A48" t="s">
        <v>580</v>
      </c>
      <c r="B48" t="s">
        <v>265</v>
      </c>
      <c r="C48" t="s">
        <v>648</v>
      </c>
      <c r="D48" t="s">
        <v>8</v>
      </c>
      <c r="E48">
        <v>2</v>
      </c>
      <c r="H48">
        <v>1</v>
      </c>
      <c r="I48">
        <v>4.5</v>
      </c>
      <c r="J48">
        <v>1</v>
      </c>
      <c r="K48">
        <v>18</v>
      </c>
      <c r="L48">
        <v>16</v>
      </c>
    </row>
    <row r="49" spans="1:12" x14ac:dyDescent="0.3">
      <c r="A49" t="s">
        <v>580</v>
      </c>
      <c r="B49" t="s">
        <v>265</v>
      </c>
      <c r="C49" t="s">
        <v>649</v>
      </c>
      <c r="D49" t="s">
        <v>8</v>
      </c>
      <c r="E49">
        <v>3</v>
      </c>
      <c r="H49">
        <v>1</v>
      </c>
      <c r="I49">
        <v>5</v>
      </c>
      <c r="J49">
        <v>1</v>
      </c>
      <c r="K49">
        <v>9</v>
      </c>
      <c r="L49">
        <v>16</v>
      </c>
    </row>
  </sheetData>
  <phoneticPr fontId="2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996E-CC75-496C-AC5A-80029A47498C}">
  <dimension ref="A1:J46"/>
  <sheetViews>
    <sheetView topLeftCell="A19" workbookViewId="0">
      <selection activeCell="E11" sqref="E11"/>
    </sheetView>
  </sheetViews>
  <sheetFormatPr defaultRowHeight="14.4" x14ac:dyDescent="0.3"/>
  <cols>
    <col min="1" max="1" width="13.109375" bestFit="1" customWidth="1"/>
    <col min="2" max="2" width="10" bestFit="1" customWidth="1"/>
    <col min="3" max="3" width="21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87</v>
      </c>
      <c r="G1" s="6" t="s">
        <v>13</v>
      </c>
      <c r="H1" s="6"/>
      <c r="I1" s="6"/>
      <c r="J1" s="6"/>
    </row>
    <row r="2" spans="1:10" x14ac:dyDescent="0.3">
      <c r="A2" t="s">
        <v>738</v>
      </c>
      <c r="B2" t="s">
        <v>34</v>
      </c>
      <c r="C2" t="s">
        <v>159</v>
      </c>
      <c r="D2" t="s">
        <v>27</v>
      </c>
      <c r="E2">
        <v>3.4</v>
      </c>
      <c r="F2">
        <v>1.9</v>
      </c>
      <c r="G2">
        <v>29</v>
      </c>
      <c r="H2" s="6"/>
      <c r="I2" s="6"/>
      <c r="J2" s="6"/>
    </row>
    <row r="3" spans="1:10" x14ac:dyDescent="0.3">
      <c r="A3" t="s">
        <v>739</v>
      </c>
      <c r="B3" t="s">
        <v>34</v>
      </c>
      <c r="C3" t="s">
        <v>159</v>
      </c>
      <c r="D3" t="s">
        <v>27</v>
      </c>
      <c r="E3">
        <v>2.8</v>
      </c>
      <c r="F3">
        <v>1.1000000000000001</v>
      </c>
      <c r="G3">
        <v>14</v>
      </c>
    </row>
    <row r="4" spans="1:10" x14ac:dyDescent="0.3">
      <c r="A4" t="s">
        <v>740</v>
      </c>
      <c r="B4" t="s">
        <v>34</v>
      </c>
      <c r="C4" t="s">
        <v>159</v>
      </c>
      <c r="D4" t="s">
        <v>27</v>
      </c>
      <c r="E4">
        <v>5.3</v>
      </c>
      <c r="F4">
        <v>3.1</v>
      </c>
      <c r="G4">
        <v>4</v>
      </c>
    </row>
    <row r="5" spans="1:10" x14ac:dyDescent="0.3">
      <c r="A5" t="s">
        <v>732</v>
      </c>
      <c r="B5" t="s">
        <v>34</v>
      </c>
      <c r="C5" t="s">
        <v>159</v>
      </c>
      <c r="D5" t="s">
        <v>27</v>
      </c>
      <c r="E5">
        <v>3.6</v>
      </c>
      <c r="F5">
        <v>1.9</v>
      </c>
      <c r="G5">
        <v>9</v>
      </c>
    </row>
    <row r="6" spans="1:10" x14ac:dyDescent="0.3">
      <c r="A6" t="s">
        <v>741</v>
      </c>
      <c r="B6" t="s">
        <v>34</v>
      </c>
      <c r="C6" t="s">
        <v>159</v>
      </c>
      <c r="D6" t="s">
        <v>27</v>
      </c>
      <c r="E6">
        <v>3.2</v>
      </c>
      <c r="F6">
        <v>1.7</v>
      </c>
      <c r="G6">
        <v>26</v>
      </c>
    </row>
    <row r="7" spans="1:10" x14ac:dyDescent="0.3">
      <c r="A7" t="s">
        <v>734</v>
      </c>
      <c r="B7" t="s">
        <v>34</v>
      </c>
      <c r="C7" t="s">
        <v>159</v>
      </c>
      <c r="D7" t="s">
        <v>27</v>
      </c>
      <c r="E7">
        <v>3.6</v>
      </c>
      <c r="F7">
        <v>2.2999999999999998</v>
      </c>
      <c r="G7">
        <v>12</v>
      </c>
    </row>
    <row r="8" spans="1:10" x14ac:dyDescent="0.3">
      <c r="A8" t="s">
        <v>742</v>
      </c>
      <c r="B8" t="s">
        <v>34</v>
      </c>
      <c r="C8" t="s">
        <v>159</v>
      </c>
      <c r="D8" t="s">
        <v>8</v>
      </c>
      <c r="E8">
        <v>3.2</v>
      </c>
      <c r="F8">
        <v>1.6</v>
      </c>
      <c r="G8">
        <v>10</v>
      </c>
    </row>
    <row r="9" spans="1:10" x14ac:dyDescent="0.3">
      <c r="A9" t="s">
        <v>743</v>
      </c>
      <c r="B9" t="s">
        <v>34</v>
      </c>
      <c r="C9" t="s">
        <v>159</v>
      </c>
      <c r="D9" t="s">
        <v>8</v>
      </c>
      <c r="E9">
        <v>3.1</v>
      </c>
      <c r="F9">
        <v>1.2</v>
      </c>
      <c r="G9">
        <v>16</v>
      </c>
    </row>
    <row r="10" spans="1:10" x14ac:dyDescent="0.3">
      <c r="A10" t="s">
        <v>744</v>
      </c>
      <c r="B10" t="s">
        <v>34</v>
      </c>
      <c r="C10" t="s">
        <v>159</v>
      </c>
      <c r="D10" t="s">
        <v>8</v>
      </c>
      <c r="E10">
        <v>3.6</v>
      </c>
      <c r="F10">
        <v>2.2999999999999998</v>
      </c>
      <c r="G10">
        <v>12</v>
      </c>
    </row>
    <row r="11" spans="1:10" x14ac:dyDescent="0.3">
      <c r="A11" t="s">
        <v>738</v>
      </c>
      <c r="B11" t="s">
        <v>34</v>
      </c>
      <c r="C11" t="s">
        <v>278</v>
      </c>
      <c r="D11" t="s">
        <v>27</v>
      </c>
      <c r="E11">
        <v>0.7</v>
      </c>
      <c r="F11">
        <v>0.8</v>
      </c>
      <c r="G11">
        <v>29</v>
      </c>
    </row>
    <row r="12" spans="1:10" x14ac:dyDescent="0.3">
      <c r="A12" t="s">
        <v>739</v>
      </c>
      <c r="B12" t="s">
        <v>34</v>
      </c>
      <c r="C12" t="s">
        <v>278</v>
      </c>
      <c r="D12" t="s">
        <v>27</v>
      </c>
      <c r="E12">
        <v>0.4</v>
      </c>
      <c r="F12">
        <v>0.2</v>
      </c>
      <c r="G12">
        <v>14</v>
      </c>
    </row>
    <row r="13" spans="1:10" x14ac:dyDescent="0.3">
      <c r="A13" t="s">
        <v>740</v>
      </c>
      <c r="B13" t="s">
        <v>34</v>
      </c>
      <c r="C13" t="s">
        <v>278</v>
      </c>
      <c r="D13" t="s">
        <v>27</v>
      </c>
      <c r="E13">
        <v>0.6</v>
      </c>
      <c r="F13">
        <v>0.2</v>
      </c>
      <c r="G13">
        <v>4</v>
      </c>
    </row>
    <row r="14" spans="1:10" x14ac:dyDescent="0.3">
      <c r="A14" t="s">
        <v>732</v>
      </c>
      <c r="B14" t="s">
        <v>34</v>
      </c>
      <c r="C14" t="s">
        <v>278</v>
      </c>
      <c r="D14" t="s">
        <v>27</v>
      </c>
      <c r="E14">
        <v>0.8</v>
      </c>
      <c r="F14">
        <v>1.1000000000000001</v>
      </c>
      <c r="G14">
        <v>9</v>
      </c>
    </row>
    <row r="15" spans="1:10" x14ac:dyDescent="0.3">
      <c r="A15" t="s">
        <v>741</v>
      </c>
      <c r="B15" t="s">
        <v>34</v>
      </c>
      <c r="C15" t="s">
        <v>278</v>
      </c>
      <c r="D15" t="s">
        <v>27</v>
      </c>
      <c r="E15">
        <v>0.5</v>
      </c>
      <c r="F15">
        <v>0.3</v>
      </c>
      <c r="G15">
        <v>26</v>
      </c>
    </row>
    <row r="16" spans="1:10" x14ac:dyDescent="0.3">
      <c r="A16" t="s">
        <v>734</v>
      </c>
      <c r="B16" t="s">
        <v>34</v>
      </c>
      <c r="C16" t="s">
        <v>278</v>
      </c>
      <c r="D16" t="s">
        <v>27</v>
      </c>
      <c r="E16">
        <v>0.7</v>
      </c>
      <c r="F16">
        <v>0.8</v>
      </c>
      <c r="G16">
        <v>12</v>
      </c>
    </row>
    <row r="17" spans="1:7" x14ac:dyDescent="0.3">
      <c r="A17" t="s">
        <v>742</v>
      </c>
      <c r="B17" t="s">
        <v>34</v>
      </c>
      <c r="C17" t="s">
        <v>278</v>
      </c>
      <c r="D17" t="s">
        <v>8</v>
      </c>
      <c r="E17">
        <v>0.7</v>
      </c>
      <c r="F17">
        <v>0.9</v>
      </c>
      <c r="G17">
        <v>10</v>
      </c>
    </row>
    <row r="18" spans="1:7" x14ac:dyDescent="0.3">
      <c r="A18" t="s">
        <v>743</v>
      </c>
      <c r="B18" t="s">
        <v>34</v>
      </c>
      <c r="C18" t="s">
        <v>278</v>
      </c>
      <c r="D18" t="s">
        <v>8</v>
      </c>
      <c r="E18">
        <v>0.7</v>
      </c>
      <c r="F18">
        <v>0.9</v>
      </c>
      <c r="G18">
        <v>16</v>
      </c>
    </row>
    <row r="19" spans="1:7" x14ac:dyDescent="0.3">
      <c r="A19" t="s">
        <v>744</v>
      </c>
      <c r="B19" t="s">
        <v>34</v>
      </c>
      <c r="C19" t="s">
        <v>278</v>
      </c>
      <c r="D19" t="s">
        <v>8</v>
      </c>
      <c r="E19">
        <v>0.5</v>
      </c>
      <c r="F19">
        <v>0.3</v>
      </c>
      <c r="G19">
        <v>21</v>
      </c>
    </row>
    <row r="20" spans="1:7" x14ac:dyDescent="0.3">
      <c r="A20" t="s">
        <v>738</v>
      </c>
      <c r="B20" t="s">
        <v>34</v>
      </c>
      <c r="C20" t="s">
        <v>279</v>
      </c>
      <c r="D20" t="s">
        <v>27</v>
      </c>
      <c r="E20">
        <v>1.5</v>
      </c>
      <c r="F20">
        <v>1</v>
      </c>
      <c r="G20">
        <v>29</v>
      </c>
    </row>
    <row r="21" spans="1:7" x14ac:dyDescent="0.3">
      <c r="A21" t="s">
        <v>739</v>
      </c>
      <c r="B21" t="s">
        <v>34</v>
      </c>
      <c r="C21" t="s">
        <v>279</v>
      </c>
      <c r="D21" t="s">
        <v>27</v>
      </c>
      <c r="E21">
        <v>1.5</v>
      </c>
      <c r="F21">
        <v>1.5</v>
      </c>
      <c r="G21">
        <v>14</v>
      </c>
    </row>
    <row r="22" spans="1:7" x14ac:dyDescent="0.3">
      <c r="A22" t="s">
        <v>740</v>
      </c>
      <c r="B22" t="s">
        <v>34</v>
      </c>
      <c r="C22" t="s">
        <v>279</v>
      </c>
      <c r="D22" t="s">
        <v>27</v>
      </c>
      <c r="E22">
        <v>2</v>
      </c>
      <c r="F22">
        <v>1.5</v>
      </c>
      <c r="G22">
        <v>4</v>
      </c>
    </row>
    <row r="23" spans="1:7" x14ac:dyDescent="0.3">
      <c r="A23" t="s">
        <v>732</v>
      </c>
      <c r="B23" t="s">
        <v>34</v>
      </c>
      <c r="C23" t="s">
        <v>279</v>
      </c>
      <c r="D23" t="s">
        <v>27</v>
      </c>
      <c r="E23">
        <v>1.6</v>
      </c>
      <c r="F23">
        <v>1</v>
      </c>
      <c r="G23">
        <v>9</v>
      </c>
    </row>
    <row r="24" spans="1:7" x14ac:dyDescent="0.3">
      <c r="A24" t="s">
        <v>741</v>
      </c>
      <c r="B24" t="s">
        <v>34</v>
      </c>
      <c r="C24" t="s">
        <v>279</v>
      </c>
      <c r="D24" t="s">
        <v>27</v>
      </c>
      <c r="E24">
        <v>1.3</v>
      </c>
      <c r="F24">
        <v>1</v>
      </c>
      <c r="G24">
        <v>26</v>
      </c>
    </row>
    <row r="25" spans="1:7" x14ac:dyDescent="0.3">
      <c r="A25" t="s">
        <v>734</v>
      </c>
      <c r="B25" t="s">
        <v>34</v>
      </c>
      <c r="C25" t="s">
        <v>279</v>
      </c>
      <c r="D25" t="s">
        <v>27</v>
      </c>
      <c r="E25">
        <v>1.9</v>
      </c>
      <c r="F25">
        <v>1.7</v>
      </c>
      <c r="G25">
        <v>12</v>
      </c>
    </row>
    <row r="26" spans="1:7" x14ac:dyDescent="0.3">
      <c r="A26" t="s">
        <v>742</v>
      </c>
      <c r="B26" t="s">
        <v>34</v>
      </c>
      <c r="C26" t="s">
        <v>279</v>
      </c>
      <c r="D26" t="s">
        <v>8</v>
      </c>
      <c r="E26">
        <v>1.1000000000000001</v>
      </c>
      <c r="F26">
        <v>0.9</v>
      </c>
      <c r="G26">
        <v>10</v>
      </c>
    </row>
    <row r="27" spans="1:7" x14ac:dyDescent="0.3">
      <c r="A27" t="s">
        <v>743</v>
      </c>
      <c r="B27" t="s">
        <v>34</v>
      </c>
      <c r="C27" t="s">
        <v>279</v>
      </c>
      <c r="D27" t="s">
        <v>8</v>
      </c>
      <c r="E27">
        <v>1.8</v>
      </c>
      <c r="F27">
        <v>1.4</v>
      </c>
      <c r="G27">
        <v>16</v>
      </c>
    </row>
    <row r="28" spans="1:7" x14ac:dyDescent="0.3">
      <c r="A28" t="s">
        <v>744</v>
      </c>
      <c r="B28" t="s">
        <v>34</v>
      </c>
      <c r="C28" t="s">
        <v>279</v>
      </c>
      <c r="D28" t="s">
        <v>8</v>
      </c>
      <c r="E28">
        <v>1.6</v>
      </c>
      <c r="F28">
        <v>0.1</v>
      </c>
      <c r="G28">
        <v>21</v>
      </c>
    </row>
    <row r="29" spans="1:7" x14ac:dyDescent="0.3">
      <c r="A29" t="s">
        <v>738</v>
      </c>
      <c r="B29" t="s">
        <v>34</v>
      </c>
      <c r="C29" t="s">
        <v>33</v>
      </c>
      <c r="D29" t="s">
        <v>27</v>
      </c>
      <c r="E29">
        <v>9.4</v>
      </c>
      <c r="F29">
        <v>12.8</v>
      </c>
      <c r="G29">
        <v>29</v>
      </c>
    </row>
    <row r="30" spans="1:7" x14ac:dyDescent="0.3">
      <c r="A30" t="s">
        <v>739</v>
      </c>
      <c r="B30" t="s">
        <v>34</v>
      </c>
      <c r="C30" t="s">
        <v>33</v>
      </c>
      <c r="D30" t="s">
        <v>27</v>
      </c>
      <c r="E30">
        <v>13.8</v>
      </c>
      <c r="F30">
        <v>22.9</v>
      </c>
      <c r="G30">
        <v>14</v>
      </c>
    </row>
    <row r="31" spans="1:7" x14ac:dyDescent="0.3">
      <c r="A31" t="s">
        <v>740</v>
      </c>
      <c r="B31" t="s">
        <v>34</v>
      </c>
      <c r="C31" t="s">
        <v>33</v>
      </c>
      <c r="D31" t="s">
        <v>27</v>
      </c>
      <c r="E31">
        <v>8.4</v>
      </c>
      <c r="F31">
        <v>5.6</v>
      </c>
      <c r="G31">
        <v>4</v>
      </c>
    </row>
    <row r="32" spans="1:7" x14ac:dyDescent="0.3">
      <c r="A32" t="s">
        <v>732</v>
      </c>
      <c r="B32" t="s">
        <v>34</v>
      </c>
      <c r="C32" t="s">
        <v>33</v>
      </c>
      <c r="D32" t="s">
        <v>27</v>
      </c>
      <c r="E32">
        <v>13.8</v>
      </c>
      <c r="F32">
        <v>22.4</v>
      </c>
      <c r="G32">
        <v>9</v>
      </c>
    </row>
    <row r="33" spans="1:7" x14ac:dyDescent="0.3">
      <c r="A33" t="s">
        <v>741</v>
      </c>
      <c r="B33" t="s">
        <v>34</v>
      </c>
      <c r="C33" t="s">
        <v>33</v>
      </c>
      <c r="D33" t="s">
        <v>27</v>
      </c>
      <c r="E33">
        <v>7.7</v>
      </c>
      <c r="F33">
        <v>4.3</v>
      </c>
      <c r="G33">
        <v>26</v>
      </c>
    </row>
    <row r="34" spans="1:7" x14ac:dyDescent="0.3">
      <c r="A34" t="s">
        <v>734</v>
      </c>
      <c r="B34" t="s">
        <v>34</v>
      </c>
      <c r="C34" t="s">
        <v>33</v>
      </c>
      <c r="D34" t="s">
        <v>27</v>
      </c>
      <c r="E34">
        <v>14.5</v>
      </c>
      <c r="F34">
        <v>24.8</v>
      </c>
      <c r="G34">
        <v>12</v>
      </c>
    </row>
    <row r="35" spans="1:7" x14ac:dyDescent="0.3">
      <c r="A35" t="s">
        <v>742</v>
      </c>
      <c r="B35" t="s">
        <v>34</v>
      </c>
      <c r="C35" t="s">
        <v>33</v>
      </c>
      <c r="D35" t="s">
        <v>8</v>
      </c>
      <c r="E35">
        <v>6.8</v>
      </c>
      <c r="F35">
        <v>3.2</v>
      </c>
      <c r="G35">
        <v>10</v>
      </c>
    </row>
    <row r="36" spans="1:7" x14ac:dyDescent="0.3">
      <c r="A36" t="s">
        <v>743</v>
      </c>
      <c r="B36" t="s">
        <v>34</v>
      </c>
      <c r="C36" t="s">
        <v>33</v>
      </c>
      <c r="D36" t="s">
        <v>8</v>
      </c>
      <c r="E36">
        <v>11.6</v>
      </c>
      <c r="F36">
        <v>17.2</v>
      </c>
      <c r="G36">
        <v>16</v>
      </c>
    </row>
    <row r="37" spans="1:7" x14ac:dyDescent="0.3">
      <c r="A37" t="s">
        <v>744</v>
      </c>
      <c r="B37" t="s">
        <v>34</v>
      </c>
      <c r="C37" t="s">
        <v>33</v>
      </c>
      <c r="D37" t="s">
        <v>8</v>
      </c>
      <c r="E37">
        <v>11.7</v>
      </c>
      <c r="F37">
        <v>18.7</v>
      </c>
      <c r="G37">
        <v>21</v>
      </c>
    </row>
    <row r="38" spans="1:7" x14ac:dyDescent="0.3">
      <c r="A38" t="s">
        <v>738</v>
      </c>
      <c r="B38" t="s">
        <v>34</v>
      </c>
      <c r="C38" t="s">
        <v>585</v>
      </c>
      <c r="D38" t="s">
        <v>27</v>
      </c>
      <c r="E38">
        <v>3.2</v>
      </c>
      <c r="F38">
        <v>2.8</v>
      </c>
      <c r="G38">
        <v>29</v>
      </c>
    </row>
    <row r="39" spans="1:7" x14ac:dyDescent="0.3">
      <c r="A39" t="s">
        <v>739</v>
      </c>
      <c r="B39" t="s">
        <v>34</v>
      </c>
      <c r="C39" t="s">
        <v>585</v>
      </c>
      <c r="D39" t="s">
        <v>27</v>
      </c>
      <c r="E39">
        <v>3.2</v>
      </c>
      <c r="F39">
        <v>1.8</v>
      </c>
      <c r="G39">
        <v>14</v>
      </c>
    </row>
    <row r="40" spans="1:7" x14ac:dyDescent="0.3">
      <c r="A40" t="s">
        <v>740</v>
      </c>
      <c r="B40" t="s">
        <v>34</v>
      </c>
      <c r="C40" t="s">
        <v>585</v>
      </c>
      <c r="D40" t="s">
        <v>27</v>
      </c>
      <c r="E40">
        <v>2.8</v>
      </c>
      <c r="F40">
        <v>0.5</v>
      </c>
      <c r="G40">
        <v>4</v>
      </c>
    </row>
    <row r="41" spans="1:7" x14ac:dyDescent="0.3">
      <c r="A41" t="s">
        <v>732</v>
      </c>
      <c r="B41" t="s">
        <v>34</v>
      </c>
      <c r="C41" t="s">
        <v>585</v>
      </c>
      <c r="D41" t="s">
        <v>27</v>
      </c>
      <c r="E41">
        <v>3.1</v>
      </c>
      <c r="F41">
        <v>2.4</v>
      </c>
      <c r="G41">
        <v>9</v>
      </c>
    </row>
    <row r="42" spans="1:7" x14ac:dyDescent="0.3">
      <c r="A42" t="s">
        <v>741</v>
      </c>
      <c r="B42" t="s">
        <v>34</v>
      </c>
      <c r="C42" t="s">
        <v>585</v>
      </c>
      <c r="D42" t="s">
        <v>27</v>
      </c>
      <c r="E42">
        <v>3.4</v>
      </c>
      <c r="F42">
        <v>2.7</v>
      </c>
      <c r="G42">
        <v>26</v>
      </c>
    </row>
    <row r="43" spans="1:7" x14ac:dyDescent="0.3">
      <c r="A43" t="s">
        <v>734</v>
      </c>
      <c r="B43" t="s">
        <v>34</v>
      </c>
      <c r="C43" t="s">
        <v>585</v>
      </c>
      <c r="D43" t="s">
        <v>27</v>
      </c>
      <c r="E43">
        <v>2.7</v>
      </c>
      <c r="F43">
        <v>1.5</v>
      </c>
      <c r="G43">
        <v>12</v>
      </c>
    </row>
    <row r="44" spans="1:7" x14ac:dyDescent="0.3">
      <c r="A44" t="s">
        <v>742</v>
      </c>
      <c r="B44" t="s">
        <v>34</v>
      </c>
      <c r="C44" t="s">
        <v>585</v>
      </c>
      <c r="D44" t="s">
        <v>8</v>
      </c>
      <c r="E44">
        <v>4.3</v>
      </c>
      <c r="F44">
        <v>2.2999999999999998</v>
      </c>
      <c r="G44">
        <v>10</v>
      </c>
    </row>
    <row r="45" spans="1:7" x14ac:dyDescent="0.3">
      <c r="A45" t="s">
        <v>743</v>
      </c>
      <c r="B45" t="s">
        <v>34</v>
      </c>
      <c r="C45" t="s">
        <v>585</v>
      </c>
      <c r="D45" t="s">
        <v>8</v>
      </c>
      <c r="E45">
        <v>3</v>
      </c>
      <c r="F45">
        <v>3.4</v>
      </c>
      <c r="G45">
        <v>16</v>
      </c>
    </row>
    <row r="46" spans="1:7" x14ac:dyDescent="0.3">
      <c r="A46" t="s">
        <v>744</v>
      </c>
      <c r="B46" t="s">
        <v>34</v>
      </c>
      <c r="C46" t="s">
        <v>585</v>
      </c>
      <c r="D46" t="s">
        <v>8</v>
      </c>
      <c r="E46">
        <v>2.7</v>
      </c>
      <c r="F46">
        <v>0.9</v>
      </c>
      <c r="G46">
        <v>21</v>
      </c>
    </row>
  </sheetData>
  <phoneticPr fontId="2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10A4-6C9B-4725-9CD0-CD53D0DDE9E8}">
  <dimension ref="A1:J5"/>
  <sheetViews>
    <sheetView workbookViewId="0">
      <selection activeCell="F13" sqref="F13"/>
    </sheetView>
  </sheetViews>
  <sheetFormatPr defaultRowHeight="14.4" x14ac:dyDescent="0.3"/>
  <cols>
    <col min="2" max="2" width="9.88671875" bestFit="1" customWidth="1"/>
    <col min="3" max="3" width="15.109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586</v>
      </c>
      <c r="B2" t="s">
        <v>59</v>
      </c>
      <c r="C2" t="s">
        <v>33</v>
      </c>
      <c r="D2" t="s">
        <v>7</v>
      </c>
      <c r="E2">
        <v>0.15</v>
      </c>
      <c r="F2">
        <v>0.05</v>
      </c>
      <c r="G2">
        <v>25</v>
      </c>
      <c r="H2">
        <v>0.2</v>
      </c>
      <c r="I2">
        <v>7.0000000000000007E-2</v>
      </c>
      <c r="J2">
        <v>21</v>
      </c>
    </row>
    <row r="3" spans="1:10" x14ac:dyDescent="0.3">
      <c r="A3" t="s">
        <v>16</v>
      </c>
      <c r="B3" t="s">
        <v>59</v>
      </c>
      <c r="C3" t="s">
        <v>33</v>
      </c>
      <c r="D3" t="s">
        <v>7</v>
      </c>
      <c r="E3">
        <v>7.0000000000000007E-2</v>
      </c>
      <c r="F3">
        <v>0.03</v>
      </c>
      <c r="G3">
        <v>7</v>
      </c>
      <c r="H3">
        <v>0.2</v>
      </c>
      <c r="I3">
        <v>7.0000000000000007E-2</v>
      </c>
      <c r="J3">
        <v>21</v>
      </c>
    </row>
    <row r="4" spans="1:10" x14ac:dyDescent="0.3">
      <c r="A4" t="s">
        <v>586</v>
      </c>
      <c r="B4" t="s">
        <v>59</v>
      </c>
      <c r="C4" t="s">
        <v>587</v>
      </c>
      <c r="D4" t="s">
        <v>7</v>
      </c>
      <c r="E4">
        <v>93.3</v>
      </c>
      <c r="F4">
        <v>21.1</v>
      </c>
      <c r="G4">
        <v>25</v>
      </c>
      <c r="H4">
        <v>89.2</v>
      </c>
      <c r="I4">
        <v>17.2</v>
      </c>
      <c r="J4">
        <v>21</v>
      </c>
    </row>
    <row r="5" spans="1:10" x14ac:dyDescent="0.3">
      <c r="A5" t="s">
        <v>16</v>
      </c>
      <c r="B5" t="s">
        <v>59</v>
      </c>
      <c r="C5" t="s">
        <v>587</v>
      </c>
      <c r="D5" t="s">
        <v>7</v>
      </c>
      <c r="E5">
        <v>100.1</v>
      </c>
      <c r="F5">
        <v>17.100000000000001</v>
      </c>
      <c r="G5">
        <v>7</v>
      </c>
      <c r="H5">
        <v>89.2</v>
      </c>
      <c r="I5">
        <v>17.2</v>
      </c>
      <c r="J5">
        <v>21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1A4A-1258-4C83-AD7E-30B509BA49A9}">
  <dimension ref="A1:L5"/>
  <sheetViews>
    <sheetView workbookViewId="0">
      <selection activeCell="A2" sqref="A2"/>
    </sheetView>
  </sheetViews>
  <sheetFormatPr defaultRowHeight="14.4" x14ac:dyDescent="0.3"/>
  <cols>
    <col min="2" max="2" width="21.77734375" bestFit="1" customWidth="1"/>
    <col min="3" max="3" width="20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586</v>
      </c>
      <c r="B2" t="s">
        <v>268</v>
      </c>
      <c r="C2" t="s">
        <v>68</v>
      </c>
      <c r="D2" t="s">
        <v>8</v>
      </c>
      <c r="E2">
        <v>8.1999999999999993</v>
      </c>
      <c r="F2">
        <v>5.6</v>
      </c>
      <c r="G2">
        <v>36.4</v>
      </c>
      <c r="H2">
        <v>4</v>
      </c>
      <c r="I2">
        <v>5.9</v>
      </c>
      <c r="J2">
        <v>2.1</v>
      </c>
      <c r="K2">
        <v>28</v>
      </c>
      <c r="L2">
        <v>35</v>
      </c>
    </row>
    <row r="3" spans="1:12" x14ac:dyDescent="0.3">
      <c r="A3" t="s">
        <v>16</v>
      </c>
      <c r="B3" t="s">
        <v>268</v>
      </c>
      <c r="C3" t="s">
        <v>68</v>
      </c>
      <c r="D3" t="s">
        <v>8</v>
      </c>
      <c r="E3">
        <v>9.5</v>
      </c>
      <c r="F3">
        <v>6.8</v>
      </c>
      <c r="G3">
        <v>16</v>
      </c>
      <c r="H3">
        <v>13</v>
      </c>
      <c r="I3">
        <v>5.9</v>
      </c>
      <c r="J3">
        <v>2.1</v>
      </c>
      <c r="K3">
        <v>28</v>
      </c>
      <c r="L3">
        <v>35</v>
      </c>
    </row>
    <row r="4" spans="1:12" x14ac:dyDescent="0.3">
      <c r="A4" t="s">
        <v>586</v>
      </c>
      <c r="B4" t="s">
        <v>268</v>
      </c>
      <c r="C4" t="s">
        <v>159</v>
      </c>
      <c r="D4" t="s">
        <v>8</v>
      </c>
      <c r="E4">
        <v>3.7999999999999999E-2</v>
      </c>
      <c r="F4">
        <v>0.02</v>
      </c>
      <c r="G4">
        <v>0.09</v>
      </c>
      <c r="H4">
        <v>4</v>
      </c>
      <c r="I4">
        <v>2.9000000000000001E-2</v>
      </c>
      <c r="J4">
        <v>0.01</v>
      </c>
      <c r="K4">
        <v>0.14000000000000001</v>
      </c>
      <c r="L4">
        <v>35</v>
      </c>
    </row>
    <row r="5" spans="1:12" x14ac:dyDescent="0.3">
      <c r="A5" t="s">
        <v>16</v>
      </c>
      <c r="B5" t="s">
        <v>268</v>
      </c>
      <c r="C5" t="s">
        <v>159</v>
      </c>
      <c r="D5" t="s">
        <v>8</v>
      </c>
      <c r="E5">
        <v>4.8000000000000001E-2</v>
      </c>
      <c r="F5">
        <v>0.03</v>
      </c>
      <c r="G5">
        <v>0.08</v>
      </c>
      <c r="H5">
        <v>13</v>
      </c>
      <c r="I5">
        <v>2.9000000000000001E-2</v>
      </c>
      <c r="J5">
        <v>0.01</v>
      </c>
      <c r="K5">
        <v>0.14000000000000001</v>
      </c>
      <c r="L5">
        <v>35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C8BB-1DE5-4F5C-B8C7-043F526E9B7A}">
  <dimension ref="A1:J5"/>
  <sheetViews>
    <sheetView workbookViewId="0">
      <selection activeCell="E1" sqref="E1:J1"/>
    </sheetView>
  </sheetViews>
  <sheetFormatPr defaultRowHeight="14.4" x14ac:dyDescent="0.3"/>
  <cols>
    <col min="2" max="2" width="21.77734375" bestFit="1" customWidth="1"/>
    <col min="3" max="3" width="20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586</v>
      </c>
      <c r="B2" t="s">
        <v>268</v>
      </c>
      <c r="C2" t="s">
        <v>588</v>
      </c>
      <c r="D2" t="s">
        <v>8</v>
      </c>
      <c r="E2">
        <v>4</v>
      </c>
      <c r="F2">
        <v>9</v>
      </c>
      <c r="G2">
        <v>6</v>
      </c>
      <c r="H2">
        <v>29</v>
      </c>
      <c r="I2">
        <f>SUM(E2:H2)</f>
        <v>48</v>
      </c>
      <c r="J2">
        <v>11</v>
      </c>
    </row>
    <row r="3" spans="1:10" x14ac:dyDescent="0.3">
      <c r="A3" t="s">
        <v>16</v>
      </c>
      <c r="B3" t="s">
        <v>268</v>
      </c>
      <c r="C3" t="s">
        <v>588</v>
      </c>
      <c r="D3" t="s">
        <v>8</v>
      </c>
      <c r="E3">
        <v>1</v>
      </c>
      <c r="F3">
        <v>3</v>
      </c>
      <c r="G3">
        <v>6</v>
      </c>
      <c r="H3">
        <v>29</v>
      </c>
      <c r="I3">
        <f>SUM(E3:H3)</f>
        <v>39</v>
      </c>
      <c r="J3">
        <v>4</v>
      </c>
    </row>
    <row r="4" spans="1:10" x14ac:dyDescent="0.3">
      <c r="A4" t="s">
        <v>586</v>
      </c>
      <c r="B4" t="s">
        <v>268</v>
      </c>
      <c r="C4" t="s">
        <v>302</v>
      </c>
      <c r="D4" t="s">
        <v>8</v>
      </c>
      <c r="E4">
        <v>8</v>
      </c>
      <c r="F4">
        <v>5</v>
      </c>
      <c r="G4">
        <v>20</v>
      </c>
      <c r="H4">
        <v>15</v>
      </c>
      <c r="I4">
        <f>SUM(E4:H4)</f>
        <v>48</v>
      </c>
      <c r="J4">
        <v>13</v>
      </c>
    </row>
    <row r="5" spans="1:10" x14ac:dyDescent="0.3">
      <c r="A5" t="s">
        <v>16</v>
      </c>
      <c r="B5" t="s">
        <v>268</v>
      </c>
      <c r="C5" t="s">
        <v>302</v>
      </c>
      <c r="D5" t="s">
        <v>8</v>
      </c>
      <c r="E5">
        <v>4</v>
      </c>
      <c r="F5">
        <v>0</v>
      </c>
      <c r="G5">
        <v>20</v>
      </c>
      <c r="H5">
        <v>15</v>
      </c>
      <c r="I5">
        <f>SUM(E5:H5)</f>
        <v>39</v>
      </c>
      <c r="J5">
        <v>4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A346-A83C-4AC5-B5B7-8C3347A0BBB2}">
  <dimension ref="A1:J11"/>
  <sheetViews>
    <sheetView workbookViewId="0">
      <selection activeCell="A11" sqref="A11"/>
    </sheetView>
  </sheetViews>
  <sheetFormatPr defaultRowHeight="14.4" x14ac:dyDescent="0.3"/>
  <cols>
    <col min="2" max="2" width="9.77734375" bestFit="1" customWidth="1"/>
    <col min="3" max="3" width="13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272</v>
      </c>
      <c r="B2" t="s">
        <v>270</v>
      </c>
      <c r="C2" t="s">
        <v>74</v>
      </c>
      <c r="D2" t="s">
        <v>27</v>
      </c>
      <c r="E2">
        <v>98.69</v>
      </c>
      <c r="F2">
        <v>33.35</v>
      </c>
      <c r="G2">
        <v>2</v>
      </c>
      <c r="H2">
        <v>61.44</v>
      </c>
      <c r="I2">
        <v>34.17</v>
      </c>
      <c r="J2">
        <v>5</v>
      </c>
    </row>
    <row r="3" spans="1:10" x14ac:dyDescent="0.3">
      <c r="A3" t="s">
        <v>272</v>
      </c>
      <c r="B3" t="s">
        <v>270</v>
      </c>
      <c r="C3" t="s">
        <v>146</v>
      </c>
      <c r="D3" t="s">
        <v>27</v>
      </c>
      <c r="E3">
        <v>334.35</v>
      </c>
      <c r="F3">
        <v>80.55</v>
      </c>
      <c r="G3">
        <v>2</v>
      </c>
      <c r="H3">
        <v>197.53</v>
      </c>
      <c r="I3">
        <v>64</v>
      </c>
      <c r="J3">
        <v>5</v>
      </c>
    </row>
    <row r="4" spans="1:10" x14ac:dyDescent="0.3">
      <c r="A4" t="s">
        <v>272</v>
      </c>
      <c r="B4" t="s">
        <v>270</v>
      </c>
      <c r="C4" t="s">
        <v>75</v>
      </c>
      <c r="D4" t="s">
        <v>27</v>
      </c>
      <c r="E4">
        <v>5.51</v>
      </c>
      <c r="F4">
        <v>0.11</v>
      </c>
      <c r="G4">
        <v>2</v>
      </c>
      <c r="H4">
        <v>4.0999999999999996</v>
      </c>
      <c r="I4">
        <v>0.76</v>
      </c>
      <c r="J4">
        <v>5</v>
      </c>
    </row>
    <row r="5" spans="1:10" x14ac:dyDescent="0.3">
      <c r="A5" t="s">
        <v>272</v>
      </c>
      <c r="B5" t="s">
        <v>270</v>
      </c>
      <c r="C5" t="s">
        <v>215</v>
      </c>
      <c r="D5" t="s">
        <v>27</v>
      </c>
      <c r="E5">
        <v>75.180000000000007</v>
      </c>
      <c r="F5">
        <v>17.8</v>
      </c>
      <c r="G5">
        <v>2</v>
      </c>
      <c r="H5">
        <v>141.65</v>
      </c>
      <c r="I5">
        <v>65.03</v>
      </c>
      <c r="J5">
        <v>5</v>
      </c>
    </row>
    <row r="6" spans="1:10" x14ac:dyDescent="0.3">
      <c r="A6" t="s">
        <v>271</v>
      </c>
      <c r="B6" t="s">
        <v>270</v>
      </c>
      <c r="C6" t="s">
        <v>74</v>
      </c>
      <c r="D6" t="s">
        <v>27</v>
      </c>
      <c r="E6">
        <v>57.45</v>
      </c>
      <c r="F6">
        <v>22.66</v>
      </c>
      <c r="G6">
        <v>70</v>
      </c>
      <c r="H6">
        <v>61.44</v>
      </c>
      <c r="I6">
        <v>34.17</v>
      </c>
      <c r="J6">
        <v>5</v>
      </c>
    </row>
    <row r="7" spans="1:10" x14ac:dyDescent="0.3">
      <c r="A7" t="s">
        <v>271</v>
      </c>
      <c r="B7" t="s">
        <v>270</v>
      </c>
      <c r="C7" t="s">
        <v>146</v>
      </c>
      <c r="D7" t="s">
        <v>27</v>
      </c>
      <c r="E7">
        <v>184.38</v>
      </c>
      <c r="F7">
        <v>75.36</v>
      </c>
      <c r="G7">
        <v>70</v>
      </c>
      <c r="H7">
        <v>197.53</v>
      </c>
      <c r="I7">
        <v>64</v>
      </c>
      <c r="J7">
        <v>5</v>
      </c>
    </row>
    <row r="8" spans="1:10" x14ac:dyDescent="0.3">
      <c r="A8" t="s">
        <v>271</v>
      </c>
      <c r="B8" t="s">
        <v>270</v>
      </c>
      <c r="C8" t="s">
        <v>75</v>
      </c>
      <c r="D8" t="s">
        <v>27</v>
      </c>
      <c r="E8">
        <v>3.83</v>
      </c>
      <c r="F8">
        <v>0.93</v>
      </c>
      <c r="G8">
        <v>70</v>
      </c>
      <c r="H8">
        <v>4.0999999999999996</v>
      </c>
      <c r="I8">
        <v>0.76</v>
      </c>
      <c r="J8">
        <v>5</v>
      </c>
    </row>
    <row r="9" spans="1:10" x14ac:dyDescent="0.3">
      <c r="A9" t="s">
        <v>271</v>
      </c>
      <c r="B9" t="s">
        <v>270</v>
      </c>
      <c r="C9" t="s">
        <v>215</v>
      </c>
      <c r="D9" t="s">
        <v>27</v>
      </c>
      <c r="E9">
        <v>153.6</v>
      </c>
      <c r="F9">
        <v>55.34</v>
      </c>
      <c r="G9">
        <v>70</v>
      </c>
      <c r="H9">
        <v>141.65</v>
      </c>
      <c r="I9">
        <v>65.03</v>
      </c>
      <c r="J9">
        <v>5</v>
      </c>
    </row>
    <row r="10" spans="1:10" x14ac:dyDescent="0.3">
      <c r="A10" t="s">
        <v>273</v>
      </c>
      <c r="B10" t="s">
        <v>270</v>
      </c>
      <c r="C10" t="s">
        <v>680</v>
      </c>
      <c r="D10" t="s">
        <v>7</v>
      </c>
      <c r="E10">
        <v>9.14</v>
      </c>
      <c r="F10">
        <v>8.69</v>
      </c>
      <c r="G10">
        <v>5</v>
      </c>
      <c r="H10">
        <v>2.9</v>
      </c>
      <c r="I10">
        <v>3.73</v>
      </c>
      <c r="J10">
        <v>22</v>
      </c>
    </row>
    <row r="11" spans="1:10" x14ac:dyDescent="0.3">
      <c r="A11" t="s">
        <v>273</v>
      </c>
      <c r="B11" t="s">
        <v>270</v>
      </c>
      <c r="C11" t="s">
        <v>681</v>
      </c>
      <c r="D11" t="s">
        <v>7</v>
      </c>
      <c r="E11">
        <v>22.27</v>
      </c>
      <c r="F11">
        <v>13.2</v>
      </c>
      <c r="G11">
        <v>5</v>
      </c>
      <c r="H11">
        <v>9</v>
      </c>
      <c r="I11">
        <v>15.07</v>
      </c>
      <c r="J11">
        <v>22</v>
      </c>
    </row>
  </sheetData>
  <phoneticPr fontId="2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3BDC-166F-40D9-AF39-59D1BCF9B135}">
  <dimension ref="A1:J5"/>
  <sheetViews>
    <sheetView topLeftCell="A64" workbookViewId="0">
      <selection activeCell="J6" sqref="J6"/>
    </sheetView>
  </sheetViews>
  <sheetFormatPr defaultRowHeight="14.4" x14ac:dyDescent="0.3"/>
  <sheetData>
    <row r="1" spans="1:10" x14ac:dyDescent="0.3">
      <c r="A1" s="7" t="s">
        <v>6</v>
      </c>
      <c r="B1" s="7" t="s">
        <v>26</v>
      </c>
      <c r="C1" s="7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256</v>
      </c>
      <c r="B2" t="s">
        <v>28</v>
      </c>
      <c r="C2" t="s">
        <v>130</v>
      </c>
      <c r="D2" t="s">
        <v>27</v>
      </c>
      <c r="E2">
        <v>6</v>
      </c>
      <c r="F2">
        <v>6</v>
      </c>
      <c r="G2">
        <v>5</v>
      </c>
      <c r="H2">
        <v>16</v>
      </c>
      <c r="I2">
        <f>SUM(E2:H2)</f>
        <v>33</v>
      </c>
      <c r="J2">
        <v>11</v>
      </c>
    </row>
    <row r="3" spans="1:10" x14ac:dyDescent="0.3">
      <c r="A3" t="s">
        <v>266</v>
      </c>
      <c r="B3" t="s">
        <v>28</v>
      </c>
      <c r="C3" t="s">
        <v>130</v>
      </c>
      <c r="D3" t="s">
        <v>27</v>
      </c>
      <c r="E3">
        <v>1</v>
      </c>
      <c r="F3">
        <v>0</v>
      </c>
      <c r="G3">
        <v>5</v>
      </c>
      <c r="H3">
        <v>16</v>
      </c>
      <c r="I3">
        <f t="shared" ref="I3:I5" si="0">SUM(E3:H3)</f>
        <v>22</v>
      </c>
      <c r="J3">
        <v>1</v>
      </c>
    </row>
    <row r="4" spans="1:10" x14ac:dyDescent="0.3">
      <c r="A4" t="s">
        <v>67</v>
      </c>
      <c r="B4" t="s">
        <v>28</v>
      </c>
      <c r="C4" t="s">
        <v>130</v>
      </c>
      <c r="D4" t="s">
        <v>27</v>
      </c>
      <c r="E4">
        <v>5</v>
      </c>
      <c r="F4">
        <v>14</v>
      </c>
      <c r="G4">
        <v>5</v>
      </c>
      <c r="H4">
        <v>3</v>
      </c>
      <c r="I4">
        <f t="shared" si="0"/>
        <v>27</v>
      </c>
      <c r="J4">
        <v>8</v>
      </c>
    </row>
    <row r="5" spans="1:10" x14ac:dyDescent="0.3">
      <c r="A5" t="s">
        <v>49</v>
      </c>
      <c r="B5" t="s">
        <v>28</v>
      </c>
      <c r="C5" t="s">
        <v>130</v>
      </c>
      <c r="D5" t="s">
        <v>27</v>
      </c>
      <c r="E5">
        <v>2</v>
      </c>
      <c r="F5">
        <v>5</v>
      </c>
      <c r="G5">
        <v>5</v>
      </c>
      <c r="H5">
        <v>3</v>
      </c>
      <c r="I5">
        <f t="shared" si="0"/>
        <v>15</v>
      </c>
      <c r="J5">
        <v>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C6DB-34D7-4F58-B1D3-305ABD8FB8A3}">
  <dimension ref="A1:J3"/>
  <sheetViews>
    <sheetView workbookViewId="0">
      <selection sqref="A1:H1"/>
    </sheetView>
  </sheetViews>
  <sheetFormatPr defaultRowHeight="14.4" x14ac:dyDescent="0.3"/>
  <cols>
    <col min="2" max="2" width="10.5546875" bestFit="1" customWidth="1"/>
    <col min="3" max="3" width="18.77734375" bestFit="1" customWidth="1"/>
  </cols>
  <sheetData>
    <row r="1" spans="1:10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  <c r="I1" s="6"/>
      <c r="J1" s="6"/>
    </row>
    <row r="2" spans="1:10" x14ac:dyDescent="0.3">
      <c r="A2" t="s">
        <v>275</v>
      </c>
      <c r="B2" t="s">
        <v>43</v>
      </c>
      <c r="C2" t="s">
        <v>277</v>
      </c>
      <c r="D2" t="s">
        <v>8</v>
      </c>
      <c r="E2">
        <v>0.67800000000000005</v>
      </c>
      <c r="F2">
        <v>0.17299999999999999</v>
      </c>
      <c r="G2">
        <v>2.6579999999999999</v>
      </c>
      <c r="H2">
        <f>SUM(200+131)</f>
        <v>331</v>
      </c>
    </row>
    <row r="3" spans="1:10" x14ac:dyDescent="0.3">
      <c r="A3" t="s">
        <v>276</v>
      </c>
      <c r="B3" t="s">
        <v>43</v>
      </c>
      <c r="C3" t="s">
        <v>277</v>
      </c>
      <c r="D3" t="s">
        <v>8</v>
      </c>
      <c r="E3">
        <v>0.30399999999999999</v>
      </c>
      <c r="F3">
        <v>7.2999999999999995E-2</v>
      </c>
      <c r="G3">
        <v>1.272</v>
      </c>
      <c r="H3">
        <f>SUM(200+131)</f>
        <v>331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56D1-ECA5-40B7-B7D3-168859F82A39}">
  <dimension ref="A1:J66"/>
  <sheetViews>
    <sheetView topLeftCell="A25" workbookViewId="0">
      <selection activeCell="C9" sqref="C9"/>
    </sheetView>
  </sheetViews>
  <sheetFormatPr defaultRowHeight="14.4" x14ac:dyDescent="0.3"/>
  <cols>
    <col min="2" max="2" width="19.44140625" bestFit="1" customWidth="1"/>
    <col min="3" max="3" width="14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49</v>
      </c>
      <c r="B2" t="s">
        <v>313</v>
      </c>
      <c r="C2" t="s">
        <v>139</v>
      </c>
      <c r="D2" t="s">
        <v>27</v>
      </c>
      <c r="E2">
        <v>11</v>
      </c>
      <c r="F2">
        <v>36</v>
      </c>
      <c r="G2">
        <v>2</v>
      </c>
      <c r="H2">
        <v>11</v>
      </c>
      <c r="I2">
        <f>SUM(E2:H2)</f>
        <v>60</v>
      </c>
      <c r="J2">
        <v>13</v>
      </c>
    </row>
    <row r="3" spans="1:10" x14ac:dyDescent="0.3">
      <c r="A3" t="s">
        <v>67</v>
      </c>
      <c r="B3" t="s">
        <v>313</v>
      </c>
      <c r="C3" t="s">
        <v>139</v>
      </c>
      <c r="D3" t="s">
        <v>27</v>
      </c>
      <c r="E3">
        <v>15</v>
      </c>
      <c r="F3">
        <v>29</v>
      </c>
      <c r="G3">
        <v>2</v>
      </c>
      <c r="H3">
        <v>11</v>
      </c>
      <c r="I3">
        <f>SUM(E3:H3)</f>
        <v>57</v>
      </c>
      <c r="J3">
        <v>13</v>
      </c>
    </row>
    <row r="4" spans="1:10" x14ac:dyDescent="0.3">
      <c r="A4" t="s">
        <v>49</v>
      </c>
      <c r="B4" t="s">
        <v>683</v>
      </c>
      <c r="C4" t="s">
        <v>139</v>
      </c>
      <c r="D4" t="s">
        <v>27</v>
      </c>
      <c r="E4">
        <v>2</v>
      </c>
      <c r="F4">
        <v>2</v>
      </c>
      <c r="G4">
        <v>1</v>
      </c>
      <c r="H4">
        <v>0</v>
      </c>
      <c r="I4">
        <f t="shared" ref="I4:I66" si="0">SUM(E4:H4)</f>
        <v>5</v>
      </c>
      <c r="J4">
        <v>1</v>
      </c>
    </row>
    <row r="5" spans="1:10" x14ac:dyDescent="0.3">
      <c r="A5" t="s">
        <v>67</v>
      </c>
      <c r="B5" t="s">
        <v>683</v>
      </c>
      <c r="C5" t="s">
        <v>139</v>
      </c>
      <c r="D5" t="s">
        <v>27</v>
      </c>
      <c r="E5">
        <v>2</v>
      </c>
      <c r="F5">
        <v>9</v>
      </c>
      <c r="G5">
        <v>1</v>
      </c>
      <c r="H5">
        <v>0</v>
      </c>
      <c r="I5">
        <f t="shared" si="0"/>
        <v>12</v>
      </c>
      <c r="J5">
        <v>1</v>
      </c>
    </row>
    <row r="6" spans="1:10" x14ac:dyDescent="0.3">
      <c r="A6" t="s">
        <v>49</v>
      </c>
      <c r="B6" t="s">
        <v>684</v>
      </c>
      <c r="C6" t="s">
        <v>139</v>
      </c>
      <c r="D6" t="s">
        <v>27</v>
      </c>
      <c r="E6">
        <v>2</v>
      </c>
      <c r="F6">
        <v>4</v>
      </c>
      <c r="G6">
        <v>0</v>
      </c>
      <c r="H6">
        <v>2</v>
      </c>
      <c r="I6">
        <f t="shared" si="0"/>
        <v>8</v>
      </c>
      <c r="J6">
        <v>2</v>
      </c>
    </row>
    <row r="7" spans="1:10" x14ac:dyDescent="0.3">
      <c r="A7" t="s">
        <v>67</v>
      </c>
      <c r="B7" t="s">
        <v>684</v>
      </c>
      <c r="C7" t="s">
        <v>139</v>
      </c>
      <c r="D7" t="s">
        <v>27</v>
      </c>
      <c r="E7">
        <v>2</v>
      </c>
      <c r="F7">
        <v>3</v>
      </c>
      <c r="G7">
        <v>0</v>
      </c>
      <c r="H7">
        <v>2</v>
      </c>
      <c r="I7">
        <f t="shared" si="0"/>
        <v>7</v>
      </c>
      <c r="J7">
        <v>2</v>
      </c>
    </row>
    <row r="8" spans="1:10" x14ac:dyDescent="0.3">
      <c r="A8" t="s">
        <v>49</v>
      </c>
      <c r="B8" t="s">
        <v>685</v>
      </c>
      <c r="C8" t="s">
        <v>139</v>
      </c>
      <c r="D8" t="s">
        <v>27</v>
      </c>
      <c r="E8">
        <v>2</v>
      </c>
      <c r="F8">
        <v>11</v>
      </c>
      <c r="G8">
        <v>0</v>
      </c>
      <c r="H8">
        <v>1</v>
      </c>
      <c r="I8">
        <f t="shared" si="0"/>
        <v>14</v>
      </c>
      <c r="J8">
        <v>1</v>
      </c>
    </row>
    <row r="9" spans="1:10" x14ac:dyDescent="0.3">
      <c r="A9" t="s">
        <v>67</v>
      </c>
      <c r="B9" t="s">
        <v>685</v>
      </c>
      <c r="C9" t="s">
        <v>139</v>
      </c>
      <c r="D9" t="s">
        <v>27</v>
      </c>
      <c r="E9">
        <v>5</v>
      </c>
      <c r="F9">
        <v>18</v>
      </c>
      <c r="G9">
        <v>0</v>
      </c>
      <c r="H9">
        <v>1</v>
      </c>
      <c r="I9">
        <f t="shared" si="0"/>
        <v>24</v>
      </c>
      <c r="J9">
        <v>1</v>
      </c>
    </row>
    <row r="10" spans="1:10" x14ac:dyDescent="0.3">
      <c r="A10" t="s">
        <v>49</v>
      </c>
      <c r="B10" t="s">
        <v>686</v>
      </c>
      <c r="C10" t="s">
        <v>139</v>
      </c>
      <c r="D10" t="s">
        <v>27</v>
      </c>
      <c r="E10">
        <v>4</v>
      </c>
      <c r="F10">
        <v>2</v>
      </c>
      <c r="G10">
        <v>1</v>
      </c>
      <c r="H10">
        <v>2</v>
      </c>
      <c r="I10">
        <f t="shared" si="0"/>
        <v>9</v>
      </c>
      <c r="J10">
        <v>3</v>
      </c>
    </row>
    <row r="11" spans="1:10" x14ac:dyDescent="0.3">
      <c r="A11" t="s">
        <v>67</v>
      </c>
      <c r="B11" t="s">
        <v>686</v>
      </c>
      <c r="C11" t="s">
        <v>139</v>
      </c>
      <c r="D11" t="s">
        <v>27</v>
      </c>
      <c r="E11">
        <v>2</v>
      </c>
      <c r="F11">
        <v>6</v>
      </c>
      <c r="G11">
        <v>1</v>
      </c>
      <c r="H11">
        <v>2</v>
      </c>
      <c r="I11">
        <f t="shared" si="0"/>
        <v>11</v>
      </c>
      <c r="J11">
        <v>3</v>
      </c>
    </row>
    <row r="12" spans="1:10" x14ac:dyDescent="0.3">
      <c r="A12" t="s">
        <v>16</v>
      </c>
      <c r="B12" t="s">
        <v>313</v>
      </c>
      <c r="C12" t="s">
        <v>139</v>
      </c>
      <c r="D12" t="s">
        <v>64</v>
      </c>
      <c r="E12">
        <v>3</v>
      </c>
      <c r="F12">
        <v>5</v>
      </c>
      <c r="G12">
        <v>24</v>
      </c>
      <c r="H12">
        <v>61</v>
      </c>
      <c r="I12">
        <f t="shared" si="0"/>
        <v>93</v>
      </c>
      <c r="J12">
        <v>8</v>
      </c>
    </row>
    <row r="13" spans="1:10" x14ac:dyDescent="0.3">
      <c r="A13" t="s">
        <v>15</v>
      </c>
      <c r="B13" t="s">
        <v>313</v>
      </c>
      <c r="C13" t="s">
        <v>139</v>
      </c>
      <c r="D13" t="s">
        <v>64</v>
      </c>
      <c r="E13">
        <v>14</v>
      </c>
      <c r="F13">
        <v>28</v>
      </c>
      <c r="G13">
        <v>24</v>
      </c>
      <c r="H13">
        <v>61</v>
      </c>
      <c r="I13">
        <f t="shared" si="0"/>
        <v>127</v>
      </c>
      <c r="J13">
        <v>38</v>
      </c>
    </row>
    <row r="14" spans="1:10" x14ac:dyDescent="0.3">
      <c r="A14" t="s">
        <v>16</v>
      </c>
      <c r="B14" t="s">
        <v>683</v>
      </c>
      <c r="C14" t="s">
        <v>139</v>
      </c>
      <c r="D14" t="s">
        <v>64</v>
      </c>
      <c r="E14">
        <v>0</v>
      </c>
      <c r="F14">
        <v>0</v>
      </c>
      <c r="G14">
        <v>3</v>
      </c>
      <c r="H14">
        <v>10</v>
      </c>
      <c r="I14">
        <f t="shared" si="0"/>
        <v>13</v>
      </c>
      <c r="J14">
        <v>0</v>
      </c>
    </row>
    <row r="15" spans="1:10" x14ac:dyDescent="0.3">
      <c r="A15" t="s">
        <v>15</v>
      </c>
      <c r="B15" t="s">
        <v>683</v>
      </c>
      <c r="C15" t="s">
        <v>139</v>
      </c>
      <c r="D15" t="s">
        <v>64</v>
      </c>
      <c r="E15">
        <v>2</v>
      </c>
      <c r="F15">
        <v>3</v>
      </c>
      <c r="G15">
        <v>3</v>
      </c>
      <c r="H15">
        <v>10</v>
      </c>
      <c r="I15">
        <f t="shared" si="0"/>
        <v>18</v>
      </c>
      <c r="J15">
        <v>5</v>
      </c>
    </row>
    <row r="16" spans="1:10" x14ac:dyDescent="0.3">
      <c r="A16" t="s">
        <v>16</v>
      </c>
      <c r="B16" t="s">
        <v>684</v>
      </c>
      <c r="C16" t="s">
        <v>139</v>
      </c>
      <c r="D16" t="s">
        <v>64</v>
      </c>
      <c r="E16">
        <v>0</v>
      </c>
      <c r="F16">
        <v>0</v>
      </c>
      <c r="G16">
        <v>1</v>
      </c>
      <c r="H16">
        <v>8</v>
      </c>
      <c r="I16">
        <f t="shared" si="0"/>
        <v>9</v>
      </c>
      <c r="J16">
        <v>0</v>
      </c>
    </row>
    <row r="17" spans="1:10" x14ac:dyDescent="0.3">
      <c r="A17" t="s">
        <v>15</v>
      </c>
      <c r="B17" t="s">
        <v>684</v>
      </c>
      <c r="C17" t="s">
        <v>139</v>
      </c>
      <c r="D17" t="s">
        <v>64</v>
      </c>
      <c r="E17">
        <v>3</v>
      </c>
      <c r="F17">
        <v>4</v>
      </c>
      <c r="G17">
        <v>1</v>
      </c>
      <c r="H17">
        <v>8</v>
      </c>
      <c r="I17">
        <f t="shared" si="0"/>
        <v>16</v>
      </c>
      <c r="J17">
        <v>4</v>
      </c>
    </row>
    <row r="18" spans="1:10" x14ac:dyDescent="0.3">
      <c r="A18" t="s">
        <v>16</v>
      </c>
      <c r="B18" t="s">
        <v>685</v>
      </c>
      <c r="C18" t="s">
        <v>139</v>
      </c>
      <c r="D18" t="s">
        <v>64</v>
      </c>
      <c r="E18">
        <v>0</v>
      </c>
      <c r="F18">
        <v>2</v>
      </c>
      <c r="G18">
        <v>6</v>
      </c>
      <c r="H18">
        <v>26</v>
      </c>
      <c r="I18">
        <f t="shared" si="0"/>
        <v>34</v>
      </c>
      <c r="J18">
        <v>2</v>
      </c>
    </row>
    <row r="19" spans="1:10" x14ac:dyDescent="0.3">
      <c r="A19" t="s">
        <v>15</v>
      </c>
      <c r="B19" t="s">
        <v>685</v>
      </c>
      <c r="C19" t="s">
        <v>139</v>
      </c>
      <c r="D19" t="s">
        <v>64</v>
      </c>
      <c r="E19">
        <v>5</v>
      </c>
      <c r="F19">
        <v>11</v>
      </c>
      <c r="G19">
        <v>6</v>
      </c>
      <c r="H19">
        <v>26</v>
      </c>
      <c r="I19">
        <f t="shared" si="0"/>
        <v>48</v>
      </c>
      <c r="J19">
        <v>11</v>
      </c>
    </row>
    <row r="20" spans="1:10" x14ac:dyDescent="0.3">
      <c r="A20" t="s">
        <v>16</v>
      </c>
      <c r="B20" t="s">
        <v>686</v>
      </c>
      <c r="C20" t="s">
        <v>139</v>
      </c>
      <c r="D20" t="s">
        <v>64</v>
      </c>
      <c r="E20">
        <v>1</v>
      </c>
      <c r="F20">
        <v>0</v>
      </c>
      <c r="G20">
        <v>5</v>
      </c>
      <c r="H20">
        <v>12</v>
      </c>
      <c r="I20">
        <f t="shared" si="0"/>
        <v>18</v>
      </c>
      <c r="J20">
        <v>1</v>
      </c>
    </row>
    <row r="21" spans="1:10" x14ac:dyDescent="0.3">
      <c r="A21" t="s">
        <v>15</v>
      </c>
      <c r="B21" t="s">
        <v>686</v>
      </c>
      <c r="C21" t="s">
        <v>139</v>
      </c>
      <c r="D21" t="s">
        <v>64</v>
      </c>
      <c r="E21">
        <v>2</v>
      </c>
      <c r="F21">
        <v>5</v>
      </c>
      <c r="G21">
        <v>5</v>
      </c>
      <c r="H21">
        <v>12</v>
      </c>
      <c r="I21">
        <f t="shared" si="0"/>
        <v>24</v>
      </c>
      <c r="J21">
        <v>7</v>
      </c>
    </row>
    <row r="22" spans="1:10" x14ac:dyDescent="0.3">
      <c r="A22" t="s">
        <v>16</v>
      </c>
      <c r="B22" t="s">
        <v>313</v>
      </c>
      <c r="C22" t="s">
        <v>139</v>
      </c>
      <c r="D22" t="s">
        <v>7</v>
      </c>
      <c r="E22">
        <v>2</v>
      </c>
      <c r="F22">
        <v>1</v>
      </c>
      <c r="G22">
        <v>13</v>
      </c>
      <c r="H22">
        <v>45</v>
      </c>
      <c r="I22">
        <f t="shared" si="0"/>
        <v>61</v>
      </c>
      <c r="J22">
        <v>3</v>
      </c>
    </row>
    <row r="23" spans="1:10" x14ac:dyDescent="0.3">
      <c r="A23" t="s">
        <v>590</v>
      </c>
      <c r="B23" t="s">
        <v>313</v>
      </c>
      <c r="C23" t="s">
        <v>139</v>
      </c>
      <c r="D23" t="s">
        <v>7</v>
      </c>
      <c r="E23">
        <v>6</v>
      </c>
      <c r="F23">
        <v>20</v>
      </c>
      <c r="G23">
        <v>13</v>
      </c>
      <c r="H23">
        <v>45</v>
      </c>
      <c r="I23">
        <f t="shared" si="0"/>
        <v>84</v>
      </c>
      <c r="J23">
        <v>18</v>
      </c>
    </row>
    <row r="24" spans="1:10" x14ac:dyDescent="0.3">
      <c r="A24" t="s">
        <v>80</v>
      </c>
      <c r="B24" t="s">
        <v>313</v>
      </c>
      <c r="C24" t="s">
        <v>139</v>
      </c>
      <c r="D24" t="s">
        <v>7</v>
      </c>
      <c r="E24">
        <v>4</v>
      </c>
      <c r="F24">
        <v>9</v>
      </c>
      <c r="G24">
        <v>13</v>
      </c>
      <c r="H24">
        <v>45</v>
      </c>
      <c r="I24">
        <f t="shared" si="0"/>
        <v>71</v>
      </c>
      <c r="J24">
        <v>13</v>
      </c>
    </row>
    <row r="25" spans="1:10" x14ac:dyDescent="0.3">
      <c r="A25" t="s">
        <v>15</v>
      </c>
      <c r="B25" t="s">
        <v>313</v>
      </c>
      <c r="C25" t="s">
        <v>139</v>
      </c>
      <c r="D25" t="s">
        <v>7</v>
      </c>
      <c r="E25">
        <f>SUM(E23:E24)</f>
        <v>10</v>
      </c>
      <c r="F25">
        <f>SUM(F23:F24)</f>
        <v>29</v>
      </c>
      <c r="G25">
        <v>13</v>
      </c>
      <c r="H25">
        <v>45</v>
      </c>
      <c r="I25">
        <f>SUM(E25:H25)</f>
        <v>97</v>
      </c>
      <c r="J25">
        <v>23</v>
      </c>
    </row>
    <row r="26" spans="1:10" x14ac:dyDescent="0.3">
      <c r="A26" t="s">
        <v>589</v>
      </c>
      <c r="B26" t="s">
        <v>313</v>
      </c>
      <c r="C26" t="s">
        <v>139</v>
      </c>
      <c r="D26" t="s">
        <v>7</v>
      </c>
      <c r="E26">
        <v>11</v>
      </c>
      <c r="F26">
        <v>18</v>
      </c>
      <c r="G26">
        <v>13</v>
      </c>
      <c r="H26">
        <v>45</v>
      </c>
      <c r="I26">
        <f t="shared" si="0"/>
        <v>87</v>
      </c>
      <c r="J26">
        <v>24</v>
      </c>
    </row>
    <row r="27" spans="1:10" x14ac:dyDescent="0.3">
      <c r="A27" t="s">
        <v>46</v>
      </c>
      <c r="B27" t="s">
        <v>313</v>
      </c>
      <c r="C27" t="s">
        <v>139</v>
      </c>
      <c r="D27" t="s">
        <v>7</v>
      </c>
      <c r="E27">
        <v>3</v>
      </c>
      <c r="F27">
        <v>2</v>
      </c>
      <c r="G27">
        <v>13</v>
      </c>
      <c r="H27">
        <v>45</v>
      </c>
      <c r="I27">
        <f t="shared" si="0"/>
        <v>63</v>
      </c>
      <c r="J27">
        <v>5</v>
      </c>
    </row>
    <row r="28" spans="1:10" x14ac:dyDescent="0.3">
      <c r="A28" t="s">
        <v>16</v>
      </c>
      <c r="B28" t="s">
        <v>683</v>
      </c>
      <c r="C28" t="s">
        <v>139</v>
      </c>
      <c r="D28" t="s">
        <v>7</v>
      </c>
      <c r="E28">
        <v>0</v>
      </c>
      <c r="F28">
        <v>1</v>
      </c>
      <c r="G28">
        <v>1</v>
      </c>
      <c r="H28">
        <v>2</v>
      </c>
      <c r="I28">
        <f t="shared" si="0"/>
        <v>4</v>
      </c>
      <c r="J28">
        <v>1</v>
      </c>
    </row>
    <row r="29" spans="1:10" x14ac:dyDescent="0.3">
      <c r="A29" t="s">
        <v>590</v>
      </c>
      <c r="B29" t="s">
        <v>683</v>
      </c>
      <c r="C29" t="s">
        <v>139</v>
      </c>
      <c r="D29" t="s">
        <v>7</v>
      </c>
      <c r="E29">
        <v>0</v>
      </c>
      <c r="F29">
        <v>2</v>
      </c>
      <c r="G29">
        <v>1</v>
      </c>
      <c r="H29">
        <v>2</v>
      </c>
      <c r="I29">
        <f t="shared" si="0"/>
        <v>5</v>
      </c>
      <c r="J29">
        <v>1</v>
      </c>
    </row>
    <row r="30" spans="1:10" x14ac:dyDescent="0.3">
      <c r="A30" t="s">
        <v>80</v>
      </c>
      <c r="B30" t="s">
        <v>683</v>
      </c>
      <c r="C30" t="s">
        <v>139</v>
      </c>
      <c r="D30" t="s">
        <v>7</v>
      </c>
      <c r="E30">
        <v>0</v>
      </c>
      <c r="F30">
        <v>1</v>
      </c>
      <c r="G30">
        <v>1</v>
      </c>
      <c r="H30">
        <v>2</v>
      </c>
      <c r="I30">
        <f t="shared" si="0"/>
        <v>4</v>
      </c>
      <c r="J30">
        <v>1</v>
      </c>
    </row>
    <row r="31" spans="1:10" x14ac:dyDescent="0.3">
      <c r="A31" t="s">
        <v>15</v>
      </c>
      <c r="B31" t="s">
        <v>683</v>
      </c>
      <c r="C31" t="s">
        <v>139</v>
      </c>
      <c r="D31" t="s">
        <v>7</v>
      </c>
      <c r="E31">
        <f>SUM(E29:E30)</f>
        <v>0</v>
      </c>
      <c r="F31">
        <f>SUM(F29:F30)</f>
        <v>3</v>
      </c>
      <c r="G31">
        <v>1</v>
      </c>
      <c r="H31">
        <v>2</v>
      </c>
      <c r="I31">
        <f t="shared" si="0"/>
        <v>6</v>
      </c>
      <c r="J31">
        <v>1</v>
      </c>
    </row>
    <row r="32" spans="1:10" x14ac:dyDescent="0.3">
      <c r="A32" t="s">
        <v>589</v>
      </c>
      <c r="B32" t="s">
        <v>683</v>
      </c>
      <c r="C32" t="s">
        <v>139</v>
      </c>
      <c r="D32" t="s">
        <v>7</v>
      </c>
      <c r="E32">
        <v>4</v>
      </c>
      <c r="F32">
        <v>5</v>
      </c>
      <c r="G32">
        <v>1</v>
      </c>
      <c r="H32">
        <v>2</v>
      </c>
      <c r="I32">
        <f t="shared" si="0"/>
        <v>12</v>
      </c>
      <c r="J32">
        <v>3</v>
      </c>
    </row>
    <row r="33" spans="1:10" x14ac:dyDescent="0.3">
      <c r="A33" t="s">
        <v>46</v>
      </c>
      <c r="B33" t="s">
        <v>683</v>
      </c>
      <c r="C33" t="s">
        <v>139</v>
      </c>
      <c r="D33" t="s">
        <v>7</v>
      </c>
      <c r="E33">
        <v>0</v>
      </c>
      <c r="F33">
        <v>0</v>
      </c>
      <c r="G33">
        <v>1</v>
      </c>
      <c r="H33">
        <v>2</v>
      </c>
      <c r="I33">
        <f t="shared" si="0"/>
        <v>3</v>
      </c>
      <c r="J33">
        <v>0</v>
      </c>
    </row>
    <row r="34" spans="1:10" x14ac:dyDescent="0.3">
      <c r="A34" t="s">
        <v>16</v>
      </c>
      <c r="B34" t="s">
        <v>684</v>
      </c>
      <c r="C34" t="s">
        <v>139</v>
      </c>
      <c r="D34" t="s">
        <v>7</v>
      </c>
      <c r="E34">
        <v>0</v>
      </c>
      <c r="F34">
        <v>2</v>
      </c>
      <c r="G34">
        <v>2</v>
      </c>
      <c r="H34">
        <v>2</v>
      </c>
      <c r="I34">
        <f t="shared" si="0"/>
        <v>6</v>
      </c>
      <c r="J34">
        <v>2</v>
      </c>
    </row>
    <row r="35" spans="1:10" x14ac:dyDescent="0.3">
      <c r="A35" t="s">
        <v>590</v>
      </c>
      <c r="B35" t="s">
        <v>684</v>
      </c>
      <c r="C35" t="s">
        <v>139</v>
      </c>
      <c r="D35" t="s">
        <v>7</v>
      </c>
      <c r="E35">
        <v>0</v>
      </c>
      <c r="F35">
        <v>4</v>
      </c>
      <c r="G35">
        <v>2</v>
      </c>
      <c r="H35">
        <v>2</v>
      </c>
      <c r="I35">
        <f t="shared" si="0"/>
        <v>8</v>
      </c>
      <c r="J35">
        <v>2</v>
      </c>
    </row>
    <row r="36" spans="1:10" x14ac:dyDescent="0.3">
      <c r="A36" t="s">
        <v>80</v>
      </c>
      <c r="B36" t="s">
        <v>684</v>
      </c>
      <c r="C36" t="s">
        <v>139</v>
      </c>
      <c r="D36" t="s">
        <v>7</v>
      </c>
      <c r="E36">
        <v>1</v>
      </c>
      <c r="F36">
        <v>1</v>
      </c>
      <c r="G36">
        <v>2</v>
      </c>
      <c r="H36">
        <v>2</v>
      </c>
      <c r="I36">
        <f t="shared" si="0"/>
        <v>6</v>
      </c>
      <c r="J36">
        <v>2</v>
      </c>
    </row>
    <row r="37" spans="1:10" x14ac:dyDescent="0.3">
      <c r="A37" t="s">
        <v>15</v>
      </c>
      <c r="B37" t="s">
        <v>684</v>
      </c>
      <c r="C37" t="s">
        <v>139</v>
      </c>
      <c r="D37" t="s">
        <v>7</v>
      </c>
      <c r="E37">
        <f>SUM(E35:E36)</f>
        <v>1</v>
      </c>
      <c r="F37">
        <f>SUM(F35:F36)</f>
        <v>5</v>
      </c>
      <c r="G37">
        <v>2</v>
      </c>
      <c r="H37">
        <v>2</v>
      </c>
      <c r="I37">
        <f>SUM(E37:H37)</f>
        <v>10</v>
      </c>
      <c r="J37">
        <v>3</v>
      </c>
    </row>
    <row r="38" spans="1:10" x14ac:dyDescent="0.3">
      <c r="A38" t="s">
        <v>589</v>
      </c>
      <c r="B38" t="s">
        <v>684</v>
      </c>
      <c r="C38" t="s">
        <v>139</v>
      </c>
      <c r="D38" t="s">
        <v>7</v>
      </c>
      <c r="E38">
        <v>1</v>
      </c>
      <c r="F38">
        <v>1</v>
      </c>
      <c r="G38">
        <v>2</v>
      </c>
      <c r="H38">
        <v>2</v>
      </c>
      <c r="I38">
        <f t="shared" si="0"/>
        <v>6</v>
      </c>
      <c r="J38">
        <v>2</v>
      </c>
    </row>
    <row r="39" spans="1:10" x14ac:dyDescent="0.3">
      <c r="A39" t="s">
        <v>46</v>
      </c>
      <c r="B39" t="s">
        <v>684</v>
      </c>
      <c r="C39" t="s">
        <v>139</v>
      </c>
      <c r="D39" t="s">
        <v>7</v>
      </c>
      <c r="E39">
        <v>0</v>
      </c>
      <c r="F39">
        <v>1</v>
      </c>
      <c r="G39">
        <v>2</v>
      </c>
      <c r="H39">
        <v>2</v>
      </c>
      <c r="I39">
        <f t="shared" si="0"/>
        <v>5</v>
      </c>
      <c r="J39">
        <v>1</v>
      </c>
    </row>
    <row r="40" spans="1:10" x14ac:dyDescent="0.3">
      <c r="A40" t="s">
        <v>16</v>
      </c>
      <c r="B40" t="s">
        <v>685</v>
      </c>
      <c r="C40" t="s">
        <v>139</v>
      </c>
      <c r="D40" t="s">
        <v>7</v>
      </c>
      <c r="E40">
        <v>0</v>
      </c>
      <c r="F40">
        <v>1</v>
      </c>
      <c r="G40">
        <v>4</v>
      </c>
      <c r="H40">
        <v>19</v>
      </c>
      <c r="I40">
        <f t="shared" si="0"/>
        <v>24</v>
      </c>
      <c r="J40">
        <v>1</v>
      </c>
    </row>
    <row r="41" spans="1:10" x14ac:dyDescent="0.3">
      <c r="A41" t="s">
        <v>590</v>
      </c>
      <c r="B41" t="s">
        <v>685</v>
      </c>
      <c r="C41" t="s">
        <v>139</v>
      </c>
      <c r="D41" t="s">
        <v>7</v>
      </c>
      <c r="E41">
        <v>4</v>
      </c>
      <c r="F41">
        <v>4</v>
      </c>
      <c r="G41">
        <v>4</v>
      </c>
      <c r="H41">
        <v>19</v>
      </c>
      <c r="I41">
        <f t="shared" si="0"/>
        <v>31</v>
      </c>
      <c r="J41">
        <v>8</v>
      </c>
    </row>
    <row r="42" spans="1:10" x14ac:dyDescent="0.3">
      <c r="A42" t="s">
        <v>80</v>
      </c>
      <c r="B42" t="s">
        <v>685</v>
      </c>
      <c r="C42" t="s">
        <v>139</v>
      </c>
      <c r="D42" t="s">
        <v>7</v>
      </c>
      <c r="E42">
        <v>0</v>
      </c>
      <c r="F42">
        <v>3</v>
      </c>
      <c r="G42">
        <v>4</v>
      </c>
      <c r="H42">
        <v>19</v>
      </c>
      <c r="I42">
        <f t="shared" si="0"/>
        <v>26</v>
      </c>
      <c r="J42">
        <v>3</v>
      </c>
    </row>
    <row r="43" spans="1:10" x14ac:dyDescent="0.3">
      <c r="A43" t="s">
        <v>15</v>
      </c>
      <c r="B43" t="s">
        <v>685</v>
      </c>
      <c r="C43" t="s">
        <v>139</v>
      </c>
      <c r="D43" t="s">
        <v>7</v>
      </c>
      <c r="E43">
        <f>SUM(E41:E42)</f>
        <v>4</v>
      </c>
      <c r="F43">
        <f>SUM(F41:F42)</f>
        <v>7</v>
      </c>
      <c r="G43">
        <v>4</v>
      </c>
      <c r="H43">
        <v>19</v>
      </c>
      <c r="I43">
        <f t="shared" si="0"/>
        <v>34</v>
      </c>
      <c r="J43">
        <v>8</v>
      </c>
    </row>
    <row r="44" spans="1:10" x14ac:dyDescent="0.3">
      <c r="A44" t="s">
        <v>589</v>
      </c>
      <c r="B44" t="s">
        <v>685</v>
      </c>
      <c r="C44" t="s">
        <v>139</v>
      </c>
      <c r="D44" t="s">
        <v>7</v>
      </c>
      <c r="E44">
        <v>3</v>
      </c>
      <c r="F44">
        <v>8</v>
      </c>
      <c r="G44">
        <v>4</v>
      </c>
      <c r="H44">
        <v>19</v>
      </c>
      <c r="I44">
        <f t="shared" si="0"/>
        <v>34</v>
      </c>
      <c r="J44">
        <v>7</v>
      </c>
    </row>
    <row r="45" spans="1:10" x14ac:dyDescent="0.3">
      <c r="A45" t="s">
        <v>46</v>
      </c>
      <c r="B45" t="s">
        <v>685</v>
      </c>
      <c r="C45" t="s">
        <v>139</v>
      </c>
      <c r="D45" t="s">
        <v>7</v>
      </c>
      <c r="E45">
        <v>0</v>
      </c>
      <c r="F45">
        <v>3</v>
      </c>
      <c r="G45">
        <v>4</v>
      </c>
      <c r="H45">
        <v>19</v>
      </c>
      <c r="I45">
        <f t="shared" si="0"/>
        <v>26</v>
      </c>
      <c r="J45">
        <v>3</v>
      </c>
    </row>
    <row r="46" spans="1:10" x14ac:dyDescent="0.3">
      <c r="A46" t="s">
        <v>16</v>
      </c>
      <c r="B46" t="s">
        <v>686</v>
      </c>
      <c r="C46" t="s">
        <v>139</v>
      </c>
      <c r="D46" t="s">
        <v>7</v>
      </c>
      <c r="E46">
        <v>0</v>
      </c>
      <c r="F46">
        <v>0</v>
      </c>
      <c r="G46">
        <v>2</v>
      </c>
      <c r="H46">
        <v>5</v>
      </c>
      <c r="I46">
        <f t="shared" si="0"/>
        <v>7</v>
      </c>
      <c r="J46">
        <v>0</v>
      </c>
    </row>
    <row r="47" spans="1:10" x14ac:dyDescent="0.3">
      <c r="A47" t="s">
        <v>590</v>
      </c>
      <c r="B47" t="s">
        <v>686</v>
      </c>
      <c r="C47" t="s">
        <v>139</v>
      </c>
      <c r="D47" t="s">
        <v>7</v>
      </c>
      <c r="E47">
        <v>3</v>
      </c>
      <c r="F47">
        <v>2</v>
      </c>
      <c r="G47">
        <v>2</v>
      </c>
      <c r="H47">
        <v>5</v>
      </c>
      <c r="I47">
        <f t="shared" si="0"/>
        <v>12</v>
      </c>
      <c r="J47">
        <v>5</v>
      </c>
    </row>
    <row r="48" spans="1:10" x14ac:dyDescent="0.3">
      <c r="A48" t="s">
        <v>80</v>
      </c>
      <c r="B48" t="s">
        <v>686</v>
      </c>
      <c r="C48" t="s">
        <v>139</v>
      </c>
      <c r="D48" t="s">
        <v>7</v>
      </c>
      <c r="E48">
        <v>19</v>
      </c>
      <c r="F48">
        <v>2</v>
      </c>
      <c r="G48">
        <v>2</v>
      </c>
      <c r="H48">
        <v>5</v>
      </c>
      <c r="I48">
        <f t="shared" si="0"/>
        <v>28</v>
      </c>
      <c r="J48">
        <v>7</v>
      </c>
    </row>
    <row r="49" spans="1:10" x14ac:dyDescent="0.3">
      <c r="A49" t="s">
        <v>15</v>
      </c>
      <c r="B49" t="s">
        <v>686</v>
      </c>
      <c r="C49" t="s">
        <v>139</v>
      </c>
      <c r="D49" t="s">
        <v>7</v>
      </c>
      <c r="E49">
        <f>SUM(E47:E48)</f>
        <v>22</v>
      </c>
      <c r="F49">
        <f>SUM(F47:F48)</f>
        <v>4</v>
      </c>
      <c r="G49">
        <v>2</v>
      </c>
      <c r="H49">
        <v>5</v>
      </c>
      <c r="I49">
        <f t="shared" si="0"/>
        <v>33</v>
      </c>
      <c r="J49">
        <v>7</v>
      </c>
    </row>
    <row r="50" spans="1:10" x14ac:dyDescent="0.3">
      <c r="A50" t="s">
        <v>589</v>
      </c>
      <c r="B50" t="s">
        <v>686</v>
      </c>
      <c r="C50" t="s">
        <v>139</v>
      </c>
      <c r="D50" t="s">
        <v>7</v>
      </c>
      <c r="E50">
        <v>3</v>
      </c>
      <c r="F50">
        <v>5</v>
      </c>
      <c r="G50">
        <v>2</v>
      </c>
      <c r="H50">
        <v>5</v>
      </c>
      <c r="I50">
        <f t="shared" si="0"/>
        <v>15</v>
      </c>
      <c r="J50">
        <v>5</v>
      </c>
    </row>
    <row r="51" spans="1:10" x14ac:dyDescent="0.3">
      <c r="A51" t="s">
        <v>46</v>
      </c>
      <c r="B51" t="s">
        <v>686</v>
      </c>
      <c r="C51" t="s">
        <v>139</v>
      </c>
      <c r="D51" t="s">
        <v>7</v>
      </c>
      <c r="E51">
        <v>0</v>
      </c>
      <c r="F51">
        <v>0</v>
      </c>
      <c r="G51">
        <v>2</v>
      </c>
      <c r="H51">
        <v>5</v>
      </c>
      <c r="I51">
        <f t="shared" si="0"/>
        <v>7</v>
      </c>
      <c r="J51">
        <v>2</v>
      </c>
    </row>
    <row r="52" spans="1:10" x14ac:dyDescent="0.3">
      <c r="A52" t="s">
        <v>16</v>
      </c>
      <c r="B52" t="s">
        <v>313</v>
      </c>
      <c r="C52" t="s">
        <v>139</v>
      </c>
      <c r="D52" t="s">
        <v>8</v>
      </c>
      <c r="E52">
        <v>4</v>
      </c>
      <c r="F52">
        <v>4</v>
      </c>
      <c r="G52">
        <v>23</v>
      </c>
      <c r="H52">
        <v>44</v>
      </c>
      <c r="I52">
        <f t="shared" si="0"/>
        <v>75</v>
      </c>
      <c r="J52">
        <v>8</v>
      </c>
    </row>
    <row r="53" spans="1:10" x14ac:dyDescent="0.3">
      <c r="A53" t="s">
        <v>15</v>
      </c>
      <c r="B53" t="s">
        <v>313</v>
      </c>
      <c r="C53" t="s">
        <v>139</v>
      </c>
      <c r="D53" t="s">
        <v>8</v>
      </c>
      <c r="E53">
        <v>14</v>
      </c>
      <c r="F53">
        <v>35</v>
      </c>
      <c r="G53">
        <v>23</v>
      </c>
      <c r="H53">
        <v>44</v>
      </c>
      <c r="I53">
        <f t="shared" si="0"/>
        <v>116</v>
      </c>
      <c r="J53">
        <v>37</v>
      </c>
    </row>
    <row r="54" spans="1:10" x14ac:dyDescent="0.3">
      <c r="A54" t="s">
        <v>46</v>
      </c>
      <c r="B54" t="s">
        <v>313</v>
      </c>
      <c r="C54" t="s">
        <v>139</v>
      </c>
      <c r="D54" t="s">
        <v>8</v>
      </c>
      <c r="E54">
        <v>0</v>
      </c>
      <c r="F54">
        <v>7</v>
      </c>
      <c r="G54">
        <v>23</v>
      </c>
      <c r="H54">
        <v>44</v>
      </c>
      <c r="I54">
        <f t="shared" si="0"/>
        <v>74</v>
      </c>
      <c r="J54">
        <v>7</v>
      </c>
    </row>
    <row r="55" spans="1:10" x14ac:dyDescent="0.3">
      <c r="A55" t="s">
        <v>16</v>
      </c>
      <c r="B55" t="s">
        <v>683</v>
      </c>
      <c r="C55" t="s">
        <v>139</v>
      </c>
      <c r="D55" t="s">
        <v>8</v>
      </c>
      <c r="E55">
        <v>0</v>
      </c>
      <c r="F55">
        <v>0</v>
      </c>
      <c r="G55">
        <v>2</v>
      </c>
      <c r="H55">
        <v>5</v>
      </c>
      <c r="I55">
        <f t="shared" si="0"/>
        <v>7</v>
      </c>
      <c r="J55">
        <v>0</v>
      </c>
    </row>
    <row r="56" spans="1:10" x14ac:dyDescent="0.3">
      <c r="A56" t="s">
        <v>15</v>
      </c>
      <c r="B56" t="s">
        <v>683</v>
      </c>
      <c r="C56" t="s">
        <v>139</v>
      </c>
      <c r="D56" t="s">
        <v>8</v>
      </c>
      <c r="E56">
        <v>2</v>
      </c>
      <c r="F56">
        <v>8</v>
      </c>
      <c r="G56">
        <v>2</v>
      </c>
      <c r="H56">
        <v>5</v>
      </c>
      <c r="I56">
        <f t="shared" si="0"/>
        <v>17</v>
      </c>
      <c r="J56">
        <v>4</v>
      </c>
    </row>
    <row r="57" spans="1:10" x14ac:dyDescent="0.3">
      <c r="A57" t="s">
        <v>46</v>
      </c>
      <c r="B57" t="s">
        <v>683</v>
      </c>
      <c r="C57" t="s">
        <v>139</v>
      </c>
      <c r="D57" t="s">
        <v>8</v>
      </c>
      <c r="E57">
        <v>1</v>
      </c>
      <c r="F57">
        <v>0</v>
      </c>
      <c r="G57">
        <v>2</v>
      </c>
      <c r="H57">
        <v>5</v>
      </c>
      <c r="I57">
        <f t="shared" si="0"/>
        <v>8</v>
      </c>
      <c r="J57">
        <v>1</v>
      </c>
    </row>
    <row r="58" spans="1:10" x14ac:dyDescent="0.3">
      <c r="A58" t="s">
        <v>16</v>
      </c>
      <c r="B58" t="s">
        <v>684</v>
      </c>
      <c r="C58" t="s">
        <v>139</v>
      </c>
      <c r="D58" t="s">
        <v>8</v>
      </c>
      <c r="E58">
        <v>1</v>
      </c>
      <c r="F58">
        <v>1</v>
      </c>
      <c r="G58">
        <v>1</v>
      </c>
      <c r="H58">
        <v>3</v>
      </c>
      <c r="I58">
        <f t="shared" si="0"/>
        <v>6</v>
      </c>
      <c r="J58">
        <v>2</v>
      </c>
    </row>
    <row r="59" spans="1:10" x14ac:dyDescent="0.3">
      <c r="A59" t="s">
        <v>15</v>
      </c>
      <c r="B59" t="s">
        <v>684</v>
      </c>
      <c r="C59" t="s">
        <v>139</v>
      </c>
      <c r="D59" t="s">
        <v>8</v>
      </c>
      <c r="E59">
        <v>1</v>
      </c>
      <c r="F59">
        <v>4</v>
      </c>
      <c r="G59">
        <v>1</v>
      </c>
      <c r="H59">
        <v>3</v>
      </c>
      <c r="I59">
        <f t="shared" si="0"/>
        <v>9</v>
      </c>
      <c r="J59">
        <v>2</v>
      </c>
    </row>
    <row r="60" spans="1:10" x14ac:dyDescent="0.3">
      <c r="A60" t="s">
        <v>46</v>
      </c>
      <c r="B60" t="s">
        <v>684</v>
      </c>
      <c r="C60" t="s">
        <v>139</v>
      </c>
      <c r="D60" t="s">
        <v>8</v>
      </c>
      <c r="E60">
        <v>0</v>
      </c>
      <c r="F60">
        <v>2</v>
      </c>
      <c r="G60">
        <v>1</v>
      </c>
      <c r="H60">
        <v>3</v>
      </c>
      <c r="I60">
        <f t="shared" si="0"/>
        <v>6</v>
      </c>
      <c r="J60">
        <v>1</v>
      </c>
    </row>
    <row r="61" spans="1:10" x14ac:dyDescent="0.3">
      <c r="A61" t="s">
        <v>16</v>
      </c>
      <c r="B61" t="s">
        <v>685</v>
      </c>
      <c r="C61" t="s">
        <v>139</v>
      </c>
      <c r="D61" t="s">
        <v>8</v>
      </c>
      <c r="E61">
        <v>0</v>
      </c>
      <c r="F61">
        <v>1</v>
      </c>
      <c r="G61">
        <v>6</v>
      </c>
      <c r="H61">
        <v>23</v>
      </c>
      <c r="I61">
        <f t="shared" si="0"/>
        <v>30</v>
      </c>
      <c r="J61">
        <v>1</v>
      </c>
    </row>
    <row r="62" spans="1:10" x14ac:dyDescent="0.3">
      <c r="A62" t="s">
        <v>15</v>
      </c>
      <c r="B62" t="s">
        <v>685</v>
      </c>
      <c r="C62" t="s">
        <v>139</v>
      </c>
      <c r="D62" t="s">
        <v>8</v>
      </c>
      <c r="E62">
        <v>2</v>
      </c>
      <c r="F62">
        <v>13</v>
      </c>
      <c r="G62">
        <v>6</v>
      </c>
      <c r="H62">
        <v>23</v>
      </c>
      <c r="I62">
        <f t="shared" si="0"/>
        <v>44</v>
      </c>
      <c r="J62">
        <v>8</v>
      </c>
    </row>
    <row r="63" spans="1:10" x14ac:dyDescent="0.3">
      <c r="A63" t="s">
        <v>46</v>
      </c>
      <c r="B63" t="s">
        <v>685</v>
      </c>
      <c r="C63" t="s">
        <v>139</v>
      </c>
      <c r="D63" t="s">
        <v>8</v>
      </c>
      <c r="E63">
        <v>2</v>
      </c>
      <c r="F63">
        <v>0</v>
      </c>
      <c r="G63">
        <v>6</v>
      </c>
      <c r="H63">
        <v>23</v>
      </c>
      <c r="I63">
        <f t="shared" si="0"/>
        <v>31</v>
      </c>
      <c r="J63">
        <v>2</v>
      </c>
    </row>
    <row r="64" spans="1:10" x14ac:dyDescent="0.3">
      <c r="A64" t="s">
        <v>16</v>
      </c>
      <c r="B64" t="s">
        <v>686</v>
      </c>
      <c r="C64" t="s">
        <v>139</v>
      </c>
      <c r="D64" t="s">
        <v>8</v>
      </c>
      <c r="E64">
        <v>1</v>
      </c>
      <c r="F64">
        <v>1</v>
      </c>
      <c r="G64">
        <v>4</v>
      </c>
      <c r="H64">
        <v>9</v>
      </c>
      <c r="I64">
        <f t="shared" si="0"/>
        <v>15</v>
      </c>
      <c r="J64">
        <v>2</v>
      </c>
    </row>
    <row r="65" spans="1:10" x14ac:dyDescent="0.3">
      <c r="A65" t="s">
        <v>15</v>
      </c>
      <c r="B65" t="s">
        <v>686</v>
      </c>
      <c r="C65" t="s">
        <v>139</v>
      </c>
      <c r="D65" t="s">
        <v>8</v>
      </c>
      <c r="E65">
        <v>2</v>
      </c>
      <c r="F65">
        <v>5</v>
      </c>
      <c r="G65">
        <v>4</v>
      </c>
      <c r="H65">
        <v>9</v>
      </c>
      <c r="I65">
        <f t="shared" si="0"/>
        <v>20</v>
      </c>
      <c r="J65">
        <v>6</v>
      </c>
    </row>
    <row r="66" spans="1:10" x14ac:dyDescent="0.3">
      <c r="A66" t="s">
        <v>46</v>
      </c>
      <c r="B66" t="s">
        <v>686</v>
      </c>
      <c r="C66" t="s">
        <v>139</v>
      </c>
      <c r="D66" t="s">
        <v>8</v>
      </c>
      <c r="E66">
        <v>1</v>
      </c>
      <c r="F66">
        <v>0</v>
      </c>
      <c r="G66">
        <v>4</v>
      </c>
      <c r="H66">
        <v>9</v>
      </c>
      <c r="I66">
        <f t="shared" si="0"/>
        <v>14</v>
      </c>
      <c r="J66">
        <v>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0A06-AD64-474C-89C7-7697BA1B4A9A}">
  <dimension ref="A1:H41"/>
  <sheetViews>
    <sheetView topLeftCell="A10" workbookViewId="0">
      <selection activeCell="A2" sqref="A2:A5"/>
    </sheetView>
  </sheetViews>
  <sheetFormatPr defaultRowHeight="14.4" x14ac:dyDescent="0.3"/>
  <cols>
    <col min="1" max="1" width="12.6640625" bestFit="1" customWidth="1"/>
    <col min="2" max="2" width="27.6640625" bestFit="1" customWidth="1"/>
    <col min="3" max="3" width="28.33203125" bestFit="1" customWidth="1"/>
  </cols>
  <sheetData>
    <row r="1" spans="1:8" x14ac:dyDescent="0.3">
      <c r="A1" s="7" t="s">
        <v>6</v>
      </c>
      <c r="B1" s="7" t="s">
        <v>26</v>
      </c>
      <c r="C1" s="9" t="s">
        <v>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47</v>
      </c>
    </row>
    <row r="2" spans="1:8" x14ac:dyDescent="0.3">
      <c r="A2" t="s">
        <v>16</v>
      </c>
      <c r="B2" t="s">
        <v>37</v>
      </c>
      <c r="C2" t="s">
        <v>38</v>
      </c>
      <c r="D2" t="s">
        <v>7</v>
      </c>
      <c r="E2">
        <v>0.245</v>
      </c>
      <c r="F2">
        <v>7.2999999999999995E-2</v>
      </c>
      <c r="G2">
        <v>0.82299999999999995</v>
      </c>
      <c r="H2">
        <f>SUM(20+143+197+158+21)</f>
        <v>539</v>
      </c>
    </row>
    <row r="3" spans="1:8" x14ac:dyDescent="0.3">
      <c r="A3" t="s">
        <v>15</v>
      </c>
      <c r="B3" t="s">
        <v>37</v>
      </c>
      <c r="C3" t="s">
        <v>38</v>
      </c>
      <c r="D3" t="s">
        <v>7</v>
      </c>
      <c r="E3">
        <v>0.77700000000000002</v>
      </c>
      <c r="F3">
        <v>0.44500000000000001</v>
      </c>
      <c r="G3">
        <v>1.359</v>
      </c>
      <c r="H3">
        <f t="shared" ref="H3:H9" si="0">SUM(20+143+197+158+21)</f>
        <v>539</v>
      </c>
    </row>
    <row r="4" spans="1:8" x14ac:dyDescent="0.3">
      <c r="A4" t="s">
        <v>48</v>
      </c>
      <c r="B4" t="s">
        <v>37</v>
      </c>
      <c r="C4" t="s">
        <v>38</v>
      </c>
      <c r="D4" t="s">
        <v>7</v>
      </c>
      <c r="E4">
        <v>0.71699999999999997</v>
      </c>
      <c r="F4">
        <v>0.41499999999999998</v>
      </c>
      <c r="G4">
        <v>1.2390000000000001</v>
      </c>
      <c r="H4">
        <f t="shared" si="0"/>
        <v>539</v>
      </c>
    </row>
    <row r="5" spans="1:8" x14ac:dyDescent="0.3">
      <c r="A5" t="s">
        <v>46</v>
      </c>
      <c r="B5" t="s">
        <v>37</v>
      </c>
      <c r="C5" t="s">
        <v>38</v>
      </c>
      <c r="D5" t="s">
        <v>7</v>
      </c>
      <c r="E5">
        <v>1.9159999999999999</v>
      </c>
      <c r="F5">
        <v>0.56100000000000005</v>
      </c>
      <c r="G5">
        <v>6.5439999999999996</v>
      </c>
      <c r="H5">
        <f t="shared" si="0"/>
        <v>539</v>
      </c>
    </row>
    <row r="6" spans="1:8" x14ac:dyDescent="0.3">
      <c r="A6" t="s">
        <v>16</v>
      </c>
      <c r="B6" t="s">
        <v>37</v>
      </c>
      <c r="C6" t="s">
        <v>61</v>
      </c>
      <c r="D6" t="s">
        <v>7</v>
      </c>
      <c r="E6">
        <v>0.42699999999999999</v>
      </c>
      <c r="F6">
        <v>0.13600000000000001</v>
      </c>
      <c r="G6">
        <v>1.341</v>
      </c>
      <c r="H6">
        <f t="shared" si="0"/>
        <v>539</v>
      </c>
    </row>
    <row r="7" spans="1:8" x14ac:dyDescent="0.3">
      <c r="A7" t="s">
        <v>15</v>
      </c>
      <c r="B7" t="s">
        <v>37</v>
      </c>
      <c r="C7" t="s">
        <v>61</v>
      </c>
      <c r="D7" t="s">
        <v>7</v>
      </c>
      <c r="E7">
        <v>1.157</v>
      </c>
      <c r="F7">
        <v>0.66900000000000004</v>
      </c>
      <c r="G7">
        <v>2.0030000000000001</v>
      </c>
      <c r="H7">
        <f t="shared" si="0"/>
        <v>539</v>
      </c>
    </row>
    <row r="8" spans="1:8" x14ac:dyDescent="0.3">
      <c r="A8" t="s">
        <v>48</v>
      </c>
      <c r="B8" t="s">
        <v>37</v>
      </c>
      <c r="C8" t="s">
        <v>61</v>
      </c>
      <c r="D8" t="s">
        <v>7</v>
      </c>
      <c r="E8">
        <v>1.1160000000000001</v>
      </c>
      <c r="F8">
        <v>0.65</v>
      </c>
      <c r="G8">
        <v>1.9159999999999999</v>
      </c>
      <c r="H8">
        <f t="shared" si="0"/>
        <v>539</v>
      </c>
    </row>
    <row r="9" spans="1:8" x14ac:dyDescent="0.3">
      <c r="A9" t="s">
        <v>46</v>
      </c>
      <c r="B9" t="s">
        <v>37</v>
      </c>
      <c r="C9" t="s">
        <v>61</v>
      </c>
      <c r="D9" t="s">
        <v>7</v>
      </c>
      <c r="E9">
        <v>1.353</v>
      </c>
      <c r="F9">
        <v>0.36099999999999999</v>
      </c>
      <c r="G9">
        <v>5.07</v>
      </c>
      <c r="H9">
        <f t="shared" si="0"/>
        <v>539</v>
      </c>
    </row>
    <row r="10" spans="1:8" x14ac:dyDescent="0.3">
      <c r="A10" t="s">
        <v>16</v>
      </c>
      <c r="B10" t="s">
        <v>36</v>
      </c>
      <c r="C10" t="s">
        <v>38</v>
      </c>
      <c r="D10" t="s">
        <v>7</v>
      </c>
      <c r="E10">
        <v>0.23100000000000001</v>
      </c>
      <c r="F10">
        <v>7.6999999999999999E-2</v>
      </c>
      <c r="G10">
        <v>0.69799999999999995</v>
      </c>
      <c r="H10">
        <f>SUM(26+205+284+236+36)</f>
        <v>787</v>
      </c>
    </row>
    <row r="11" spans="1:8" x14ac:dyDescent="0.3">
      <c r="A11" t="s">
        <v>15</v>
      </c>
      <c r="B11" t="s">
        <v>36</v>
      </c>
      <c r="C11" t="s">
        <v>38</v>
      </c>
      <c r="D11" t="s">
        <v>7</v>
      </c>
      <c r="E11">
        <v>0.84299999999999997</v>
      </c>
      <c r="F11">
        <v>0.52500000000000002</v>
      </c>
      <c r="G11">
        <v>1.355</v>
      </c>
      <c r="H11">
        <f t="shared" ref="H11:H17" si="1">SUM(26+205+284+236+36)</f>
        <v>787</v>
      </c>
    </row>
    <row r="12" spans="1:8" x14ac:dyDescent="0.3">
      <c r="A12" t="s">
        <v>48</v>
      </c>
      <c r="B12" t="s">
        <v>36</v>
      </c>
      <c r="C12" t="s">
        <v>38</v>
      </c>
      <c r="D12" t="s">
        <v>7</v>
      </c>
      <c r="E12">
        <v>0.72199999999999998</v>
      </c>
      <c r="F12">
        <v>0.45400000000000001</v>
      </c>
      <c r="G12">
        <v>1.1479999999999999</v>
      </c>
      <c r="H12">
        <f t="shared" si="1"/>
        <v>787</v>
      </c>
    </row>
    <row r="13" spans="1:8" x14ac:dyDescent="0.3">
      <c r="A13" t="s">
        <v>46</v>
      </c>
      <c r="B13" t="s">
        <v>36</v>
      </c>
      <c r="C13" t="s">
        <v>38</v>
      </c>
      <c r="D13" t="s">
        <v>7</v>
      </c>
      <c r="E13">
        <v>1.66</v>
      </c>
      <c r="F13">
        <v>0.60899999999999999</v>
      </c>
      <c r="G13">
        <v>4.53</v>
      </c>
      <c r="H13">
        <f t="shared" si="1"/>
        <v>787</v>
      </c>
    </row>
    <row r="14" spans="1:8" x14ac:dyDescent="0.3">
      <c r="A14" t="s">
        <v>16</v>
      </c>
      <c r="B14" t="s">
        <v>36</v>
      </c>
      <c r="C14" t="s">
        <v>61</v>
      </c>
      <c r="D14" t="s">
        <v>7</v>
      </c>
      <c r="E14">
        <v>0.55700000000000005</v>
      </c>
      <c r="F14">
        <v>0.217</v>
      </c>
      <c r="G14">
        <v>1.4319999999999999</v>
      </c>
      <c r="H14">
        <f t="shared" si="1"/>
        <v>787</v>
      </c>
    </row>
    <row r="15" spans="1:8" x14ac:dyDescent="0.3">
      <c r="A15" t="s">
        <v>15</v>
      </c>
      <c r="B15" t="s">
        <v>36</v>
      </c>
      <c r="C15" t="s">
        <v>61</v>
      </c>
      <c r="D15" t="s">
        <v>7</v>
      </c>
      <c r="E15">
        <v>0.91300000000000003</v>
      </c>
      <c r="F15">
        <v>0.56699999999999995</v>
      </c>
      <c r="G15">
        <v>1.4710000000000001</v>
      </c>
      <c r="H15">
        <f t="shared" si="1"/>
        <v>787</v>
      </c>
    </row>
    <row r="16" spans="1:8" x14ac:dyDescent="0.3">
      <c r="A16" t="s">
        <v>48</v>
      </c>
      <c r="B16" t="s">
        <v>36</v>
      </c>
      <c r="C16" t="s">
        <v>61</v>
      </c>
      <c r="D16" t="s">
        <v>7</v>
      </c>
      <c r="E16">
        <v>0.96599999999999997</v>
      </c>
      <c r="F16">
        <v>0.60899999999999999</v>
      </c>
      <c r="G16">
        <v>1.53</v>
      </c>
      <c r="H16">
        <f t="shared" si="1"/>
        <v>787</v>
      </c>
    </row>
    <row r="17" spans="1:8" x14ac:dyDescent="0.3">
      <c r="A17" t="s">
        <v>46</v>
      </c>
      <c r="B17" t="s">
        <v>36</v>
      </c>
      <c r="C17" t="s">
        <v>61</v>
      </c>
      <c r="D17" t="s">
        <v>7</v>
      </c>
      <c r="E17">
        <v>1.552</v>
      </c>
      <c r="F17">
        <v>0.55900000000000005</v>
      </c>
      <c r="G17">
        <v>4.306</v>
      </c>
      <c r="H17">
        <f t="shared" si="1"/>
        <v>787</v>
      </c>
    </row>
    <row r="18" spans="1:8" x14ac:dyDescent="0.3">
      <c r="A18" t="s">
        <v>16</v>
      </c>
      <c r="B18" t="s">
        <v>59</v>
      </c>
      <c r="C18" t="s">
        <v>38</v>
      </c>
      <c r="D18" t="s">
        <v>7</v>
      </c>
      <c r="E18" t="s">
        <v>53</v>
      </c>
      <c r="F18" t="s">
        <v>53</v>
      </c>
      <c r="G18" t="s">
        <v>53</v>
      </c>
      <c r="H18">
        <f>SUM(2+14+25+22+1)</f>
        <v>64</v>
      </c>
    </row>
    <row r="19" spans="1:8" x14ac:dyDescent="0.3">
      <c r="A19" t="s">
        <v>15</v>
      </c>
      <c r="B19" t="s">
        <v>59</v>
      </c>
      <c r="C19" t="s">
        <v>38</v>
      </c>
      <c r="D19" t="s">
        <v>7</v>
      </c>
      <c r="E19">
        <v>1.2729999999999999</v>
      </c>
      <c r="F19">
        <v>0.23200000000000001</v>
      </c>
      <c r="G19">
        <v>6.9829999999999997</v>
      </c>
      <c r="H19">
        <f t="shared" ref="H19:H25" si="2">SUM(2+14+25+22+1)</f>
        <v>64</v>
      </c>
    </row>
    <row r="20" spans="1:8" x14ac:dyDescent="0.3">
      <c r="A20" t="s">
        <v>48</v>
      </c>
      <c r="B20" t="s">
        <v>59</v>
      </c>
      <c r="C20" t="s">
        <v>38</v>
      </c>
      <c r="D20" t="s">
        <v>7</v>
      </c>
      <c r="E20">
        <v>1.1950000000000001</v>
      </c>
      <c r="F20">
        <v>0.22500000000000001</v>
      </c>
      <c r="G20">
        <v>6.3319999999999999</v>
      </c>
      <c r="H20">
        <f t="shared" si="2"/>
        <v>64</v>
      </c>
    </row>
    <row r="21" spans="1:8" x14ac:dyDescent="0.3">
      <c r="A21" t="s">
        <v>46</v>
      </c>
      <c r="B21" t="s">
        <v>59</v>
      </c>
      <c r="C21" t="s">
        <v>38</v>
      </c>
      <c r="D21" t="s">
        <v>7</v>
      </c>
      <c r="E21" t="s">
        <v>53</v>
      </c>
      <c r="F21" t="s">
        <v>53</v>
      </c>
      <c r="G21" t="s">
        <v>53</v>
      </c>
      <c r="H21">
        <f t="shared" si="2"/>
        <v>64</v>
      </c>
    </row>
    <row r="22" spans="1:8" x14ac:dyDescent="0.3">
      <c r="A22" t="s">
        <v>16</v>
      </c>
      <c r="B22" t="s">
        <v>59</v>
      </c>
      <c r="C22" t="s">
        <v>61</v>
      </c>
      <c r="D22" t="s">
        <v>7</v>
      </c>
      <c r="E22" t="s">
        <v>53</v>
      </c>
      <c r="F22" t="s">
        <v>53</v>
      </c>
      <c r="G22" t="s">
        <v>53</v>
      </c>
      <c r="H22">
        <f t="shared" si="2"/>
        <v>64</v>
      </c>
    </row>
    <row r="23" spans="1:8" x14ac:dyDescent="0.3">
      <c r="A23" t="s">
        <v>15</v>
      </c>
      <c r="B23" t="s">
        <v>59</v>
      </c>
      <c r="C23" t="s">
        <v>61</v>
      </c>
      <c r="D23" t="s">
        <v>7</v>
      </c>
      <c r="E23">
        <v>0.443</v>
      </c>
      <c r="F23">
        <v>7.5999999999999998E-2</v>
      </c>
      <c r="G23">
        <v>2.5739999999999998</v>
      </c>
      <c r="H23">
        <f t="shared" si="2"/>
        <v>64</v>
      </c>
    </row>
    <row r="24" spans="1:8" x14ac:dyDescent="0.3">
      <c r="A24" t="s">
        <v>48</v>
      </c>
      <c r="B24" t="s">
        <v>59</v>
      </c>
      <c r="C24" t="s">
        <v>61</v>
      </c>
      <c r="D24" t="s">
        <v>7</v>
      </c>
      <c r="E24">
        <v>1.3340000000000001</v>
      </c>
      <c r="F24">
        <v>0.315</v>
      </c>
      <c r="G24">
        <v>5.6509999999999998</v>
      </c>
      <c r="H24">
        <f t="shared" si="2"/>
        <v>64</v>
      </c>
    </row>
    <row r="25" spans="1:8" x14ac:dyDescent="0.3">
      <c r="A25" t="s">
        <v>46</v>
      </c>
      <c r="B25" t="s">
        <v>59</v>
      </c>
      <c r="C25" t="s">
        <v>61</v>
      </c>
      <c r="D25" t="s">
        <v>7</v>
      </c>
      <c r="E25">
        <v>1.06</v>
      </c>
      <c r="F25" t="s">
        <v>53</v>
      </c>
      <c r="G25" t="s">
        <v>53</v>
      </c>
      <c r="H25">
        <f t="shared" si="2"/>
        <v>64</v>
      </c>
    </row>
    <row r="26" spans="1:8" x14ac:dyDescent="0.3">
      <c r="A26" t="s">
        <v>16</v>
      </c>
      <c r="B26" t="s">
        <v>4</v>
      </c>
      <c r="C26" t="s">
        <v>38</v>
      </c>
      <c r="D26" t="s">
        <v>7</v>
      </c>
      <c r="E26">
        <v>0.73599999999999999</v>
      </c>
      <c r="F26">
        <v>9.7000000000000003E-2</v>
      </c>
      <c r="G26">
        <v>5.5629999999999997</v>
      </c>
      <c r="H26">
        <f>SUM(7+65+91+76+9)</f>
        <v>248</v>
      </c>
    </row>
    <row r="27" spans="1:8" x14ac:dyDescent="0.3">
      <c r="A27" t="s">
        <v>15</v>
      </c>
      <c r="B27" t="s">
        <v>4</v>
      </c>
      <c r="C27" t="s">
        <v>38</v>
      </c>
      <c r="D27" t="s">
        <v>7</v>
      </c>
      <c r="E27">
        <v>0.99</v>
      </c>
      <c r="F27">
        <v>0.40799999999999997</v>
      </c>
      <c r="G27">
        <v>2.399</v>
      </c>
      <c r="H27">
        <f t="shared" ref="H27:H29" si="3">SUM(7+65+91+76+9)</f>
        <v>248</v>
      </c>
    </row>
    <row r="28" spans="1:8" x14ac:dyDescent="0.3">
      <c r="A28" t="s">
        <v>48</v>
      </c>
      <c r="B28" t="s">
        <v>4</v>
      </c>
      <c r="C28" t="s">
        <v>38</v>
      </c>
      <c r="D28" t="s">
        <v>7</v>
      </c>
      <c r="E28">
        <v>0.6</v>
      </c>
      <c r="F28">
        <v>0.254</v>
      </c>
      <c r="G28">
        <v>1.419</v>
      </c>
      <c r="H28">
        <f t="shared" si="3"/>
        <v>248</v>
      </c>
    </row>
    <row r="29" spans="1:8" x14ac:dyDescent="0.3">
      <c r="A29" t="s">
        <v>46</v>
      </c>
      <c r="B29" t="s">
        <v>4</v>
      </c>
      <c r="C29" t="s">
        <v>38</v>
      </c>
      <c r="D29" t="s">
        <v>7</v>
      </c>
      <c r="E29">
        <v>4.7859999999999996</v>
      </c>
      <c r="F29">
        <v>0.52600000000000002</v>
      </c>
      <c r="G29">
        <v>43.569000000000003</v>
      </c>
      <c r="H29">
        <f t="shared" si="3"/>
        <v>248</v>
      </c>
    </row>
    <row r="30" spans="1:8" x14ac:dyDescent="0.3">
      <c r="A30" t="s">
        <v>16</v>
      </c>
      <c r="B30" t="s">
        <v>4</v>
      </c>
      <c r="C30" t="s">
        <v>61</v>
      </c>
      <c r="D30" t="s">
        <v>7</v>
      </c>
      <c r="E30">
        <v>0.85499999999999998</v>
      </c>
      <c r="F30">
        <v>0.105</v>
      </c>
      <c r="G30">
        <v>6.4539999999999997</v>
      </c>
      <c r="H30">
        <f>SUM(7+65+91+76+9)</f>
        <v>248</v>
      </c>
    </row>
    <row r="31" spans="1:8" x14ac:dyDescent="0.3">
      <c r="A31" t="s">
        <v>15</v>
      </c>
      <c r="B31" t="s">
        <v>4</v>
      </c>
      <c r="C31" t="s">
        <v>61</v>
      </c>
      <c r="D31" t="s">
        <v>7</v>
      </c>
      <c r="E31">
        <v>1.552</v>
      </c>
      <c r="F31">
        <v>0.67300000000000004</v>
      </c>
      <c r="G31">
        <v>3.5760000000000001</v>
      </c>
      <c r="H31">
        <f t="shared" ref="H31:H33" si="4">SUM(7+65+91+76+9)</f>
        <v>248</v>
      </c>
    </row>
    <row r="32" spans="1:8" x14ac:dyDescent="0.3">
      <c r="A32" t="s">
        <v>48</v>
      </c>
      <c r="B32" t="s">
        <v>4</v>
      </c>
      <c r="C32" t="s">
        <v>61</v>
      </c>
      <c r="D32" t="s">
        <v>7</v>
      </c>
      <c r="E32">
        <v>1.1830000000000001</v>
      </c>
      <c r="F32">
        <v>0.53300000000000003</v>
      </c>
      <c r="G32">
        <v>2.6419999999999999</v>
      </c>
      <c r="H32">
        <f t="shared" si="4"/>
        <v>248</v>
      </c>
    </row>
    <row r="33" spans="1:8" x14ac:dyDescent="0.3">
      <c r="A33" t="s">
        <v>46</v>
      </c>
      <c r="B33" t="s">
        <v>4</v>
      </c>
      <c r="C33" t="s">
        <v>61</v>
      </c>
      <c r="D33" t="s">
        <v>7</v>
      </c>
      <c r="E33">
        <v>0.747</v>
      </c>
      <c r="F33">
        <v>4.3999999999999997E-2</v>
      </c>
      <c r="G33">
        <v>12.792</v>
      </c>
      <c r="H33">
        <f t="shared" si="4"/>
        <v>248</v>
      </c>
    </row>
    <row r="34" spans="1:8" x14ac:dyDescent="0.3">
      <c r="A34" t="s">
        <v>16</v>
      </c>
      <c r="B34" t="s">
        <v>2</v>
      </c>
      <c r="C34" t="s">
        <v>38</v>
      </c>
      <c r="D34" t="s">
        <v>7</v>
      </c>
      <c r="E34">
        <v>0.51</v>
      </c>
      <c r="F34">
        <v>6.0999999999999999E-2</v>
      </c>
      <c r="G34">
        <v>4.234</v>
      </c>
      <c r="H34">
        <f>SUM(7+50+56+39+10)</f>
        <v>162</v>
      </c>
    </row>
    <row r="35" spans="1:8" x14ac:dyDescent="0.3">
      <c r="A35" t="s">
        <v>15</v>
      </c>
      <c r="B35" t="s">
        <v>2</v>
      </c>
      <c r="C35" t="s">
        <v>38</v>
      </c>
      <c r="D35" t="s">
        <v>7</v>
      </c>
      <c r="E35">
        <v>1.0369999999999999</v>
      </c>
      <c r="F35">
        <v>0.37</v>
      </c>
      <c r="G35">
        <v>2.9039999999999999</v>
      </c>
      <c r="H35">
        <f t="shared" ref="H35:H41" si="5">SUM(7+50+56+39+10)</f>
        <v>162</v>
      </c>
    </row>
    <row r="36" spans="1:8" x14ac:dyDescent="0.3">
      <c r="A36" t="s">
        <v>48</v>
      </c>
      <c r="B36" t="s">
        <v>2</v>
      </c>
      <c r="C36" t="s">
        <v>38</v>
      </c>
      <c r="D36" t="s">
        <v>7</v>
      </c>
      <c r="E36">
        <v>0.79400000000000004</v>
      </c>
      <c r="F36">
        <v>0.26200000000000001</v>
      </c>
      <c r="G36">
        <v>2.4089999999999998</v>
      </c>
      <c r="H36">
        <f t="shared" si="5"/>
        <v>162</v>
      </c>
    </row>
    <row r="37" spans="1:8" x14ac:dyDescent="0.3">
      <c r="A37" t="s">
        <v>46</v>
      </c>
      <c r="B37" t="s">
        <v>2</v>
      </c>
      <c r="C37" t="s">
        <v>38</v>
      </c>
      <c r="D37" t="s">
        <v>7</v>
      </c>
      <c r="E37">
        <v>1.175</v>
      </c>
      <c r="F37">
        <v>0.19400000000000001</v>
      </c>
      <c r="G37">
        <v>7.117</v>
      </c>
      <c r="H37">
        <f t="shared" si="5"/>
        <v>162</v>
      </c>
    </row>
    <row r="38" spans="1:8" x14ac:dyDescent="0.3">
      <c r="A38" t="s">
        <v>16</v>
      </c>
      <c r="B38" t="s">
        <v>2</v>
      </c>
      <c r="C38" t="s">
        <v>61</v>
      </c>
      <c r="D38" t="s">
        <v>7</v>
      </c>
      <c r="E38">
        <v>0.70299999999999996</v>
      </c>
      <c r="F38">
        <v>0.10299999999999999</v>
      </c>
      <c r="G38">
        <v>4.7969999999999997</v>
      </c>
      <c r="H38">
        <f t="shared" si="5"/>
        <v>162</v>
      </c>
    </row>
    <row r="39" spans="1:8" x14ac:dyDescent="0.3">
      <c r="A39" t="s">
        <v>15</v>
      </c>
      <c r="B39" t="s">
        <v>2</v>
      </c>
      <c r="C39" t="s">
        <v>61</v>
      </c>
      <c r="D39" t="s">
        <v>7</v>
      </c>
      <c r="E39">
        <v>1.1319999999999999</v>
      </c>
      <c r="F39">
        <v>0.443</v>
      </c>
      <c r="G39">
        <v>2.887</v>
      </c>
      <c r="H39">
        <f t="shared" si="5"/>
        <v>162</v>
      </c>
    </row>
    <row r="40" spans="1:8" x14ac:dyDescent="0.3">
      <c r="A40" t="s">
        <v>48</v>
      </c>
      <c r="B40" t="s">
        <v>2</v>
      </c>
      <c r="C40" t="s">
        <v>61</v>
      </c>
      <c r="D40" t="s">
        <v>7</v>
      </c>
      <c r="E40">
        <v>1.2170000000000001</v>
      </c>
      <c r="F40">
        <v>0.42</v>
      </c>
      <c r="G40">
        <v>3.5270000000000001</v>
      </c>
      <c r="H40">
        <f t="shared" si="5"/>
        <v>162</v>
      </c>
    </row>
    <row r="41" spans="1:8" x14ac:dyDescent="0.3">
      <c r="A41" t="s">
        <v>46</v>
      </c>
      <c r="B41" t="s">
        <v>2</v>
      </c>
      <c r="C41" t="s">
        <v>61</v>
      </c>
      <c r="D41" t="s">
        <v>7</v>
      </c>
      <c r="E41">
        <v>1.361</v>
      </c>
      <c r="F41">
        <v>0.254</v>
      </c>
      <c r="G41">
        <v>7.016</v>
      </c>
      <c r="H41">
        <f t="shared" si="5"/>
        <v>162</v>
      </c>
    </row>
  </sheetData>
  <phoneticPr fontId="2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121A-177F-4926-AC94-CDD11C54CAC4}">
  <dimension ref="A1:J45"/>
  <sheetViews>
    <sheetView workbookViewId="0">
      <selection activeCell="D47" sqref="D47"/>
    </sheetView>
  </sheetViews>
  <sheetFormatPr defaultRowHeight="14.4" x14ac:dyDescent="0.3"/>
  <cols>
    <col min="3" max="3" width="12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299</v>
      </c>
      <c r="C2" t="s">
        <v>300</v>
      </c>
      <c r="D2" t="s">
        <v>7</v>
      </c>
      <c r="E2">
        <v>5</v>
      </c>
      <c r="F2">
        <f>SUM(5-E2)</f>
        <v>0</v>
      </c>
      <c r="G2">
        <v>97</v>
      </c>
      <c r="H2">
        <v>3</v>
      </c>
      <c r="I2">
        <f>SUM(E2:H2)</f>
        <v>105</v>
      </c>
      <c r="J2">
        <v>3</v>
      </c>
    </row>
    <row r="3" spans="1:10" x14ac:dyDescent="0.3">
      <c r="A3" t="s">
        <v>15</v>
      </c>
      <c r="B3" t="s">
        <v>299</v>
      </c>
      <c r="C3" t="s">
        <v>300</v>
      </c>
      <c r="D3" t="s">
        <v>7</v>
      </c>
      <c r="E3">
        <v>55</v>
      </c>
      <c r="F3">
        <f>SUM(57-E3)</f>
        <v>2</v>
      </c>
      <c r="G3">
        <v>97</v>
      </c>
      <c r="H3">
        <v>3</v>
      </c>
      <c r="I3">
        <f t="shared" ref="I3:I18" si="0">SUM(E3:H3)</f>
        <v>157</v>
      </c>
      <c r="J3">
        <v>5</v>
      </c>
    </row>
    <row r="4" spans="1:10" x14ac:dyDescent="0.3">
      <c r="A4" t="s">
        <v>48</v>
      </c>
      <c r="B4" t="s">
        <v>299</v>
      </c>
      <c r="C4" t="s">
        <v>300</v>
      </c>
      <c r="D4" t="s">
        <v>7</v>
      </c>
      <c r="E4">
        <v>67</v>
      </c>
      <c r="F4">
        <f>SUM(73-E4)</f>
        <v>6</v>
      </c>
      <c r="G4">
        <v>97</v>
      </c>
      <c r="H4">
        <v>3</v>
      </c>
      <c r="I4">
        <f t="shared" si="0"/>
        <v>173</v>
      </c>
      <c r="J4">
        <v>9</v>
      </c>
    </row>
    <row r="5" spans="1:10" x14ac:dyDescent="0.3">
      <c r="A5" t="s">
        <v>46</v>
      </c>
      <c r="B5" t="s">
        <v>299</v>
      </c>
      <c r="C5" t="s">
        <v>300</v>
      </c>
      <c r="D5" t="s">
        <v>7</v>
      </c>
      <c r="E5">
        <v>12</v>
      </c>
      <c r="F5">
        <f>SUM(13-E5)</f>
        <v>1</v>
      </c>
      <c r="G5">
        <v>97</v>
      </c>
      <c r="H5">
        <v>3</v>
      </c>
      <c r="I5">
        <f t="shared" si="0"/>
        <v>113</v>
      </c>
      <c r="J5">
        <v>4</v>
      </c>
    </row>
    <row r="6" spans="1:10" x14ac:dyDescent="0.3">
      <c r="A6" t="s">
        <v>16</v>
      </c>
      <c r="B6" t="s">
        <v>299</v>
      </c>
      <c r="C6" t="s">
        <v>591</v>
      </c>
      <c r="D6" t="s">
        <v>7</v>
      </c>
      <c r="E6">
        <v>1</v>
      </c>
      <c r="F6">
        <f t="shared" ref="F6" si="1">SUM(5-E6)</f>
        <v>4</v>
      </c>
      <c r="G6">
        <v>9</v>
      </c>
      <c r="H6">
        <v>91</v>
      </c>
      <c r="I6">
        <f t="shared" si="0"/>
        <v>105</v>
      </c>
      <c r="J6">
        <v>5</v>
      </c>
    </row>
    <row r="7" spans="1:10" x14ac:dyDescent="0.3">
      <c r="A7" t="s">
        <v>15</v>
      </c>
      <c r="B7" t="s">
        <v>299</v>
      </c>
      <c r="C7" t="s">
        <v>591</v>
      </c>
      <c r="D7" t="s">
        <v>7</v>
      </c>
      <c r="E7">
        <v>4</v>
      </c>
      <c r="F7">
        <f t="shared" ref="F7" si="2">SUM(57-E7)</f>
        <v>53</v>
      </c>
      <c r="G7">
        <v>9</v>
      </c>
      <c r="H7">
        <v>91</v>
      </c>
      <c r="I7">
        <f t="shared" si="0"/>
        <v>157</v>
      </c>
      <c r="J7">
        <v>13</v>
      </c>
    </row>
    <row r="8" spans="1:10" x14ac:dyDescent="0.3">
      <c r="A8" t="s">
        <v>48</v>
      </c>
      <c r="B8" t="s">
        <v>299</v>
      </c>
      <c r="C8" t="s">
        <v>591</v>
      </c>
      <c r="D8" t="s">
        <v>7</v>
      </c>
      <c r="E8">
        <v>3</v>
      </c>
      <c r="F8">
        <f t="shared" ref="F8" si="3">SUM(73-E8)</f>
        <v>70</v>
      </c>
      <c r="G8">
        <v>9</v>
      </c>
      <c r="H8">
        <v>91</v>
      </c>
      <c r="I8">
        <f t="shared" si="0"/>
        <v>173</v>
      </c>
      <c r="J8">
        <v>12</v>
      </c>
    </row>
    <row r="9" spans="1:10" x14ac:dyDescent="0.3">
      <c r="A9" t="s">
        <v>46</v>
      </c>
      <c r="B9" t="s">
        <v>299</v>
      </c>
      <c r="C9" t="s">
        <v>591</v>
      </c>
      <c r="D9" t="s">
        <v>7</v>
      </c>
      <c r="E9">
        <v>1</v>
      </c>
      <c r="F9">
        <f t="shared" ref="F9" si="4">SUM(13-E9)</f>
        <v>12</v>
      </c>
      <c r="G9">
        <v>9</v>
      </c>
      <c r="H9">
        <v>91</v>
      </c>
      <c r="I9">
        <f t="shared" si="0"/>
        <v>113</v>
      </c>
      <c r="J9">
        <v>10</v>
      </c>
    </row>
    <row r="10" spans="1:10" x14ac:dyDescent="0.3">
      <c r="A10" t="s">
        <v>16</v>
      </c>
      <c r="B10" t="s">
        <v>299</v>
      </c>
      <c r="C10" t="s">
        <v>337</v>
      </c>
      <c r="D10" t="s">
        <v>7</v>
      </c>
      <c r="E10">
        <v>4</v>
      </c>
      <c r="F10">
        <f t="shared" ref="F10" si="5">SUM(5-E10)</f>
        <v>1</v>
      </c>
      <c r="G10">
        <v>73</v>
      </c>
      <c r="H10">
        <v>27</v>
      </c>
      <c r="I10">
        <f t="shared" si="0"/>
        <v>105</v>
      </c>
      <c r="J10">
        <v>5</v>
      </c>
    </row>
    <row r="11" spans="1:10" x14ac:dyDescent="0.3">
      <c r="A11" t="s">
        <v>15</v>
      </c>
      <c r="B11" t="s">
        <v>299</v>
      </c>
      <c r="C11" t="s">
        <v>337</v>
      </c>
      <c r="D11" t="s">
        <v>7</v>
      </c>
      <c r="E11">
        <v>39</v>
      </c>
      <c r="F11">
        <f t="shared" ref="F11" si="6">SUM(57-E11)</f>
        <v>18</v>
      </c>
      <c r="G11">
        <v>73</v>
      </c>
      <c r="H11">
        <v>27</v>
      </c>
      <c r="I11">
        <f t="shared" si="0"/>
        <v>157</v>
      </c>
      <c r="J11">
        <f>SUM(F11+H11)</f>
        <v>45</v>
      </c>
    </row>
    <row r="12" spans="1:10" x14ac:dyDescent="0.3">
      <c r="A12" t="s">
        <v>48</v>
      </c>
      <c r="B12" t="s">
        <v>299</v>
      </c>
      <c r="C12" t="s">
        <v>337</v>
      </c>
      <c r="D12" t="s">
        <v>7</v>
      </c>
      <c r="E12">
        <v>49</v>
      </c>
      <c r="F12">
        <f t="shared" ref="F12" si="7">SUM(73-E12)</f>
        <v>24</v>
      </c>
      <c r="G12">
        <v>73</v>
      </c>
      <c r="H12">
        <v>27</v>
      </c>
      <c r="I12">
        <f t="shared" si="0"/>
        <v>173</v>
      </c>
      <c r="J12">
        <f>SUM(24+27)</f>
        <v>51</v>
      </c>
    </row>
    <row r="13" spans="1:10" x14ac:dyDescent="0.3">
      <c r="A13" t="s">
        <v>46</v>
      </c>
      <c r="B13" t="s">
        <v>299</v>
      </c>
      <c r="C13" t="s">
        <v>337</v>
      </c>
      <c r="D13" t="s">
        <v>7</v>
      </c>
      <c r="E13">
        <v>8</v>
      </c>
      <c r="F13">
        <f t="shared" ref="F13" si="8">SUM(13-E13)</f>
        <v>5</v>
      </c>
      <c r="G13">
        <v>73</v>
      </c>
      <c r="H13">
        <v>27</v>
      </c>
      <c r="I13">
        <f t="shared" si="0"/>
        <v>113</v>
      </c>
      <c r="J13">
        <v>13</v>
      </c>
    </row>
    <row r="14" spans="1:10" x14ac:dyDescent="0.3">
      <c r="A14" t="s">
        <v>16</v>
      </c>
      <c r="B14" t="s">
        <v>299</v>
      </c>
      <c r="C14" t="s">
        <v>366</v>
      </c>
      <c r="D14" t="s">
        <v>7</v>
      </c>
      <c r="E14">
        <v>5</v>
      </c>
      <c r="F14">
        <f t="shared" ref="F14" si="9">SUM(5-E14)</f>
        <v>0</v>
      </c>
      <c r="G14">
        <v>73</v>
      </c>
      <c r="H14">
        <v>27</v>
      </c>
      <c r="I14">
        <f t="shared" si="0"/>
        <v>105</v>
      </c>
      <c r="J14">
        <v>5</v>
      </c>
    </row>
    <row r="15" spans="1:10" x14ac:dyDescent="0.3">
      <c r="A15" t="s">
        <v>15</v>
      </c>
      <c r="B15" t="s">
        <v>299</v>
      </c>
      <c r="C15" t="s">
        <v>366</v>
      </c>
      <c r="D15" t="s">
        <v>7</v>
      </c>
      <c r="E15">
        <v>39</v>
      </c>
      <c r="F15">
        <f t="shared" ref="F15" si="10">SUM(57-E15)</f>
        <v>18</v>
      </c>
      <c r="G15">
        <v>73</v>
      </c>
      <c r="H15">
        <v>27</v>
      </c>
      <c r="I15">
        <f t="shared" si="0"/>
        <v>157</v>
      </c>
      <c r="J15">
        <v>45</v>
      </c>
    </row>
    <row r="16" spans="1:10" x14ac:dyDescent="0.3">
      <c r="A16" t="s">
        <v>48</v>
      </c>
      <c r="B16" t="s">
        <v>299</v>
      </c>
      <c r="C16" t="s">
        <v>366</v>
      </c>
      <c r="D16" t="s">
        <v>7</v>
      </c>
      <c r="E16">
        <v>48</v>
      </c>
      <c r="F16">
        <f t="shared" ref="F16" si="11">SUM(73-E16)</f>
        <v>25</v>
      </c>
      <c r="G16">
        <v>73</v>
      </c>
      <c r="H16">
        <v>27</v>
      </c>
      <c r="I16">
        <f t="shared" si="0"/>
        <v>173</v>
      </c>
      <c r="J16">
        <f>SUM(25+27)</f>
        <v>52</v>
      </c>
    </row>
    <row r="17" spans="1:10" x14ac:dyDescent="0.3">
      <c r="A17" t="s">
        <v>46</v>
      </c>
      <c r="B17" t="s">
        <v>299</v>
      </c>
      <c r="C17" t="s">
        <v>366</v>
      </c>
      <c r="D17" t="s">
        <v>7</v>
      </c>
      <c r="E17">
        <v>7</v>
      </c>
      <c r="F17">
        <f t="shared" ref="F17" si="12">SUM(13-E17)</f>
        <v>6</v>
      </c>
      <c r="G17">
        <v>73</v>
      </c>
      <c r="H17">
        <v>27</v>
      </c>
      <c r="I17">
        <f t="shared" si="0"/>
        <v>113</v>
      </c>
      <c r="J17">
        <f>SUM(7+6)</f>
        <v>13</v>
      </c>
    </row>
    <row r="18" spans="1:10" x14ac:dyDescent="0.3">
      <c r="A18" t="s">
        <v>16</v>
      </c>
      <c r="B18" t="s">
        <v>299</v>
      </c>
      <c r="C18" t="s">
        <v>364</v>
      </c>
      <c r="D18" t="s">
        <v>7</v>
      </c>
      <c r="E18">
        <v>4</v>
      </c>
      <c r="F18">
        <f>SUM(5-E18)</f>
        <v>1</v>
      </c>
      <c r="G18">
        <v>71</v>
      </c>
      <c r="H18">
        <v>29</v>
      </c>
      <c r="I18">
        <f t="shared" si="0"/>
        <v>105</v>
      </c>
      <c r="J18">
        <v>5</v>
      </c>
    </row>
    <row r="19" spans="1:10" x14ac:dyDescent="0.3">
      <c r="A19" t="s">
        <v>15</v>
      </c>
      <c r="B19" t="s">
        <v>299</v>
      </c>
      <c r="C19" t="s">
        <v>364</v>
      </c>
      <c r="D19" t="s">
        <v>7</v>
      </c>
      <c r="E19">
        <v>36</v>
      </c>
      <c r="F19">
        <f>SUM(57-E19)</f>
        <v>21</v>
      </c>
      <c r="G19">
        <v>71</v>
      </c>
      <c r="H19">
        <v>29</v>
      </c>
      <c r="I19">
        <f t="shared" ref="I19:I25" si="13">SUM(E19:H19)</f>
        <v>157</v>
      </c>
      <c r="J19">
        <v>50</v>
      </c>
    </row>
    <row r="20" spans="1:10" x14ac:dyDescent="0.3">
      <c r="A20" t="s">
        <v>48</v>
      </c>
      <c r="B20" t="s">
        <v>299</v>
      </c>
      <c r="C20" t="s">
        <v>364</v>
      </c>
      <c r="D20" t="s">
        <v>7</v>
      </c>
      <c r="E20">
        <v>39</v>
      </c>
      <c r="F20">
        <f>SUM(73-E20)</f>
        <v>34</v>
      </c>
      <c r="G20">
        <v>71</v>
      </c>
      <c r="H20">
        <v>29</v>
      </c>
      <c r="I20">
        <f t="shared" si="13"/>
        <v>173</v>
      </c>
      <c r="J20">
        <f>SUM(34+29)</f>
        <v>63</v>
      </c>
    </row>
    <row r="21" spans="1:10" x14ac:dyDescent="0.3">
      <c r="A21" t="s">
        <v>46</v>
      </c>
      <c r="B21" t="s">
        <v>299</v>
      </c>
      <c r="C21" t="s">
        <v>364</v>
      </c>
      <c r="D21" t="s">
        <v>7</v>
      </c>
      <c r="E21">
        <v>8</v>
      </c>
      <c r="F21">
        <f>SUM(13-E21)</f>
        <v>5</v>
      </c>
      <c r="G21">
        <v>71</v>
      </c>
      <c r="H21">
        <v>29</v>
      </c>
      <c r="I21">
        <f t="shared" si="13"/>
        <v>113</v>
      </c>
      <c r="J21">
        <v>15</v>
      </c>
    </row>
    <row r="22" spans="1:10" x14ac:dyDescent="0.3">
      <c r="A22" t="s">
        <v>16</v>
      </c>
      <c r="B22" t="s">
        <v>299</v>
      </c>
      <c r="C22" t="s">
        <v>592</v>
      </c>
      <c r="D22" t="s">
        <v>7</v>
      </c>
      <c r="E22">
        <v>4</v>
      </c>
      <c r="F22">
        <f>SUM(5-E22)</f>
        <v>1</v>
      </c>
      <c r="G22">
        <v>42</v>
      </c>
      <c r="H22">
        <v>58</v>
      </c>
      <c r="I22">
        <f t="shared" si="13"/>
        <v>105</v>
      </c>
      <c r="J22">
        <v>5</v>
      </c>
    </row>
    <row r="23" spans="1:10" x14ac:dyDescent="0.3">
      <c r="A23" t="s">
        <v>15</v>
      </c>
      <c r="B23" t="s">
        <v>299</v>
      </c>
      <c r="C23" t="s">
        <v>592</v>
      </c>
      <c r="D23" t="s">
        <v>7</v>
      </c>
      <c r="E23">
        <v>24</v>
      </c>
      <c r="F23">
        <f>SUM(57-E23)</f>
        <v>33</v>
      </c>
      <c r="G23">
        <v>42</v>
      </c>
      <c r="H23">
        <v>58</v>
      </c>
      <c r="I23">
        <f t="shared" si="13"/>
        <v>157</v>
      </c>
      <c r="J23">
        <f>SUM(24+33)</f>
        <v>57</v>
      </c>
    </row>
    <row r="24" spans="1:10" x14ac:dyDescent="0.3">
      <c r="A24" t="s">
        <v>48</v>
      </c>
      <c r="B24" t="s">
        <v>299</v>
      </c>
      <c r="C24" t="s">
        <v>592</v>
      </c>
      <c r="D24" t="s">
        <v>7</v>
      </c>
      <c r="E24">
        <v>24</v>
      </c>
      <c r="F24">
        <f>SUM(73-E24)</f>
        <v>49</v>
      </c>
      <c r="G24">
        <v>42</v>
      </c>
      <c r="H24">
        <v>58</v>
      </c>
      <c r="I24">
        <f t="shared" si="13"/>
        <v>173</v>
      </c>
      <c r="J24">
        <f>SUM(24+49)</f>
        <v>73</v>
      </c>
    </row>
    <row r="25" spans="1:10" x14ac:dyDescent="0.3">
      <c r="A25" t="s">
        <v>46</v>
      </c>
      <c r="B25" t="s">
        <v>299</v>
      </c>
      <c r="C25" t="s">
        <v>592</v>
      </c>
      <c r="D25" t="s">
        <v>7</v>
      </c>
      <c r="E25">
        <v>4</v>
      </c>
      <c r="F25">
        <f>SUM(13-E25)</f>
        <v>9</v>
      </c>
      <c r="G25">
        <v>42</v>
      </c>
      <c r="H25">
        <v>58</v>
      </c>
      <c r="I25">
        <f t="shared" si="13"/>
        <v>113</v>
      </c>
      <c r="J25">
        <v>13</v>
      </c>
    </row>
    <row r="26" spans="1:10" x14ac:dyDescent="0.3">
      <c r="A26" t="s">
        <v>16</v>
      </c>
      <c r="B26" t="s">
        <v>299</v>
      </c>
      <c r="C26" t="s">
        <v>593</v>
      </c>
      <c r="D26" t="s">
        <v>7</v>
      </c>
      <c r="E26">
        <v>1</v>
      </c>
      <c r="F26">
        <f>SUM(5-E26)</f>
        <v>4</v>
      </c>
      <c r="G26">
        <v>16</v>
      </c>
      <c r="H26">
        <v>84</v>
      </c>
      <c r="I26">
        <f t="shared" ref="I26:I29" si="14">SUM(E26:H26)</f>
        <v>105</v>
      </c>
      <c r="J26">
        <v>5</v>
      </c>
    </row>
    <row r="27" spans="1:10" x14ac:dyDescent="0.3">
      <c r="A27" t="s">
        <v>15</v>
      </c>
      <c r="B27" t="s">
        <v>299</v>
      </c>
      <c r="C27" t="s">
        <v>593</v>
      </c>
      <c r="D27" t="s">
        <v>7</v>
      </c>
      <c r="E27">
        <v>7</v>
      </c>
      <c r="F27">
        <f>SUM(57-E27)</f>
        <v>50</v>
      </c>
      <c r="G27">
        <v>16</v>
      </c>
      <c r="H27">
        <v>84</v>
      </c>
      <c r="I27">
        <f t="shared" si="14"/>
        <v>157</v>
      </c>
      <c r="J27">
        <v>23</v>
      </c>
    </row>
    <row r="28" spans="1:10" x14ac:dyDescent="0.3">
      <c r="A28" t="s">
        <v>48</v>
      </c>
      <c r="B28" t="s">
        <v>299</v>
      </c>
      <c r="C28" t="s">
        <v>593</v>
      </c>
      <c r="D28" t="s">
        <v>7</v>
      </c>
      <c r="E28">
        <v>7</v>
      </c>
      <c r="F28">
        <f>SUM(73-E28)</f>
        <v>66</v>
      </c>
      <c r="G28">
        <v>16</v>
      </c>
      <c r="H28">
        <v>84</v>
      </c>
      <c r="I28">
        <f t="shared" si="14"/>
        <v>173</v>
      </c>
      <c r="J28">
        <v>23</v>
      </c>
    </row>
    <row r="29" spans="1:10" x14ac:dyDescent="0.3">
      <c r="A29" t="s">
        <v>46</v>
      </c>
      <c r="B29" t="s">
        <v>299</v>
      </c>
      <c r="C29" t="s">
        <v>593</v>
      </c>
      <c r="D29" t="s">
        <v>7</v>
      </c>
      <c r="E29">
        <v>2</v>
      </c>
      <c r="F29">
        <f>SUM(13-E29)</f>
        <v>11</v>
      </c>
      <c r="G29">
        <v>16</v>
      </c>
      <c r="H29">
        <v>84</v>
      </c>
      <c r="I29">
        <f t="shared" si="14"/>
        <v>113</v>
      </c>
      <c r="J29">
        <v>13</v>
      </c>
    </row>
    <row r="30" spans="1:10" x14ac:dyDescent="0.3">
      <c r="A30" t="s">
        <v>16</v>
      </c>
      <c r="B30" t="s">
        <v>299</v>
      </c>
      <c r="C30" t="s">
        <v>341</v>
      </c>
      <c r="D30" t="s">
        <v>7</v>
      </c>
      <c r="E30">
        <v>1</v>
      </c>
      <c r="F30">
        <f>SUM(5-E30)</f>
        <v>4</v>
      </c>
      <c r="G30">
        <v>36</v>
      </c>
      <c r="H30">
        <v>64</v>
      </c>
      <c r="I30">
        <f t="shared" ref="I30:I33" si="15">SUM(E30:H30)</f>
        <v>105</v>
      </c>
      <c r="J30">
        <v>5</v>
      </c>
    </row>
    <row r="31" spans="1:10" x14ac:dyDescent="0.3">
      <c r="A31" t="s">
        <v>15</v>
      </c>
      <c r="B31" t="s">
        <v>299</v>
      </c>
      <c r="C31" t="s">
        <v>341</v>
      </c>
      <c r="D31" t="s">
        <v>7</v>
      </c>
      <c r="E31">
        <v>25</v>
      </c>
      <c r="F31">
        <f>SUM(57-E31)</f>
        <v>32</v>
      </c>
      <c r="G31">
        <v>36</v>
      </c>
      <c r="H31">
        <v>64</v>
      </c>
      <c r="I31">
        <f t="shared" si="15"/>
        <v>157</v>
      </c>
      <c r="J31">
        <v>57</v>
      </c>
    </row>
    <row r="32" spans="1:10" x14ac:dyDescent="0.3">
      <c r="A32" t="s">
        <v>48</v>
      </c>
      <c r="B32" t="s">
        <v>299</v>
      </c>
      <c r="C32" t="s">
        <v>341</v>
      </c>
      <c r="D32" t="s">
        <v>7</v>
      </c>
      <c r="E32">
        <v>23</v>
      </c>
      <c r="F32">
        <f>SUM(73-E32)</f>
        <v>50</v>
      </c>
      <c r="G32">
        <v>36</v>
      </c>
      <c r="H32">
        <v>64</v>
      </c>
      <c r="I32">
        <f t="shared" si="15"/>
        <v>173</v>
      </c>
      <c r="J32">
        <v>59</v>
      </c>
    </row>
    <row r="33" spans="1:10" x14ac:dyDescent="0.3">
      <c r="A33" t="s">
        <v>46</v>
      </c>
      <c r="B33" t="s">
        <v>299</v>
      </c>
      <c r="C33" t="s">
        <v>341</v>
      </c>
      <c r="D33" t="s">
        <v>7</v>
      </c>
      <c r="E33">
        <v>4</v>
      </c>
      <c r="F33">
        <f>SUM(13-E33)</f>
        <v>9</v>
      </c>
      <c r="G33">
        <v>36</v>
      </c>
      <c r="H33">
        <v>64</v>
      </c>
      <c r="I33">
        <f t="shared" si="15"/>
        <v>113</v>
      </c>
      <c r="J33">
        <v>13</v>
      </c>
    </row>
    <row r="34" spans="1:10" x14ac:dyDescent="0.3">
      <c r="A34" t="s">
        <v>16</v>
      </c>
      <c r="B34" t="s">
        <v>299</v>
      </c>
      <c r="C34" t="s">
        <v>367</v>
      </c>
      <c r="D34" t="s">
        <v>7</v>
      </c>
      <c r="E34">
        <v>2</v>
      </c>
      <c r="F34">
        <f>SUM(5-E34)</f>
        <v>3</v>
      </c>
      <c r="G34">
        <v>33</v>
      </c>
      <c r="H34">
        <v>67</v>
      </c>
      <c r="I34">
        <f t="shared" ref="I34:I37" si="16">SUM(E34:H34)</f>
        <v>105</v>
      </c>
      <c r="J34">
        <v>5</v>
      </c>
    </row>
    <row r="35" spans="1:10" x14ac:dyDescent="0.3">
      <c r="A35" t="s">
        <v>15</v>
      </c>
      <c r="B35" t="s">
        <v>299</v>
      </c>
      <c r="C35" t="s">
        <v>367</v>
      </c>
      <c r="D35" t="s">
        <v>7</v>
      </c>
      <c r="E35">
        <v>16</v>
      </c>
      <c r="F35">
        <f>SUM(57-E35)</f>
        <v>41</v>
      </c>
      <c r="G35">
        <v>33</v>
      </c>
      <c r="H35">
        <v>67</v>
      </c>
      <c r="I35">
        <f t="shared" si="16"/>
        <v>157</v>
      </c>
      <c r="J35">
        <v>49</v>
      </c>
    </row>
    <row r="36" spans="1:10" x14ac:dyDescent="0.3">
      <c r="A36" t="s">
        <v>48</v>
      </c>
      <c r="B36" t="s">
        <v>299</v>
      </c>
      <c r="C36" t="s">
        <v>367</v>
      </c>
      <c r="D36" t="s">
        <v>7</v>
      </c>
      <c r="E36">
        <v>15</v>
      </c>
      <c r="F36">
        <f>SUM(73-E36)</f>
        <v>58</v>
      </c>
      <c r="G36">
        <v>33</v>
      </c>
      <c r="H36">
        <v>67</v>
      </c>
      <c r="I36">
        <f t="shared" si="16"/>
        <v>173</v>
      </c>
      <c r="J36">
        <v>48</v>
      </c>
    </row>
    <row r="37" spans="1:10" x14ac:dyDescent="0.3">
      <c r="A37" t="s">
        <v>46</v>
      </c>
      <c r="B37" t="s">
        <v>299</v>
      </c>
      <c r="C37" t="s">
        <v>367</v>
      </c>
      <c r="D37" t="s">
        <v>7</v>
      </c>
      <c r="E37">
        <v>3</v>
      </c>
      <c r="F37">
        <f>SUM(13-E37)</f>
        <v>10</v>
      </c>
      <c r="G37">
        <v>33</v>
      </c>
      <c r="H37">
        <v>67</v>
      </c>
      <c r="I37">
        <f t="shared" si="16"/>
        <v>113</v>
      </c>
      <c r="J37">
        <v>13</v>
      </c>
    </row>
    <row r="38" spans="1:10" x14ac:dyDescent="0.3">
      <c r="A38" t="s">
        <v>16</v>
      </c>
      <c r="B38" t="s">
        <v>299</v>
      </c>
      <c r="C38" t="s">
        <v>594</v>
      </c>
      <c r="D38" t="s">
        <v>7</v>
      </c>
      <c r="E38">
        <v>0</v>
      </c>
      <c r="F38">
        <f>SUM(5-E38)</f>
        <v>5</v>
      </c>
      <c r="G38">
        <v>21</v>
      </c>
      <c r="H38">
        <v>79</v>
      </c>
      <c r="I38">
        <f t="shared" ref="I38:I41" si="17">SUM(E38:H38)</f>
        <v>105</v>
      </c>
      <c r="J38">
        <v>5</v>
      </c>
    </row>
    <row r="39" spans="1:10" x14ac:dyDescent="0.3">
      <c r="A39" t="s">
        <v>15</v>
      </c>
      <c r="B39" t="s">
        <v>299</v>
      </c>
      <c r="C39" t="s">
        <v>594</v>
      </c>
      <c r="D39" t="s">
        <v>7</v>
      </c>
      <c r="E39">
        <v>14</v>
      </c>
      <c r="F39">
        <f>SUM(57-E39)</f>
        <v>43</v>
      </c>
      <c r="G39">
        <v>21</v>
      </c>
      <c r="H39">
        <v>79</v>
      </c>
      <c r="I39">
        <f t="shared" si="17"/>
        <v>157</v>
      </c>
      <c r="J39">
        <v>35</v>
      </c>
    </row>
    <row r="40" spans="1:10" x14ac:dyDescent="0.3">
      <c r="A40" t="s">
        <v>48</v>
      </c>
      <c r="B40" t="s">
        <v>299</v>
      </c>
      <c r="C40" t="s">
        <v>594</v>
      </c>
      <c r="D40" t="s">
        <v>7</v>
      </c>
      <c r="E40">
        <v>13</v>
      </c>
      <c r="F40">
        <f>SUM(73-E40)</f>
        <v>60</v>
      </c>
      <c r="G40">
        <v>21</v>
      </c>
      <c r="H40">
        <v>79</v>
      </c>
      <c r="I40">
        <f t="shared" si="17"/>
        <v>173</v>
      </c>
      <c r="J40">
        <v>34</v>
      </c>
    </row>
    <row r="41" spans="1:10" x14ac:dyDescent="0.3">
      <c r="A41" t="s">
        <v>46</v>
      </c>
      <c r="B41" t="s">
        <v>299</v>
      </c>
      <c r="C41" t="s">
        <v>594</v>
      </c>
      <c r="D41" t="s">
        <v>7</v>
      </c>
      <c r="E41">
        <v>1</v>
      </c>
      <c r="F41">
        <f>SUM(13-E41)</f>
        <v>12</v>
      </c>
      <c r="G41">
        <v>21</v>
      </c>
      <c r="H41">
        <v>79</v>
      </c>
      <c r="I41">
        <f t="shared" si="17"/>
        <v>113</v>
      </c>
      <c r="J41">
        <v>13</v>
      </c>
    </row>
    <row r="42" spans="1:10" x14ac:dyDescent="0.3">
      <c r="A42" t="s">
        <v>16</v>
      </c>
      <c r="B42" t="s">
        <v>299</v>
      </c>
      <c r="C42" t="s">
        <v>595</v>
      </c>
      <c r="D42" t="s">
        <v>7</v>
      </c>
      <c r="E42">
        <v>2</v>
      </c>
      <c r="F42">
        <f>SUM(5-E42)</f>
        <v>3</v>
      </c>
      <c r="G42">
        <v>22</v>
      </c>
      <c r="H42">
        <v>78</v>
      </c>
      <c r="I42">
        <f t="shared" ref="I42:I45" si="18">SUM(E42:H42)</f>
        <v>105</v>
      </c>
      <c r="J42">
        <v>5</v>
      </c>
    </row>
    <row r="43" spans="1:10" x14ac:dyDescent="0.3">
      <c r="A43" t="s">
        <v>15</v>
      </c>
      <c r="B43" t="s">
        <v>299</v>
      </c>
      <c r="C43" t="s">
        <v>595</v>
      </c>
      <c r="D43" t="s">
        <v>7</v>
      </c>
      <c r="E43">
        <v>10</v>
      </c>
      <c r="F43">
        <f>SUM(57-E43)</f>
        <v>47</v>
      </c>
      <c r="G43">
        <v>22</v>
      </c>
      <c r="H43">
        <v>78</v>
      </c>
      <c r="I43">
        <f t="shared" si="18"/>
        <v>157</v>
      </c>
      <c r="J43">
        <v>32</v>
      </c>
    </row>
    <row r="44" spans="1:10" x14ac:dyDescent="0.3">
      <c r="A44" t="s">
        <v>48</v>
      </c>
      <c r="B44" t="s">
        <v>299</v>
      </c>
      <c r="C44" t="s">
        <v>595</v>
      </c>
      <c r="D44" t="s">
        <v>7</v>
      </c>
      <c r="E44">
        <v>7</v>
      </c>
      <c r="F44">
        <f>SUM(73-E44)</f>
        <v>66</v>
      </c>
      <c r="G44">
        <v>22</v>
      </c>
      <c r="H44">
        <v>78</v>
      </c>
      <c r="I44">
        <f t="shared" si="18"/>
        <v>173</v>
      </c>
      <c r="J44">
        <v>29</v>
      </c>
    </row>
    <row r="45" spans="1:10" x14ac:dyDescent="0.3">
      <c r="A45" t="s">
        <v>46</v>
      </c>
      <c r="B45" t="s">
        <v>299</v>
      </c>
      <c r="C45" t="s">
        <v>595</v>
      </c>
      <c r="D45" t="s">
        <v>7</v>
      </c>
      <c r="E45">
        <v>0</v>
      </c>
      <c r="F45">
        <f>SUM(13-E45)</f>
        <v>13</v>
      </c>
      <c r="G45">
        <v>22</v>
      </c>
      <c r="H45">
        <v>78</v>
      </c>
      <c r="I45">
        <f t="shared" si="18"/>
        <v>113</v>
      </c>
      <c r="J45">
        <v>13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469B-43A2-4B8C-A0AE-7CFF85C7FDB1}">
  <dimension ref="A1:J11"/>
  <sheetViews>
    <sheetView workbookViewId="0">
      <selection activeCell="A10" sqref="A10:A1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517</v>
      </c>
      <c r="B2" t="s">
        <v>71</v>
      </c>
      <c r="C2" t="s">
        <v>303</v>
      </c>
      <c r="D2" t="s">
        <v>8</v>
      </c>
      <c r="E2">
        <v>6.8</v>
      </c>
      <c r="F2">
        <v>6.3</v>
      </c>
      <c r="G2">
        <v>10</v>
      </c>
      <c r="H2">
        <v>5.0999999999999996</v>
      </c>
      <c r="I2">
        <v>4</v>
      </c>
      <c r="J2">
        <v>61</v>
      </c>
    </row>
    <row r="3" spans="1:10" x14ac:dyDescent="0.3">
      <c r="A3" t="s">
        <v>596</v>
      </c>
      <c r="B3" t="s">
        <v>71</v>
      </c>
      <c r="C3" t="s">
        <v>303</v>
      </c>
      <c r="D3" t="s">
        <v>8</v>
      </c>
      <c r="E3">
        <v>5.8</v>
      </c>
      <c r="F3">
        <v>5.3</v>
      </c>
      <c r="G3">
        <v>29</v>
      </c>
      <c r="H3">
        <v>5.0999999999999996</v>
      </c>
      <c r="I3">
        <v>4</v>
      </c>
      <c r="J3">
        <v>61</v>
      </c>
    </row>
    <row r="4" spans="1:10" x14ac:dyDescent="0.3">
      <c r="A4" t="s">
        <v>517</v>
      </c>
      <c r="B4" t="s">
        <v>71</v>
      </c>
      <c r="C4" t="s">
        <v>304</v>
      </c>
      <c r="D4" t="s">
        <v>8</v>
      </c>
      <c r="E4">
        <v>5.0999999999999996</v>
      </c>
      <c r="F4">
        <v>3.6</v>
      </c>
      <c r="G4">
        <v>10</v>
      </c>
      <c r="H4">
        <v>3.5</v>
      </c>
      <c r="I4">
        <v>2.6</v>
      </c>
      <c r="J4">
        <v>61</v>
      </c>
    </row>
    <row r="5" spans="1:10" x14ac:dyDescent="0.3">
      <c r="A5" t="s">
        <v>596</v>
      </c>
      <c r="B5" t="s">
        <v>71</v>
      </c>
      <c r="C5" t="s">
        <v>304</v>
      </c>
      <c r="D5" t="s">
        <v>8</v>
      </c>
      <c r="E5">
        <v>3.9</v>
      </c>
      <c r="F5">
        <v>3.2</v>
      </c>
      <c r="G5">
        <v>29</v>
      </c>
      <c r="H5">
        <v>3.5</v>
      </c>
      <c r="I5">
        <v>2.6</v>
      </c>
      <c r="J5">
        <v>61</v>
      </c>
    </row>
    <row r="6" spans="1:10" x14ac:dyDescent="0.3">
      <c r="A6" t="s">
        <v>517</v>
      </c>
      <c r="B6" t="s">
        <v>71</v>
      </c>
      <c r="C6" t="s">
        <v>305</v>
      </c>
      <c r="D6" t="s">
        <v>8</v>
      </c>
      <c r="E6">
        <v>1.7</v>
      </c>
      <c r="F6">
        <v>3.2</v>
      </c>
      <c r="G6">
        <v>10</v>
      </c>
      <c r="H6">
        <v>1.5</v>
      </c>
      <c r="I6">
        <v>2.2000000000000002</v>
      </c>
      <c r="J6">
        <v>61</v>
      </c>
    </row>
    <row r="7" spans="1:10" x14ac:dyDescent="0.3">
      <c r="A7" t="s">
        <v>596</v>
      </c>
      <c r="B7" t="s">
        <v>71</v>
      </c>
      <c r="C7" t="s">
        <v>305</v>
      </c>
      <c r="D7" t="s">
        <v>8</v>
      </c>
      <c r="E7">
        <v>1.9</v>
      </c>
      <c r="F7">
        <v>2.6</v>
      </c>
      <c r="G7">
        <v>29</v>
      </c>
      <c r="H7">
        <v>1.5</v>
      </c>
      <c r="I7">
        <v>2.2000000000000002</v>
      </c>
      <c r="J7">
        <v>61</v>
      </c>
    </row>
    <row r="8" spans="1:10" x14ac:dyDescent="0.3">
      <c r="A8" t="s">
        <v>517</v>
      </c>
      <c r="B8" t="s">
        <v>71</v>
      </c>
      <c r="C8" t="s">
        <v>306</v>
      </c>
      <c r="D8" t="s">
        <v>8</v>
      </c>
      <c r="E8">
        <v>1.7</v>
      </c>
      <c r="F8">
        <v>1.3</v>
      </c>
      <c r="G8">
        <v>10</v>
      </c>
      <c r="H8">
        <v>1.6</v>
      </c>
      <c r="I8">
        <v>1.2</v>
      </c>
      <c r="J8">
        <v>61</v>
      </c>
    </row>
    <row r="9" spans="1:10" x14ac:dyDescent="0.3">
      <c r="A9" t="s">
        <v>596</v>
      </c>
      <c r="B9" t="s">
        <v>71</v>
      </c>
      <c r="C9" t="s">
        <v>306</v>
      </c>
      <c r="D9" t="s">
        <v>8</v>
      </c>
      <c r="E9">
        <v>1.5</v>
      </c>
      <c r="F9">
        <v>1.1000000000000001</v>
      </c>
      <c r="G9">
        <v>29</v>
      </c>
      <c r="H9">
        <v>1.6</v>
      </c>
      <c r="I9">
        <v>1.2</v>
      </c>
      <c r="J9">
        <v>61</v>
      </c>
    </row>
    <row r="10" spans="1:10" x14ac:dyDescent="0.3">
      <c r="A10" t="s">
        <v>517</v>
      </c>
      <c r="B10" t="s">
        <v>71</v>
      </c>
      <c r="C10" t="s">
        <v>307</v>
      </c>
      <c r="D10" t="s">
        <v>8</v>
      </c>
      <c r="E10">
        <v>0.56000000000000005</v>
      </c>
      <c r="F10">
        <v>0.74</v>
      </c>
      <c r="G10">
        <v>10</v>
      </c>
      <c r="H10">
        <v>0.37</v>
      </c>
      <c r="I10">
        <v>0.35</v>
      </c>
      <c r="J10">
        <v>61</v>
      </c>
    </row>
    <row r="11" spans="1:10" x14ac:dyDescent="0.3">
      <c r="A11" t="s">
        <v>596</v>
      </c>
      <c r="B11" t="s">
        <v>71</v>
      </c>
      <c r="C11" t="s">
        <v>307</v>
      </c>
      <c r="D11" t="s">
        <v>8</v>
      </c>
      <c r="E11">
        <v>0.4</v>
      </c>
      <c r="F11">
        <v>0.36</v>
      </c>
      <c r="G11">
        <v>29</v>
      </c>
      <c r="H11">
        <v>0.37</v>
      </c>
      <c r="I11">
        <v>0.35</v>
      </c>
      <c r="J11">
        <v>61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D943-AD66-46B9-A5F5-6794E385F9E3}">
  <dimension ref="A1:J7"/>
  <sheetViews>
    <sheetView workbookViewId="0">
      <selection activeCell="E6" sqref="E6"/>
    </sheetView>
  </sheetViews>
  <sheetFormatPr defaultRowHeight="14.4" x14ac:dyDescent="0.3"/>
  <cols>
    <col min="1" max="1" width="13.77734375" customWidth="1"/>
    <col min="2" max="2" width="14" customWidth="1"/>
    <col min="3" max="3" width="13.2187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517</v>
      </c>
      <c r="B2" t="s">
        <v>71</v>
      </c>
      <c r="C2" t="s">
        <v>301</v>
      </c>
      <c r="D2" t="s">
        <v>8</v>
      </c>
      <c r="E2">
        <v>5</v>
      </c>
      <c r="F2">
        <v>5</v>
      </c>
      <c r="G2">
        <v>30</v>
      </c>
      <c r="H2">
        <v>31</v>
      </c>
      <c r="I2">
        <f>SUM(E2:H2)</f>
        <v>71</v>
      </c>
      <c r="J2">
        <v>10</v>
      </c>
    </row>
    <row r="3" spans="1:10" x14ac:dyDescent="0.3">
      <c r="A3" t="s">
        <v>596</v>
      </c>
      <c r="B3" t="s">
        <v>71</v>
      </c>
      <c r="C3" t="s">
        <v>301</v>
      </c>
      <c r="D3" t="s">
        <v>8</v>
      </c>
      <c r="E3">
        <v>16</v>
      </c>
      <c r="F3">
        <v>13</v>
      </c>
      <c r="G3">
        <v>30</v>
      </c>
      <c r="H3">
        <v>31</v>
      </c>
      <c r="I3">
        <f t="shared" ref="I3:I7" si="0">SUM(E3:H3)</f>
        <v>90</v>
      </c>
      <c r="J3">
        <v>29</v>
      </c>
    </row>
    <row r="4" spans="1:10" x14ac:dyDescent="0.3">
      <c r="A4" t="s">
        <v>517</v>
      </c>
      <c r="B4" t="s">
        <v>71</v>
      </c>
      <c r="C4" t="s">
        <v>302</v>
      </c>
      <c r="D4" t="s">
        <v>8</v>
      </c>
      <c r="E4">
        <v>2</v>
      </c>
      <c r="F4">
        <v>8</v>
      </c>
      <c r="G4">
        <v>23</v>
      </c>
      <c r="H4">
        <v>38</v>
      </c>
      <c r="I4">
        <f t="shared" si="0"/>
        <v>71</v>
      </c>
      <c r="J4">
        <v>10</v>
      </c>
    </row>
    <row r="5" spans="1:10" x14ac:dyDescent="0.3">
      <c r="A5" t="s">
        <v>596</v>
      </c>
      <c r="B5" t="s">
        <v>71</v>
      </c>
      <c r="C5" t="s">
        <v>302</v>
      </c>
      <c r="D5" t="s">
        <v>8</v>
      </c>
      <c r="E5">
        <v>13</v>
      </c>
      <c r="F5">
        <v>16</v>
      </c>
      <c r="G5">
        <v>23</v>
      </c>
      <c r="H5">
        <v>38</v>
      </c>
      <c r="I5">
        <f t="shared" si="0"/>
        <v>90</v>
      </c>
      <c r="J5">
        <v>29</v>
      </c>
    </row>
    <row r="6" spans="1:10" x14ac:dyDescent="0.3">
      <c r="A6" t="s">
        <v>517</v>
      </c>
      <c r="B6" t="s">
        <v>71</v>
      </c>
      <c r="C6" t="s">
        <v>713</v>
      </c>
      <c r="D6" t="s">
        <v>8</v>
      </c>
      <c r="E6">
        <v>0</v>
      </c>
      <c r="F6">
        <v>9</v>
      </c>
      <c r="G6">
        <v>10</v>
      </c>
      <c r="H6">
        <v>51</v>
      </c>
      <c r="I6">
        <f t="shared" si="0"/>
        <v>70</v>
      </c>
      <c r="J6">
        <v>9</v>
      </c>
    </row>
    <row r="7" spans="1:10" x14ac:dyDescent="0.3">
      <c r="A7" t="s">
        <v>596</v>
      </c>
      <c r="B7" t="s">
        <v>71</v>
      </c>
      <c r="C7" t="s">
        <v>713</v>
      </c>
      <c r="D7" t="s">
        <v>8</v>
      </c>
      <c r="E7">
        <v>5</v>
      </c>
      <c r="F7">
        <v>24</v>
      </c>
      <c r="G7">
        <v>10</v>
      </c>
      <c r="H7">
        <v>51</v>
      </c>
      <c r="I7">
        <f t="shared" si="0"/>
        <v>90</v>
      </c>
      <c r="J7">
        <v>15</v>
      </c>
    </row>
  </sheetData>
  <phoneticPr fontId="2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94F-E989-40AC-8928-FBE1B74804F2}">
  <dimension ref="A1:J7"/>
  <sheetViews>
    <sheetView workbookViewId="0">
      <selection activeCell="D5" sqref="D5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125</v>
      </c>
      <c r="B2" t="s">
        <v>43</v>
      </c>
      <c r="C2" t="s">
        <v>597</v>
      </c>
      <c r="D2" t="s">
        <v>8</v>
      </c>
      <c r="E2">
        <v>76</v>
      </c>
      <c r="F2">
        <v>15</v>
      </c>
      <c r="G2">
        <v>42</v>
      </c>
      <c r="H2">
        <v>77</v>
      </c>
      <c r="I2">
        <v>14</v>
      </c>
      <c r="J2">
        <v>61</v>
      </c>
    </row>
    <row r="3" spans="1:10" x14ac:dyDescent="0.3">
      <c r="A3" t="s">
        <v>125</v>
      </c>
      <c r="B3" t="s">
        <v>43</v>
      </c>
      <c r="C3" t="s">
        <v>598</v>
      </c>
      <c r="D3" t="s">
        <v>8</v>
      </c>
      <c r="E3">
        <v>160</v>
      </c>
      <c r="F3">
        <v>32</v>
      </c>
      <c r="G3">
        <v>42</v>
      </c>
      <c r="H3">
        <v>171</v>
      </c>
      <c r="I3">
        <v>43</v>
      </c>
      <c r="J3">
        <v>61</v>
      </c>
    </row>
    <row r="4" spans="1:10" x14ac:dyDescent="0.3">
      <c r="A4" t="s">
        <v>125</v>
      </c>
      <c r="B4" t="s">
        <v>43</v>
      </c>
      <c r="C4" t="s">
        <v>599</v>
      </c>
      <c r="D4" t="s">
        <v>8</v>
      </c>
      <c r="E4">
        <v>97</v>
      </c>
      <c r="F4">
        <v>36</v>
      </c>
      <c r="G4">
        <v>42</v>
      </c>
      <c r="H4">
        <v>105</v>
      </c>
      <c r="I4">
        <v>32</v>
      </c>
      <c r="J4">
        <v>61</v>
      </c>
    </row>
    <row r="5" spans="1:10" x14ac:dyDescent="0.3">
      <c r="A5" t="s">
        <v>125</v>
      </c>
      <c r="B5" t="s">
        <v>43</v>
      </c>
      <c r="C5" t="s">
        <v>600</v>
      </c>
      <c r="D5" t="s">
        <v>8</v>
      </c>
      <c r="E5">
        <v>46</v>
      </c>
      <c r="F5">
        <v>13</v>
      </c>
      <c r="G5">
        <v>42</v>
      </c>
      <c r="H5">
        <v>47</v>
      </c>
      <c r="I5">
        <v>12</v>
      </c>
      <c r="J5">
        <v>61</v>
      </c>
    </row>
    <row r="6" spans="1:10" x14ac:dyDescent="0.3">
      <c r="A6" t="s">
        <v>125</v>
      </c>
      <c r="B6" t="s">
        <v>43</v>
      </c>
      <c r="C6" t="s">
        <v>601</v>
      </c>
      <c r="D6" t="s">
        <v>8</v>
      </c>
      <c r="E6">
        <v>108</v>
      </c>
      <c r="F6">
        <v>48</v>
      </c>
      <c r="G6">
        <v>42</v>
      </c>
      <c r="H6">
        <v>113</v>
      </c>
      <c r="I6">
        <v>49</v>
      </c>
      <c r="J6">
        <v>61</v>
      </c>
    </row>
    <row r="7" spans="1:10" x14ac:dyDescent="0.3">
      <c r="A7" t="s">
        <v>125</v>
      </c>
      <c r="B7" t="s">
        <v>43</v>
      </c>
      <c r="C7" t="s">
        <v>602</v>
      </c>
      <c r="D7" t="s">
        <v>8</v>
      </c>
      <c r="E7">
        <v>80</v>
      </c>
      <c r="F7">
        <v>56</v>
      </c>
      <c r="G7">
        <v>42</v>
      </c>
      <c r="H7">
        <v>75</v>
      </c>
      <c r="I7">
        <v>42</v>
      </c>
      <c r="J7">
        <v>61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6163-EC8E-4F74-9152-6F6BDEC8CD71}">
  <dimension ref="A1:J3"/>
  <sheetViews>
    <sheetView workbookViewId="0">
      <selection sqref="A1:J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15</v>
      </c>
      <c r="B2" t="s">
        <v>43</v>
      </c>
      <c r="C2" t="s">
        <v>308</v>
      </c>
      <c r="D2" t="s">
        <v>8</v>
      </c>
      <c r="E2">
        <v>24</v>
      </c>
      <c r="F2">
        <v>14</v>
      </c>
      <c r="G2">
        <v>21</v>
      </c>
      <c r="H2">
        <v>40</v>
      </c>
      <c r="I2">
        <f>SUM(E2:H2)</f>
        <v>99</v>
      </c>
      <c r="J2">
        <v>38</v>
      </c>
    </row>
    <row r="3" spans="1:10" x14ac:dyDescent="0.3">
      <c r="A3" t="s">
        <v>16</v>
      </c>
      <c r="B3" t="s">
        <v>43</v>
      </c>
      <c r="C3" t="s">
        <v>308</v>
      </c>
      <c r="D3" t="s">
        <v>8</v>
      </c>
      <c r="E3">
        <v>1</v>
      </c>
      <c r="F3">
        <v>4</v>
      </c>
      <c r="G3">
        <v>21</v>
      </c>
      <c r="H3">
        <v>40</v>
      </c>
      <c r="I3">
        <f>SUM(E3:H3)</f>
        <v>66</v>
      </c>
      <c r="J3">
        <v>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2744-6B7C-4CAF-A0A3-4396A2A7A6F7}">
  <dimension ref="A1:J7"/>
  <sheetViews>
    <sheetView workbookViewId="0">
      <selection activeCell="J10" sqref="J10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125</v>
      </c>
      <c r="B2" t="s">
        <v>58</v>
      </c>
      <c r="C2" t="s">
        <v>51</v>
      </c>
      <c r="D2" t="s">
        <v>8</v>
      </c>
      <c r="E2">
        <v>22</v>
      </c>
      <c r="F2">
        <f>SUM(133-E2)</f>
        <v>111</v>
      </c>
      <c r="G2">
        <v>88</v>
      </c>
      <c r="H2">
        <f>SUM(663-G2)</f>
        <v>575</v>
      </c>
      <c r="I2">
        <f t="shared" ref="I2:I7" si="0">SUM(E2:H2)</f>
        <v>796</v>
      </c>
      <c r="J2">
        <f>SUM(E2+G2)</f>
        <v>110</v>
      </c>
    </row>
    <row r="3" spans="1:10" x14ac:dyDescent="0.3">
      <c r="A3" t="s">
        <v>125</v>
      </c>
      <c r="B3" t="s">
        <v>58</v>
      </c>
      <c r="C3" t="s">
        <v>452</v>
      </c>
      <c r="D3" t="s">
        <v>8</v>
      </c>
      <c r="E3">
        <v>51</v>
      </c>
      <c r="F3">
        <f>SUM(133-E3)</f>
        <v>82</v>
      </c>
      <c r="G3">
        <v>223</v>
      </c>
      <c r="H3">
        <f>SUM(663-G3)</f>
        <v>440</v>
      </c>
      <c r="I3">
        <f t="shared" si="0"/>
        <v>796</v>
      </c>
      <c r="J3">
        <f>SUM(E3:F3)</f>
        <v>133</v>
      </c>
    </row>
    <row r="4" spans="1:10" x14ac:dyDescent="0.3">
      <c r="A4" t="s">
        <v>125</v>
      </c>
      <c r="B4" t="s">
        <v>58</v>
      </c>
      <c r="C4" t="s">
        <v>51</v>
      </c>
      <c r="D4" t="s">
        <v>7</v>
      </c>
      <c r="E4">
        <v>7</v>
      </c>
      <c r="F4">
        <f>SUM(76-E4)</f>
        <v>69</v>
      </c>
      <c r="G4">
        <v>24</v>
      </c>
      <c r="H4">
        <f>SUM(211-G4)</f>
        <v>187</v>
      </c>
      <c r="I4">
        <f t="shared" si="0"/>
        <v>287</v>
      </c>
      <c r="J4">
        <f>SUM(E4+G4)</f>
        <v>31</v>
      </c>
    </row>
    <row r="5" spans="1:10" x14ac:dyDescent="0.3">
      <c r="A5" t="s">
        <v>125</v>
      </c>
      <c r="B5" t="s">
        <v>58</v>
      </c>
      <c r="C5" t="s">
        <v>452</v>
      </c>
      <c r="D5" t="s">
        <v>7</v>
      </c>
      <c r="E5">
        <v>28</v>
      </c>
      <c r="F5">
        <f>SUM(76-E5)</f>
        <v>48</v>
      </c>
      <c r="G5">
        <v>67</v>
      </c>
      <c r="H5">
        <f>SUM(211-G5)</f>
        <v>144</v>
      </c>
      <c r="I5">
        <f t="shared" si="0"/>
        <v>287</v>
      </c>
      <c r="J5">
        <f>SUM(E5:F5)</f>
        <v>76</v>
      </c>
    </row>
    <row r="6" spans="1:10" x14ac:dyDescent="0.3">
      <c r="A6" t="s">
        <v>46</v>
      </c>
      <c r="B6" t="s">
        <v>58</v>
      </c>
      <c r="C6" t="s">
        <v>51</v>
      </c>
      <c r="D6" t="s">
        <v>7</v>
      </c>
      <c r="E6">
        <v>4</v>
      </c>
      <c r="F6">
        <f>SUM(26-E6)</f>
        <v>22</v>
      </c>
      <c r="G6">
        <v>24</v>
      </c>
      <c r="H6">
        <f>SUM(211-G6)</f>
        <v>187</v>
      </c>
      <c r="I6">
        <f t="shared" si="0"/>
        <v>237</v>
      </c>
      <c r="J6">
        <f>SUM(E6:F6)</f>
        <v>26</v>
      </c>
    </row>
    <row r="7" spans="1:10" x14ac:dyDescent="0.3">
      <c r="A7" t="s">
        <v>46</v>
      </c>
      <c r="B7" t="s">
        <v>58</v>
      </c>
      <c r="C7" t="s">
        <v>452</v>
      </c>
      <c r="D7" t="s">
        <v>7</v>
      </c>
      <c r="E7">
        <v>9</v>
      </c>
      <c r="F7">
        <f>SUM(26-E7)</f>
        <v>17</v>
      </c>
      <c r="G7">
        <v>67</v>
      </c>
      <c r="H7">
        <f>SUM(211-G7)</f>
        <v>144</v>
      </c>
      <c r="I7">
        <f t="shared" si="0"/>
        <v>237</v>
      </c>
      <c r="J7">
        <f>SUM(E7:F7)</f>
        <v>26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0059-9BA7-45FD-8B8D-BE3DE0588ED0}">
  <dimension ref="A1:J2"/>
  <sheetViews>
    <sheetView workbookViewId="0">
      <selection activeCell="C2" sqref="C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15</v>
      </c>
      <c r="B2" t="s">
        <v>43</v>
      </c>
      <c r="C2" t="s">
        <v>354</v>
      </c>
      <c r="D2" t="s">
        <v>8</v>
      </c>
      <c r="E2">
        <f>SUM(0+2+1+6+0+12+3)</f>
        <v>24</v>
      </c>
      <c r="F2">
        <f>SUM(1+5+0+2+1+15+5)</f>
        <v>29</v>
      </c>
      <c r="G2">
        <f>SUM(4+1+1+14+1+2+1)</f>
        <v>24</v>
      </c>
      <c r="H2">
        <f>SUM(2+2+1+16+1+4+0)</f>
        <v>26</v>
      </c>
      <c r="I2">
        <f>SUM(E2:H2)</f>
        <v>103</v>
      </c>
      <c r="J2">
        <f>SUM(E2+G2)</f>
        <v>48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E499-E4CF-4394-BDC0-6DE9E4733DC7}">
  <dimension ref="A1:L6"/>
  <sheetViews>
    <sheetView workbookViewId="0">
      <selection activeCell="L12" sqref="L12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15</v>
      </c>
      <c r="B2" t="s">
        <v>43</v>
      </c>
      <c r="C2" t="s">
        <v>42</v>
      </c>
      <c r="D2" t="s">
        <v>8</v>
      </c>
      <c r="E2">
        <v>5</v>
      </c>
      <c r="F2">
        <v>2</v>
      </c>
      <c r="G2">
        <v>6</v>
      </c>
      <c r="H2">
        <v>49</v>
      </c>
      <c r="I2">
        <v>6</v>
      </c>
      <c r="J2">
        <v>4</v>
      </c>
      <c r="K2">
        <v>7</v>
      </c>
      <c r="L2">
        <v>43</v>
      </c>
    </row>
    <row r="3" spans="1:12" x14ac:dyDescent="0.3">
      <c r="A3" t="s">
        <v>15</v>
      </c>
      <c r="B3" t="s">
        <v>43</v>
      </c>
      <c r="C3" t="s">
        <v>159</v>
      </c>
      <c r="D3" t="s">
        <v>8</v>
      </c>
      <c r="E3">
        <v>2.64</v>
      </c>
      <c r="F3">
        <v>0.67</v>
      </c>
      <c r="G3">
        <v>14.23</v>
      </c>
      <c r="H3">
        <v>49</v>
      </c>
      <c r="I3">
        <v>1.25</v>
      </c>
      <c r="J3">
        <v>0.62</v>
      </c>
      <c r="K3">
        <v>20.64</v>
      </c>
      <c r="L3">
        <v>43</v>
      </c>
    </row>
    <row r="4" spans="1:12" x14ac:dyDescent="0.3">
      <c r="A4" t="s">
        <v>15</v>
      </c>
      <c r="B4" t="s">
        <v>43</v>
      </c>
      <c r="C4" t="s">
        <v>160</v>
      </c>
      <c r="D4" t="s">
        <v>8</v>
      </c>
      <c r="E4">
        <v>6.23</v>
      </c>
      <c r="F4">
        <v>1.65</v>
      </c>
      <c r="G4">
        <v>17.04</v>
      </c>
      <c r="H4">
        <v>49</v>
      </c>
      <c r="I4">
        <v>7.93</v>
      </c>
      <c r="J4">
        <v>2.31</v>
      </c>
      <c r="K4">
        <v>25.65</v>
      </c>
      <c r="L4">
        <v>43</v>
      </c>
    </row>
    <row r="5" spans="1:12" x14ac:dyDescent="0.3">
      <c r="A5" t="s">
        <v>15</v>
      </c>
      <c r="B5" t="s">
        <v>43</v>
      </c>
      <c r="C5" t="s">
        <v>310</v>
      </c>
      <c r="D5" t="s">
        <v>8</v>
      </c>
      <c r="E5">
        <v>8.98</v>
      </c>
      <c r="F5">
        <v>2.37</v>
      </c>
      <c r="G5">
        <v>24.6</v>
      </c>
      <c r="H5">
        <v>49</v>
      </c>
      <c r="I5">
        <v>10.38</v>
      </c>
      <c r="J5">
        <v>5.73</v>
      </c>
      <c r="K5">
        <v>29.01</v>
      </c>
      <c r="L5">
        <v>43</v>
      </c>
    </row>
    <row r="6" spans="1:12" x14ac:dyDescent="0.3">
      <c r="A6" t="s">
        <v>15</v>
      </c>
      <c r="B6" t="s">
        <v>43</v>
      </c>
      <c r="C6" t="s">
        <v>44</v>
      </c>
      <c r="D6" t="s">
        <v>8</v>
      </c>
      <c r="E6">
        <v>0.44</v>
      </c>
      <c r="F6">
        <v>0.08</v>
      </c>
      <c r="G6">
        <v>5.12</v>
      </c>
      <c r="H6">
        <v>49</v>
      </c>
      <c r="I6">
        <v>0.16</v>
      </c>
      <c r="J6">
        <v>7.0000000000000007E-2</v>
      </c>
      <c r="K6">
        <v>5.83</v>
      </c>
      <c r="L6">
        <v>43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7FE3-28D9-4A4B-A06A-4AB37295979A}">
  <dimension ref="A1:J9"/>
  <sheetViews>
    <sheetView workbookViewId="0">
      <selection activeCell="L20" sqref="L20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67</v>
      </c>
      <c r="B2" t="s">
        <v>34</v>
      </c>
      <c r="C2" t="s">
        <v>42</v>
      </c>
      <c r="D2" t="s">
        <v>27</v>
      </c>
      <c r="E2">
        <v>15.1</v>
      </c>
      <c r="F2">
        <v>7.3</v>
      </c>
      <c r="G2">
        <v>36</v>
      </c>
      <c r="H2">
        <v>19.600000000000001</v>
      </c>
      <c r="I2">
        <v>7.8</v>
      </c>
      <c r="J2">
        <v>8</v>
      </c>
    </row>
    <row r="3" spans="1:10" x14ac:dyDescent="0.3">
      <c r="A3" t="s">
        <v>49</v>
      </c>
      <c r="B3" t="s">
        <v>34</v>
      </c>
      <c r="C3" t="s">
        <v>42</v>
      </c>
      <c r="D3" t="s">
        <v>27</v>
      </c>
      <c r="E3">
        <v>13.7</v>
      </c>
      <c r="F3">
        <v>7</v>
      </c>
      <c r="G3">
        <v>54</v>
      </c>
      <c r="H3">
        <v>19.600000000000001</v>
      </c>
      <c r="I3">
        <v>7.8</v>
      </c>
      <c r="J3">
        <v>8</v>
      </c>
    </row>
    <row r="4" spans="1:10" x14ac:dyDescent="0.3">
      <c r="A4" t="s">
        <v>67</v>
      </c>
      <c r="B4" t="s">
        <v>34</v>
      </c>
      <c r="C4" t="s">
        <v>68</v>
      </c>
      <c r="D4" t="s">
        <v>27</v>
      </c>
      <c r="E4">
        <v>30.5</v>
      </c>
      <c r="F4">
        <v>20.100000000000001</v>
      </c>
      <c r="G4">
        <v>36</v>
      </c>
      <c r="H4">
        <v>26.1</v>
      </c>
      <c r="I4">
        <v>10.7</v>
      </c>
      <c r="J4">
        <v>8</v>
      </c>
    </row>
    <row r="5" spans="1:10" x14ac:dyDescent="0.3">
      <c r="A5" t="s">
        <v>49</v>
      </c>
      <c r="B5" t="s">
        <v>34</v>
      </c>
      <c r="C5" t="s">
        <v>68</v>
      </c>
      <c r="D5" t="s">
        <v>27</v>
      </c>
      <c r="E5">
        <v>20.399999999999999</v>
      </c>
      <c r="F5">
        <v>17</v>
      </c>
      <c r="G5">
        <v>54</v>
      </c>
      <c r="H5">
        <v>26.1</v>
      </c>
      <c r="I5">
        <v>10.7</v>
      </c>
      <c r="J5">
        <v>8</v>
      </c>
    </row>
    <row r="6" spans="1:10" x14ac:dyDescent="0.3">
      <c r="A6" t="s">
        <v>67</v>
      </c>
      <c r="B6" t="s">
        <v>34</v>
      </c>
      <c r="C6" t="s">
        <v>143</v>
      </c>
      <c r="D6" t="s">
        <v>27</v>
      </c>
      <c r="E6">
        <v>2.1</v>
      </c>
      <c r="F6">
        <v>1.3</v>
      </c>
      <c r="G6">
        <v>36</v>
      </c>
      <c r="H6">
        <v>1.4</v>
      </c>
      <c r="I6">
        <v>0.5</v>
      </c>
      <c r="J6">
        <v>8</v>
      </c>
    </row>
    <row r="7" spans="1:10" x14ac:dyDescent="0.3">
      <c r="A7" t="s">
        <v>49</v>
      </c>
      <c r="B7" t="s">
        <v>34</v>
      </c>
      <c r="C7" t="s">
        <v>143</v>
      </c>
      <c r="D7" t="s">
        <v>27</v>
      </c>
      <c r="E7">
        <v>1.5</v>
      </c>
      <c r="F7">
        <v>1.1000000000000001</v>
      </c>
      <c r="G7">
        <v>54</v>
      </c>
      <c r="H7">
        <v>1.4</v>
      </c>
      <c r="I7">
        <v>0.5</v>
      </c>
      <c r="J7">
        <v>8</v>
      </c>
    </row>
    <row r="8" spans="1:10" x14ac:dyDescent="0.3">
      <c r="A8" t="s">
        <v>67</v>
      </c>
      <c r="B8" t="s">
        <v>34</v>
      </c>
      <c r="C8" t="s">
        <v>202</v>
      </c>
      <c r="D8" t="s">
        <v>27</v>
      </c>
      <c r="E8">
        <v>150.80000000000001</v>
      </c>
      <c r="F8">
        <v>101.5</v>
      </c>
      <c r="G8">
        <v>35</v>
      </c>
      <c r="H8">
        <v>98.9</v>
      </c>
      <c r="I8">
        <v>46.9</v>
      </c>
      <c r="J8">
        <v>7</v>
      </c>
    </row>
    <row r="9" spans="1:10" x14ac:dyDescent="0.3">
      <c r="A9" t="s">
        <v>49</v>
      </c>
      <c r="B9" t="s">
        <v>34</v>
      </c>
      <c r="C9" t="s">
        <v>202</v>
      </c>
      <c r="D9" t="s">
        <v>27</v>
      </c>
      <c r="E9">
        <v>109.9</v>
      </c>
      <c r="F9">
        <v>75.900000000000006</v>
      </c>
      <c r="G9">
        <v>51</v>
      </c>
      <c r="H9">
        <v>98.9</v>
      </c>
      <c r="I9">
        <v>46.9</v>
      </c>
      <c r="J9">
        <v>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E94D-16CA-4126-AF9C-E941A4491A55}">
  <dimension ref="A1:J11"/>
  <sheetViews>
    <sheetView workbookViewId="0">
      <selection activeCell="H2" sqref="H2"/>
    </sheetView>
  </sheetViews>
  <sheetFormatPr defaultRowHeight="14.4" x14ac:dyDescent="0.3"/>
  <cols>
    <col min="3" max="3" width="16.10937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100</v>
      </c>
      <c r="B2" t="s">
        <v>82</v>
      </c>
      <c r="C2" t="s">
        <v>74</v>
      </c>
      <c r="D2" t="s">
        <v>8</v>
      </c>
      <c r="E2">
        <v>37</v>
      </c>
      <c r="F2">
        <v>8</v>
      </c>
      <c r="G2">
        <v>5</v>
      </c>
      <c r="H2">
        <v>36</v>
      </c>
      <c r="I2">
        <v>10</v>
      </c>
      <c r="J2">
        <v>5</v>
      </c>
    </row>
    <row r="3" spans="1:10" x14ac:dyDescent="0.3">
      <c r="A3" t="s">
        <v>100</v>
      </c>
      <c r="B3" t="s">
        <v>82</v>
      </c>
      <c r="C3" t="s">
        <v>170</v>
      </c>
      <c r="D3" t="s">
        <v>8</v>
      </c>
      <c r="E3">
        <v>5</v>
      </c>
      <c r="F3">
        <v>2</v>
      </c>
      <c r="G3">
        <v>5</v>
      </c>
      <c r="H3">
        <v>8</v>
      </c>
      <c r="I3">
        <v>3.4</v>
      </c>
      <c r="J3">
        <v>5</v>
      </c>
    </row>
    <row r="4" spans="1:10" x14ac:dyDescent="0.3">
      <c r="A4" t="s">
        <v>100</v>
      </c>
      <c r="B4" t="s">
        <v>82</v>
      </c>
      <c r="C4" t="s">
        <v>75</v>
      </c>
      <c r="D4" t="s">
        <v>8</v>
      </c>
      <c r="E4">
        <v>27.5</v>
      </c>
      <c r="F4">
        <v>4.5</v>
      </c>
      <c r="G4">
        <v>5</v>
      </c>
      <c r="H4">
        <v>29.3</v>
      </c>
      <c r="I4">
        <v>7.8</v>
      </c>
      <c r="J4">
        <v>5</v>
      </c>
    </row>
    <row r="5" spans="1:10" x14ac:dyDescent="0.3">
      <c r="A5" t="s">
        <v>100</v>
      </c>
      <c r="B5" t="s">
        <v>82</v>
      </c>
      <c r="C5" t="s">
        <v>171</v>
      </c>
      <c r="D5" t="s">
        <v>8</v>
      </c>
      <c r="E5">
        <v>1</v>
      </c>
      <c r="F5">
        <v>0.2</v>
      </c>
      <c r="G5">
        <v>5</v>
      </c>
      <c r="H5">
        <v>1.9</v>
      </c>
      <c r="I5">
        <v>0.3</v>
      </c>
      <c r="J5">
        <v>5</v>
      </c>
    </row>
    <row r="6" spans="1:10" x14ac:dyDescent="0.3">
      <c r="A6" t="s">
        <v>100</v>
      </c>
      <c r="B6" t="s">
        <v>82</v>
      </c>
      <c r="C6" t="s">
        <v>311</v>
      </c>
      <c r="D6" t="s">
        <v>8</v>
      </c>
      <c r="E6">
        <v>1672</v>
      </c>
      <c r="F6">
        <v>587</v>
      </c>
      <c r="G6">
        <v>5</v>
      </c>
      <c r="H6">
        <v>1591</v>
      </c>
      <c r="I6">
        <v>530</v>
      </c>
      <c r="J6">
        <v>5</v>
      </c>
    </row>
    <row r="7" spans="1:10" x14ac:dyDescent="0.3">
      <c r="A7" t="s">
        <v>100</v>
      </c>
      <c r="B7" t="s">
        <v>82</v>
      </c>
      <c r="C7" t="s">
        <v>78</v>
      </c>
      <c r="D7" t="s">
        <v>8</v>
      </c>
      <c r="E7">
        <v>63</v>
      </c>
      <c r="F7">
        <v>16</v>
      </c>
      <c r="G7">
        <v>5</v>
      </c>
      <c r="H7">
        <v>60</v>
      </c>
      <c r="I7">
        <v>16</v>
      </c>
      <c r="J7">
        <v>5</v>
      </c>
    </row>
    <row r="8" spans="1:10" x14ac:dyDescent="0.3">
      <c r="A8" t="s">
        <v>100</v>
      </c>
      <c r="B8" t="s">
        <v>82</v>
      </c>
      <c r="C8" t="s">
        <v>173</v>
      </c>
      <c r="D8" t="s">
        <v>8</v>
      </c>
      <c r="E8">
        <v>5.6</v>
      </c>
      <c r="F8">
        <v>1.7</v>
      </c>
      <c r="G8">
        <v>5</v>
      </c>
      <c r="H8">
        <v>6.6</v>
      </c>
      <c r="I8">
        <v>3.4</v>
      </c>
      <c r="J8">
        <v>5</v>
      </c>
    </row>
    <row r="9" spans="1:10" x14ac:dyDescent="0.3">
      <c r="A9" t="s">
        <v>100</v>
      </c>
      <c r="B9" t="s">
        <v>82</v>
      </c>
      <c r="C9" t="s">
        <v>79</v>
      </c>
      <c r="D9" t="s">
        <v>8</v>
      </c>
      <c r="E9">
        <v>27.1</v>
      </c>
      <c r="F9">
        <v>5.3</v>
      </c>
      <c r="G9">
        <v>5</v>
      </c>
      <c r="H9">
        <v>26.5</v>
      </c>
      <c r="I9">
        <v>7.4</v>
      </c>
      <c r="J9">
        <v>5</v>
      </c>
    </row>
    <row r="10" spans="1:10" x14ac:dyDescent="0.3">
      <c r="A10" t="s">
        <v>100</v>
      </c>
      <c r="B10" t="s">
        <v>82</v>
      </c>
      <c r="C10" t="s">
        <v>312</v>
      </c>
      <c r="D10" t="s">
        <v>8</v>
      </c>
      <c r="E10">
        <v>2143</v>
      </c>
      <c r="F10">
        <v>492</v>
      </c>
      <c r="G10">
        <v>5</v>
      </c>
      <c r="H10">
        <v>2317</v>
      </c>
      <c r="I10">
        <v>373</v>
      </c>
      <c r="J10">
        <v>5</v>
      </c>
    </row>
    <row r="11" spans="1:10" x14ac:dyDescent="0.3">
      <c r="A11" t="s">
        <v>100</v>
      </c>
      <c r="B11" t="s">
        <v>82</v>
      </c>
      <c r="C11" t="s">
        <v>44</v>
      </c>
      <c r="D11" t="s">
        <v>8</v>
      </c>
      <c r="E11">
        <v>0.77</v>
      </c>
      <c r="F11">
        <v>0.12</v>
      </c>
      <c r="G11">
        <v>5</v>
      </c>
      <c r="H11">
        <v>0.69</v>
      </c>
      <c r="I11">
        <v>0.22</v>
      </c>
      <c r="J11">
        <v>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DD24-A08D-48FA-864E-FEFB0E81CA03}">
  <dimension ref="A1:J81"/>
  <sheetViews>
    <sheetView workbookViewId="0">
      <selection activeCell="D24" sqref="D24"/>
    </sheetView>
  </sheetViews>
  <sheetFormatPr defaultRowHeight="14.4" x14ac:dyDescent="0.3"/>
  <cols>
    <col min="1" max="1" width="12.6640625" bestFit="1" customWidth="1"/>
    <col min="2" max="2" width="11.77734375" customWidth="1"/>
    <col min="3" max="3" width="19.88671875" customWidth="1"/>
    <col min="8" max="9" width="8.88671875" style="1"/>
  </cols>
  <sheetData>
    <row r="1" spans="1:10" x14ac:dyDescent="0.3">
      <c r="A1" s="7" t="s">
        <v>6</v>
      </c>
      <c r="B1" s="7" t="s">
        <v>26</v>
      </c>
      <c r="C1" s="7" t="s">
        <v>1</v>
      </c>
      <c r="D1" s="7" t="s">
        <v>22</v>
      </c>
      <c r="E1" s="7" t="s">
        <v>9</v>
      </c>
      <c r="F1" s="7" t="s">
        <v>87</v>
      </c>
      <c r="G1" s="7" t="s">
        <v>13</v>
      </c>
      <c r="H1" s="7" t="s">
        <v>10</v>
      </c>
      <c r="I1" s="7" t="s">
        <v>86</v>
      </c>
      <c r="J1" s="7" t="s">
        <v>14</v>
      </c>
    </row>
    <row r="2" spans="1:10" x14ac:dyDescent="0.3">
      <c r="A2" t="s">
        <v>16</v>
      </c>
      <c r="B2" s="10" t="s">
        <v>37</v>
      </c>
      <c r="C2" s="10" t="s">
        <v>39</v>
      </c>
      <c r="D2" s="10" t="s">
        <v>7</v>
      </c>
      <c r="E2" s="10">
        <v>2.7829999999999999</v>
      </c>
      <c r="F2" s="10">
        <v>0.504</v>
      </c>
      <c r="G2" s="10">
        <v>20</v>
      </c>
      <c r="H2" s="1">
        <v>1.5589999999999999</v>
      </c>
      <c r="I2" s="1">
        <v>0.161</v>
      </c>
      <c r="J2" s="10">
        <v>192</v>
      </c>
    </row>
    <row r="3" spans="1:10" x14ac:dyDescent="0.3">
      <c r="A3" t="s">
        <v>15</v>
      </c>
      <c r="B3" s="10" t="s">
        <v>37</v>
      </c>
      <c r="C3" s="10" t="s">
        <v>39</v>
      </c>
      <c r="D3" s="10" t="s">
        <v>7</v>
      </c>
      <c r="E3" s="1">
        <v>1.454</v>
      </c>
      <c r="F3" s="1">
        <v>0.191</v>
      </c>
      <c r="G3" s="1">
        <v>139</v>
      </c>
      <c r="H3" s="1">
        <v>1.5589999999999999</v>
      </c>
      <c r="I3" s="1">
        <v>0.161</v>
      </c>
      <c r="J3" s="10">
        <v>192</v>
      </c>
    </row>
    <row r="4" spans="1:10" x14ac:dyDescent="0.3">
      <c r="A4" t="s">
        <v>48</v>
      </c>
      <c r="B4" s="10" t="s">
        <v>37</v>
      </c>
      <c r="C4" s="10" t="s">
        <v>39</v>
      </c>
      <c r="D4" s="10" t="s">
        <v>7</v>
      </c>
      <c r="E4" s="1">
        <v>1.395</v>
      </c>
      <c r="F4" s="1">
        <v>0.184</v>
      </c>
      <c r="G4" s="1">
        <v>149</v>
      </c>
      <c r="H4" s="1">
        <v>1.5589999999999999</v>
      </c>
      <c r="I4" s="1">
        <v>0.161</v>
      </c>
      <c r="J4" s="10">
        <v>192</v>
      </c>
    </row>
    <row r="5" spans="1:10" x14ac:dyDescent="0.3">
      <c r="A5" t="s">
        <v>46</v>
      </c>
      <c r="B5" s="10" t="s">
        <v>37</v>
      </c>
      <c r="C5" s="10" t="s">
        <v>39</v>
      </c>
      <c r="D5" s="10" t="s">
        <v>7</v>
      </c>
      <c r="E5" s="1">
        <v>1.752</v>
      </c>
      <c r="F5" s="1">
        <v>0.50600000000000001</v>
      </c>
      <c r="G5" s="1">
        <v>20</v>
      </c>
      <c r="H5" s="1">
        <v>1.5589999999999999</v>
      </c>
      <c r="I5" s="1">
        <v>0.161</v>
      </c>
      <c r="J5" s="10">
        <v>192</v>
      </c>
    </row>
    <row r="6" spans="1:10" x14ac:dyDescent="0.3">
      <c r="A6" t="s">
        <v>16</v>
      </c>
      <c r="B6" s="10" t="s">
        <v>37</v>
      </c>
      <c r="C6" s="10" t="s">
        <v>40</v>
      </c>
      <c r="D6" s="10" t="s">
        <v>7</v>
      </c>
      <c r="E6" s="10">
        <v>1.2090000000000001</v>
      </c>
      <c r="F6" s="10">
        <v>0.27100000000000002</v>
      </c>
      <c r="G6" s="10">
        <v>20</v>
      </c>
      <c r="H6" s="1">
        <v>0.55300000000000005</v>
      </c>
      <c r="I6" s="1">
        <v>8.6999999999999994E-2</v>
      </c>
      <c r="J6" s="10">
        <v>193</v>
      </c>
    </row>
    <row r="7" spans="1:10" x14ac:dyDescent="0.3">
      <c r="A7" t="s">
        <v>15</v>
      </c>
      <c r="B7" s="10" t="s">
        <v>37</v>
      </c>
      <c r="C7" s="10" t="s">
        <v>40</v>
      </c>
      <c r="D7" s="10" t="s">
        <v>7</v>
      </c>
      <c r="E7" s="1">
        <v>0.58199999999999996</v>
      </c>
      <c r="F7" s="1">
        <v>0.10299999999999999</v>
      </c>
      <c r="G7" s="1">
        <v>139</v>
      </c>
      <c r="H7" s="1">
        <v>0.55300000000000005</v>
      </c>
      <c r="I7" s="1">
        <v>8.6999999999999994E-2</v>
      </c>
      <c r="J7" s="10">
        <v>193</v>
      </c>
    </row>
    <row r="8" spans="1:10" x14ac:dyDescent="0.3">
      <c r="A8" t="s">
        <v>48</v>
      </c>
      <c r="B8" s="10" t="s">
        <v>37</v>
      </c>
      <c r="C8" s="10" t="s">
        <v>40</v>
      </c>
      <c r="D8" s="10" t="s">
        <v>7</v>
      </c>
      <c r="E8" s="1">
        <v>0.39900000000000002</v>
      </c>
      <c r="F8" s="1">
        <v>9.9000000000000005E-2</v>
      </c>
      <c r="G8" s="1">
        <v>149</v>
      </c>
      <c r="H8" s="1">
        <v>0.55300000000000005</v>
      </c>
      <c r="I8" s="1">
        <v>8.6999999999999994E-2</v>
      </c>
      <c r="J8" s="10">
        <v>193</v>
      </c>
    </row>
    <row r="9" spans="1:10" x14ac:dyDescent="0.3">
      <c r="A9" t="s">
        <v>46</v>
      </c>
      <c r="B9" s="10" t="s">
        <v>37</v>
      </c>
      <c r="C9" s="10" t="s">
        <v>40</v>
      </c>
      <c r="D9" s="10" t="s">
        <v>7</v>
      </c>
      <c r="E9" s="1">
        <v>0.436</v>
      </c>
      <c r="F9" s="1">
        <v>0.27200000000000002</v>
      </c>
      <c r="G9" s="1">
        <v>20</v>
      </c>
      <c r="H9" s="1">
        <v>0.55300000000000005</v>
      </c>
      <c r="I9" s="1">
        <v>8.6999999999999994E-2</v>
      </c>
      <c r="J9" s="10">
        <v>193</v>
      </c>
    </row>
    <row r="10" spans="1:10" x14ac:dyDescent="0.3">
      <c r="A10" t="s">
        <v>16</v>
      </c>
      <c r="B10" s="10" t="s">
        <v>37</v>
      </c>
      <c r="C10" s="10" t="s">
        <v>62</v>
      </c>
      <c r="D10" s="10" t="s">
        <v>7</v>
      </c>
      <c r="E10" s="1">
        <v>6.2949999999999999</v>
      </c>
      <c r="F10" s="1">
        <v>1.147</v>
      </c>
      <c r="G10" s="10">
        <v>20</v>
      </c>
      <c r="H10" s="1">
        <v>5.3860000000000001</v>
      </c>
      <c r="I10" s="1">
        <v>0.36799999999999999</v>
      </c>
      <c r="J10" s="10">
        <v>192</v>
      </c>
    </row>
    <row r="11" spans="1:10" ht="13.8" customHeight="1" x14ac:dyDescent="0.3">
      <c r="A11" t="s">
        <v>15</v>
      </c>
      <c r="B11" s="10" t="s">
        <v>37</v>
      </c>
      <c r="C11" s="10" t="s">
        <v>62</v>
      </c>
      <c r="D11" s="10" t="s">
        <v>7</v>
      </c>
      <c r="E11" s="1">
        <v>5.3090000000000002</v>
      </c>
      <c r="F11" s="1">
        <v>0.434</v>
      </c>
      <c r="G11" s="1">
        <v>139</v>
      </c>
      <c r="H11" s="1">
        <v>5.3860000000000001</v>
      </c>
      <c r="I11" s="1">
        <v>0.36799999999999999</v>
      </c>
      <c r="J11" s="10">
        <v>192</v>
      </c>
    </row>
    <row r="12" spans="1:10" x14ac:dyDescent="0.3">
      <c r="A12" t="s">
        <v>48</v>
      </c>
      <c r="B12" s="10" t="s">
        <v>37</v>
      </c>
      <c r="C12" s="10" t="s">
        <v>62</v>
      </c>
      <c r="D12" s="10" t="s">
        <v>7</v>
      </c>
      <c r="E12" s="1">
        <v>4.8940000000000001</v>
      </c>
      <c r="F12" s="1">
        <v>0.41899999999999998</v>
      </c>
      <c r="G12" s="1">
        <v>149</v>
      </c>
      <c r="H12" s="1">
        <v>5.3860000000000001</v>
      </c>
      <c r="I12" s="1">
        <v>0.36799999999999999</v>
      </c>
      <c r="J12" s="10">
        <v>192</v>
      </c>
    </row>
    <row r="13" spans="1:10" x14ac:dyDescent="0.3">
      <c r="A13" t="s">
        <v>46</v>
      </c>
      <c r="B13" s="10" t="s">
        <v>37</v>
      </c>
      <c r="C13" s="10" t="s">
        <v>62</v>
      </c>
      <c r="D13" s="10" t="s">
        <v>7</v>
      </c>
      <c r="E13" s="1">
        <v>4.62</v>
      </c>
      <c r="F13" s="1">
        <v>1.177</v>
      </c>
      <c r="G13" s="1">
        <v>20</v>
      </c>
      <c r="H13" s="1">
        <v>5.3860000000000001</v>
      </c>
      <c r="I13" s="1">
        <v>0.36799999999999999</v>
      </c>
      <c r="J13" s="10">
        <v>192</v>
      </c>
    </row>
    <row r="14" spans="1:10" x14ac:dyDescent="0.3">
      <c r="A14" t="s">
        <v>16</v>
      </c>
      <c r="B14" s="10" t="s">
        <v>37</v>
      </c>
      <c r="C14" s="10" t="s">
        <v>63</v>
      </c>
      <c r="D14" s="10" t="s">
        <v>7</v>
      </c>
      <c r="E14" s="1">
        <v>2.2890000000000001</v>
      </c>
      <c r="F14" s="1">
        <v>0.8</v>
      </c>
      <c r="G14" s="1">
        <v>17</v>
      </c>
      <c r="H14" s="1">
        <v>2.3679999999999999</v>
      </c>
      <c r="I14" s="1">
        <v>0.23699999999999999</v>
      </c>
      <c r="J14" s="10">
        <v>190</v>
      </c>
    </row>
    <row r="15" spans="1:10" x14ac:dyDescent="0.3">
      <c r="A15" t="s">
        <v>15</v>
      </c>
      <c r="B15" s="10" t="s">
        <v>37</v>
      </c>
      <c r="C15" s="10" t="s">
        <v>63</v>
      </c>
      <c r="D15" s="10" t="s">
        <v>7</v>
      </c>
      <c r="E15" s="1">
        <v>2.3250000000000002</v>
      </c>
      <c r="F15" s="1">
        <v>0.27800000000000002</v>
      </c>
      <c r="G15" s="1">
        <v>139</v>
      </c>
      <c r="H15" s="1">
        <v>2.3679999999999999</v>
      </c>
      <c r="I15" s="1">
        <v>0.23699999999999999</v>
      </c>
      <c r="J15" s="10">
        <v>190</v>
      </c>
    </row>
    <row r="16" spans="1:10" x14ac:dyDescent="0.3">
      <c r="A16" t="s">
        <v>48</v>
      </c>
      <c r="B16" s="10" t="s">
        <v>37</v>
      </c>
      <c r="C16" s="10" t="s">
        <v>63</v>
      </c>
      <c r="D16" s="10" t="s">
        <v>7</v>
      </c>
      <c r="E16" s="1">
        <v>1.843</v>
      </c>
      <c r="F16" s="1">
        <v>0.27400000000000002</v>
      </c>
      <c r="G16" s="1">
        <v>143</v>
      </c>
      <c r="H16" s="1">
        <v>2.3679999999999999</v>
      </c>
      <c r="I16" s="1">
        <v>0.23699999999999999</v>
      </c>
      <c r="J16" s="10">
        <v>190</v>
      </c>
    </row>
    <row r="17" spans="1:10" x14ac:dyDescent="0.3">
      <c r="A17" t="s">
        <v>46</v>
      </c>
      <c r="B17" s="10" t="s">
        <v>37</v>
      </c>
      <c r="C17" s="10" t="s">
        <v>63</v>
      </c>
      <c r="D17" s="10" t="s">
        <v>7</v>
      </c>
      <c r="E17" s="1">
        <v>1.873</v>
      </c>
      <c r="F17" s="1">
        <v>0.75700000000000001</v>
      </c>
      <c r="G17" s="1">
        <v>19</v>
      </c>
      <c r="H17" s="1">
        <v>2.3679999999999999</v>
      </c>
      <c r="I17" s="1">
        <v>0.23699999999999999</v>
      </c>
      <c r="J17" s="10">
        <v>190</v>
      </c>
    </row>
    <row r="18" spans="1:10" x14ac:dyDescent="0.3">
      <c r="A18" t="s">
        <v>16</v>
      </c>
      <c r="B18" s="10" t="s">
        <v>59</v>
      </c>
      <c r="C18" s="10" t="s">
        <v>39</v>
      </c>
      <c r="D18" s="10" t="s">
        <v>7</v>
      </c>
      <c r="E18" s="10">
        <v>3.5840000000000001</v>
      </c>
      <c r="F18" s="10">
        <v>1.659</v>
      </c>
      <c r="G18" s="10">
        <v>2</v>
      </c>
      <c r="H18" s="1">
        <v>1.917</v>
      </c>
      <c r="I18" s="1">
        <v>0.41699999999999998</v>
      </c>
      <c r="J18" s="10">
        <v>25</v>
      </c>
    </row>
    <row r="19" spans="1:10" x14ac:dyDescent="0.3">
      <c r="A19" t="s">
        <v>15</v>
      </c>
      <c r="B19" s="10" t="s">
        <v>59</v>
      </c>
      <c r="C19" s="10" t="s">
        <v>39</v>
      </c>
      <c r="D19" s="10" t="s">
        <v>7</v>
      </c>
      <c r="E19" s="1">
        <v>0.91500000000000004</v>
      </c>
      <c r="F19" s="1">
        <v>0.59799999999999998</v>
      </c>
      <c r="G19" s="1">
        <v>14</v>
      </c>
      <c r="H19" s="1">
        <v>1.917</v>
      </c>
      <c r="I19" s="1">
        <v>0.41699999999999998</v>
      </c>
      <c r="J19" s="10">
        <v>25</v>
      </c>
    </row>
    <row r="20" spans="1:10" x14ac:dyDescent="0.3">
      <c r="A20" t="s">
        <v>48</v>
      </c>
      <c r="B20" s="10" t="s">
        <v>59</v>
      </c>
      <c r="C20" s="10" t="s">
        <v>39</v>
      </c>
      <c r="D20" s="10" t="s">
        <v>7</v>
      </c>
      <c r="E20" s="1">
        <v>0.95399999999999996</v>
      </c>
      <c r="F20" s="1">
        <v>0.46500000000000002</v>
      </c>
      <c r="G20" s="1">
        <v>21</v>
      </c>
      <c r="H20" s="1">
        <v>1.917</v>
      </c>
      <c r="I20" s="1">
        <v>0.41699999999999998</v>
      </c>
      <c r="J20" s="10">
        <v>25</v>
      </c>
    </row>
    <row r="21" spans="1:10" x14ac:dyDescent="0.3">
      <c r="A21" t="s">
        <v>46</v>
      </c>
      <c r="B21" s="10" t="s">
        <v>59</v>
      </c>
      <c r="C21" s="10" t="s">
        <v>39</v>
      </c>
      <c r="D21" s="10" t="s">
        <v>7</v>
      </c>
      <c r="E21" s="1">
        <v>-0.92100000000000004</v>
      </c>
      <c r="F21" s="1">
        <v>2.3149999999999999</v>
      </c>
      <c r="G21" s="1">
        <v>1</v>
      </c>
      <c r="H21" s="1">
        <v>1.917</v>
      </c>
      <c r="I21" s="1">
        <v>0.41699999999999998</v>
      </c>
      <c r="J21" s="10">
        <v>25</v>
      </c>
    </row>
    <row r="22" spans="1:10" x14ac:dyDescent="0.3">
      <c r="A22" t="s">
        <v>16</v>
      </c>
      <c r="B22" s="10" t="s">
        <v>59</v>
      </c>
      <c r="C22" s="10" t="s">
        <v>40</v>
      </c>
      <c r="D22" s="10" t="s">
        <v>7</v>
      </c>
      <c r="E22" s="10">
        <v>2.677</v>
      </c>
      <c r="F22" s="10">
        <v>0.88900000000000001</v>
      </c>
      <c r="G22" s="10">
        <v>2</v>
      </c>
      <c r="H22" s="1">
        <v>0.54400000000000004</v>
      </c>
      <c r="I22" s="1">
        <v>0.223</v>
      </c>
      <c r="J22" s="10">
        <v>25</v>
      </c>
    </row>
    <row r="23" spans="1:10" x14ac:dyDescent="0.3">
      <c r="A23" t="s">
        <v>15</v>
      </c>
      <c r="B23" s="10" t="s">
        <v>59</v>
      </c>
      <c r="C23" s="10" t="s">
        <v>40</v>
      </c>
      <c r="D23" s="10" t="s">
        <v>7</v>
      </c>
      <c r="E23" s="1">
        <v>0.60799999999999998</v>
      </c>
      <c r="F23" s="1">
        <v>0.32</v>
      </c>
      <c r="G23" s="1">
        <v>14</v>
      </c>
      <c r="H23" s="1">
        <v>0.54400000000000004</v>
      </c>
      <c r="I23" s="1">
        <v>0.223</v>
      </c>
      <c r="J23" s="10">
        <v>25</v>
      </c>
    </row>
    <row r="24" spans="1:10" x14ac:dyDescent="0.3">
      <c r="A24" t="s">
        <v>48</v>
      </c>
      <c r="B24" s="10" t="s">
        <v>59</v>
      </c>
      <c r="C24" s="10" t="s">
        <v>40</v>
      </c>
      <c r="D24" s="10" t="s">
        <v>7</v>
      </c>
      <c r="E24" s="1">
        <v>0.27400000000000002</v>
      </c>
      <c r="F24" s="1">
        <v>0.249</v>
      </c>
      <c r="G24" s="1">
        <v>21</v>
      </c>
      <c r="H24" s="1">
        <v>0.54400000000000004</v>
      </c>
      <c r="I24" s="1">
        <v>0.223</v>
      </c>
      <c r="J24" s="10">
        <v>25</v>
      </c>
    </row>
    <row r="25" spans="1:10" x14ac:dyDescent="0.3">
      <c r="A25" t="s">
        <v>46</v>
      </c>
      <c r="B25" s="10" t="s">
        <v>59</v>
      </c>
      <c r="C25" s="10" t="s">
        <v>40</v>
      </c>
      <c r="D25" s="10" t="s">
        <v>7</v>
      </c>
      <c r="E25" s="1">
        <v>-0.47199999999999998</v>
      </c>
      <c r="F25" s="1">
        <v>1.24</v>
      </c>
      <c r="G25" s="1">
        <v>1</v>
      </c>
      <c r="H25" s="1">
        <v>0.54400000000000004</v>
      </c>
      <c r="I25" s="1">
        <v>0.223</v>
      </c>
      <c r="J25" s="10">
        <v>25</v>
      </c>
    </row>
    <row r="26" spans="1:10" x14ac:dyDescent="0.3">
      <c r="A26" t="s">
        <v>16</v>
      </c>
      <c r="B26" s="10" t="s">
        <v>59</v>
      </c>
      <c r="C26" s="10" t="s">
        <v>62</v>
      </c>
      <c r="D26" s="10" t="s">
        <v>7</v>
      </c>
      <c r="E26" s="1">
        <v>16.37</v>
      </c>
      <c r="F26" s="1">
        <v>4.8499999999999996</v>
      </c>
      <c r="G26" s="10">
        <v>2</v>
      </c>
      <c r="H26" s="1">
        <v>5.22</v>
      </c>
      <c r="I26" s="1">
        <v>1.2190000000000001</v>
      </c>
      <c r="J26" s="10">
        <v>25</v>
      </c>
    </row>
    <row r="27" spans="1:10" x14ac:dyDescent="0.3">
      <c r="A27" t="s">
        <v>15</v>
      </c>
      <c r="B27" s="10" t="s">
        <v>59</v>
      </c>
      <c r="C27" s="10" t="s">
        <v>62</v>
      </c>
      <c r="D27" s="10" t="s">
        <v>7</v>
      </c>
      <c r="E27" s="1">
        <v>4.7480000000000002</v>
      </c>
      <c r="F27" s="1">
        <v>1.7470000000000001</v>
      </c>
      <c r="G27" s="1">
        <v>14</v>
      </c>
      <c r="H27" s="1">
        <v>5.22</v>
      </c>
      <c r="I27" s="1">
        <v>1.2190000000000001</v>
      </c>
      <c r="J27" s="10">
        <v>25</v>
      </c>
    </row>
    <row r="28" spans="1:10" x14ac:dyDescent="0.3">
      <c r="A28" t="s">
        <v>48</v>
      </c>
      <c r="B28" s="10" t="s">
        <v>59</v>
      </c>
      <c r="C28" s="10" t="s">
        <v>62</v>
      </c>
      <c r="D28" s="10" t="s">
        <v>7</v>
      </c>
      <c r="E28" s="1">
        <v>3.1379999999999999</v>
      </c>
      <c r="F28" s="1">
        <v>1.36</v>
      </c>
      <c r="G28" s="1">
        <v>21</v>
      </c>
      <c r="H28" s="1">
        <v>5.22</v>
      </c>
      <c r="I28" s="1">
        <v>1.2190000000000001</v>
      </c>
      <c r="J28" s="10">
        <v>25</v>
      </c>
    </row>
    <row r="29" spans="1:10" x14ac:dyDescent="0.3">
      <c r="A29" t="s">
        <v>46</v>
      </c>
      <c r="B29" s="10" t="s">
        <v>59</v>
      </c>
      <c r="C29" s="10" t="s">
        <v>62</v>
      </c>
      <c r="D29" s="10" t="s">
        <v>7</v>
      </c>
      <c r="E29" s="1">
        <v>-4.5960000000000001</v>
      </c>
      <c r="F29" s="1">
        <v>6.766</v>
      </c>
      <c r="G29" s="1">
        <v>1</v>
      </c>
      <c r="H29" s="1">
        <v>5.22</v>
      </c>
      <c r="I29" s="1">
        <v>1.2190000000000001</v>
      </c>
      <c r="J29" s="10">
        <v>25</v>
      </c>
    </row>
    <row r="30" spans="1:10" x14ac:dyDescent="0.3">
      <c r="A30" t="s">
        <v>16</v>
      </c>
      <c r="B30" s="10" t="s">
        <v>59</v>
      </c>
      <c r="C30" s="10" t="s">
        <v>63</v>
      </c>
      <c r="D30" s="10" t="s">
        <v>7</v>
      </c>
      <c r="E30" s="1">
        <v>0.22</v>
      </c>
      <c r="F30" s="1">
        <v>2.4220000000000002</v>
      </c>
      <c r="G30" s="1">
        <v>2</v>
      </c>
      <c r="H30" s="1">
        <v>3.246</v>
      </c>
      <c r="I30" s="1">
        <v>0.629</v>
      </c>
      <c r="J30" s="10">
        <v>23</v>
      </c>
    </row>
    <row r="31" spans="1:10" x14ac:dyDescent="0.3">
      <c r="A31" t="s">
        <v>15</v>
      </c>
      <c r="B31" s="10" t="s">
        <v>59</v>
      </c>
      <c r="C31" s="10" t="s">
        <v>63</v>
      </c>
      <c r="D31" s="10" t="s">
        <v>7</v>
      </c>
      <c r="E31" s="1">
        <v>1.2629999999999999</v>
      </c>
      <c r="F31" s="1">
        <v>0.86699999999999999</v>
      </c>
      <c r="G31" s="1">
        <v>14</v>
      </c>
      <c r="H31" s="1">
        <v>3.246</v>
      </c>
      <c r="I31" s="1">
        <v>0.629</v>
      </c>
      <c r="J31" s="10">
        <v>23</v>
      </c>
    </row>
    <row r="32" spans="1:10" x14ac:dyDescent="0.3">
      <c r="A32" t="s">
        <v>48</v>
      </c>
      <c r="B32" s="10" t="s">
        <v>59</v>
      </c>
      <c r="C32" s="10" t="s">
        <v>63</v>
      </c>
      <c r="D32" s="10" t="s">
        <v>7</v>
      </c>
      <c r="E32" s="1">
        <v>1.659</v>
      </c>
      <c r="F32" s="1">
        <v>0.70399999999999996</v>
      </c>
      <c r="G32" s="1">
        <v>20</v>
      </c>
      <c r="H32" s="1">
        <v>3.246</v>
      </c>
      <c r="I32" s="1">
        <v>0.629</v>
      </c>
      <c r="J32" s="10">
        <v>23</v>
      </c>
    </row>
    <row r="33" spans="1:10" x14ac:dyDescent="0.3">
      <c r="A33" t="s">
        <v>46</v>
      </c>
      <c r="B33" s="10" t="s">
        <v>59</v>
      </c>
      <c r="C33" s="10" t="s">
        <v>63</v>
      </c>
      <c r="D33" s="10" t="s">
        <v>7</v>
      </c>
      <c r="E33" s="1">
        <v>1.038</v>
      </c>
      <c r="F33" s="1">
        <v>3.3759999999999999</v>
      </c>
      <c r="G33" s="1">
        <v>1</v>
      </c>
      <c r="H33" s="1">
        <v>3.246</v>
      </c>
      <c r="I33" s="1">
        <v>0.629</v>
      </c>
      <c r="J33" s="10">
        <v>23</v>
      </c>
    </row>
    <row r="34" spans="1:10" x14ac:dyDescent="0.3">
      <c r="A34" t="s">
        <v>16</v>
      </c>
      <c r="B34" s="10" t="s">
        <v>4</v>
      </c>
      <c r="C34" s="10" t="s">
        <v>39</v>
      </c>
      <c r="D34" s="10" t="s">
        <v>7</v>
      </c>
      <c r="E34" s="10">
        <v>2.4249999999999998</v>
      </c>
      <c r="F34" s="10">
        <v>0.81100000000000005</v>
      </c>
      <c r="G34" s="10">
        <v>7</v>
      </c>
      <c r="H34" s="1">
        <v>1.556</v>
      </c>
      <c r="I34" s="1">
        <v>0.22600000000000001</v>
      </c>
      <c r="J34" s="10">
        <v>89</v>
      </c>
    </row>
    <row r="35" spans="1:10" x14ac:dyDescent="0.3">
      <c r="A35" t="s">
        <v>15</v>
      </c>
      <c r="B35" s="10" t="s">
        <v>4</v>
      </c>
      <c r="C35" s="10" t="s">
        <v>39</v>
      </c>
      <c r="D35" s="10" t="s">
        <v>7</v>
      </c>
      <c r="E35" s="1">
        <v>1.1930000000000001</v>
      </c>
      <c r="F35" s="1">
        <v>0.26600000000000001</v>
      </c>
      <c r="G35" s="1">
        <v>64</v>
      </c>
      <c r="H35" s="1">
        <v>1.556</v>
      </c>
      <c r="I35" s="1">
        <v>0.22600000000000001</v>
      </c>
      <c r="J35" s="10">
        <v>89</v>
      </c>
    </row>
    <row r="36" spans="1:10" x14ac:dyDescent="0.3">
      <c r="A36" t="s">
        <v>48</v>
      </c>
      <c r="B36" s="10" t="s">
        <v>4</v>
      </c>
      <c r="C36" s="10" t="s">
        <v>39</v>
      </c>
      <c r="D36" s="10" t="s">
        <v>7</v>
      </c>
      <c r="E36" s="1">
        <v>1.278</v>
      </c>
      <c r="F36" s="1">
        <v>0.25600000000000001</v>
      </c>
      <c r="G36" s="1">
        <v>71</v>
      </c>
      <c r="H36" s="1">
        <v>1.556</v>
      </c>
      <c r="I36" s="1">
        <v>0.22600000000000001</v>
      </c>
      <c r="J36" s="10">
        <v>89</v>
      </c>
    </row>
    <row r="37" spans="1:10" x14ac:dyDescent="0.3">
      <c r="A37" t="s">
        <v>46</v>
      </c>
      <c r="B37" s="10" t="s">
        <v>4</v>
      </c>
      <c r="C37" s="10" t="s">
        <v>39</v>
      </c>
      <c r="D37" s="10" t="s">
        <v>7</v>
      </c>
      <c r="E37" s="1">
        <v>1.8129999999999999</v>
      </c>
      <c r="F37" s="1">
        <v>0.76100000000000001</v>
      </c>
      <c r="G37" s="1">
        <v>8</v>
      </c>
      <c r="H37" s="1">
        <v>1.556</v>
      </c>
      <c r="I37" s="1">
        <v>0.22600000000000001</v>
      </c>
      <c r="J37" s="10">
        <v>89</v>
      </c>
    </row>
    <row r="38" spans="1:10" x14ac:dyDescent="0.3">
      <c r="A38" t="s">
        <v>16</v>
      </c>
      <c r="B38" s="10" t="s">
        <v>4</v>
      </c>
      <c r="C38" s="10" t="s">
        <v>40</v>
      </c>
      <c r="D38" s="10" t="s">
        <v>7</v>
      </c>
      <c r="E38" s="10">
        <v>0.16800000000000001</v>
      </c>
      <c r="F38" s="10">
        <v>0.39300000000000002</v>
      </c>
      <c r="G38" s="10">
        <v>7</v>
      </c>
      <c r="H38" s="1">
        <v>0.53900000000000003</v>
      </c>
      <c r="I38" s="1">
        <v>0.109</v>
      </c>
      <c r="J38" s="10">
        <v>90</v>
      </c>
    </row>
    <row r="39" spans="1:10" x14ac:dyDescent="0.3">
      <c r="A39" t="s">
        <v>15</v>
      </c>
      <c r="B39" s="10" t="s">
        <v>4</v>
      </c>
      <c r="C39" s="10" t="s">
        <v>40</v>
      </c>
      <c r="D39" s="10" t="s">
        <v>7</v>
      </c>
      <c r="E39" s="1">
        <v>0.46200000000000002</v>
      </c>
      <c r="F39" s="1">
        <v>0.129</v>
      </c>
      <c r="G39" s="1">
        <v>64</v>
      </c>
      <c r="H39" s="1">
        <v>0.53900000000000003</v>
      </c>
      <c r="I39" s="1">
        <v>0.109</v>
      </c>
      <c r="J39" s="10">
        <v>90</v>
      </c>
    </row>
    <row r="40" spans="1:10" x14ac:dyDescent="0.3">
      <c r="A40" t="s">
        <v>48</v>
      </c>
      <c r="B40" s="10" t="s">
        <v>4</v>
      </c>
      <c r="C40" s="10" t="s">
        <v>40</v>
      </c>
      <c r="D40" s="10" t="s">
        <v>7</v>
      </c>
      <c r="E40" s="1">
        <v>0.502</v>
      </c>
      <c r="F40" s="1">
        <v>0.124</v>
      </c>
      <c r="G40" s="1">
        <v>71</v>
      </c>
      <c r="H40" s="1">
        <v>0.53900000000000003</v>
      </c>
      <c r="I40" s="1">
        <v>0.109</v>
      </c>
      <c r="J40" s="10">
        <v>90</v>
      </c>
    </row>
    <row r="41" spans="1:10" x14ac:dyDescent="0.3">
      <c r="A41" t="s">
        <v>46</v>
      </c>
      <c r="B41" s="10" t="s">
        <v>4</v>
      </c>
      <c r="C41" s="10" t="s">
        <v>40</v>
      </c>
      <c r="D41" s="10" t="s">
        <v>7</v>
      </c>
      <c r="E41" s="1">
        <v>0.88800000000000001</v>
      </c>
      <c r="F41" s="1">
        <v>0.36899999999999999</v>
      </c>
      <c r="G41" s="1">
        <v>8</v>
      </c>
      <c r="H41" s="1">
        <v>0.53900000000000003</v>
      </c>
      <c r="I41" s="1">
        <v>0.109</v>
      </c>
      <c r="J41" s="10">
        <v>90</v>
      </c>
    </row>
    <row r="42" spans="1:10" x14ac:dyDescent="0.3">
      <c r="A42" t="s">
        <v>16</v>
      </c>
      <c r="B42" s="10" t="s">
        <v>4</v>
      </c>
      <c r="C42" s="10" t="s">
        <v>62</v>
      </c>
      <c r="D42" s="10" t="s">
        <v>7</v>
      </c>
      <c r="E42" s="1">
        <v>5.8639999999999999</v>
      </c>
      <c r="F42" s="1">
        <v>1.9870000000000001</v>
      </c>
      <c r="G42" s="10">
        <v>7</v>
      </c>
      <c r="H42" s="1">
        <v>6.2370000000000001</v>
      </c>
      <c r="I42" s="1">
        <v>0.55100000000000005</v>
      </c>
      <c r="J42" s="10">
        <v>90</v>
      </c>
    </row>
    <row r="43" spans="1:10" x14ac:dyDescent="0.3">
      <c r="A43" t="s">
        <v>15</v>
      </c>
      <c r="B43" s="10" t="s">
        <v>4</v>
      </c>
      <c r="C43" s="10" t="s">
        <v>62</v>
      </c>
      <c r="D43" s="10" t="s">
        <v>7</v>
      </c>
      <c r="E43" s="1">
        <v>5.37</v>
      </c>
      <c r="F43" s="1">
        <v>0.65400000000000003</v>
      </c>
      <c r="G43" s="1">
        <v>64</v>
      </c>
      <c r="H43" s="1">
        <v>6.2370000000000001</v>
      </c>
      <c r="I43" s="1">
        <v>0.55100000000000005</v>
      </c>
      <c r="J43" s="10">
        <v>90</v>
      </c>
    </row>
    <row r="44" spans="1:10" x14ac:dyDescent="0.3">
      <c r="A44" t="s">
        <v>48</v>
      </c>
      <c r="B44" s="10" t="s">
        <v>4</v>
      </c>
      <c r="C44" s="10" t="s">
        <v>62</v>
      </c>
      <c r="D44" s="10" t="s">
        <v>7</v>
      </c>
      <c r="E44" s="1">
        <v>6.3620000000000001</v>
      </c>
      <c r="F44" s="1">
        <v>0.625</v>
      </c>
      <c r="G44" s="1">
        <v>71</v>
      </c>
      <c r="H44" s="1">
        <v>6.2370000000000001</v>
      </c>
      <c r="I44" s="1">
        <v>0.55100000000000005</v>
      </c>
      <c r="J44" s="10">
        <v>90</v>
      </c>
    </row>
    <row r="45" spans="1:10" x14ac:dyDescent="0.3">
      <c r="A45" t="s">
        <v>46</v>
      </c>
      <c r="B45" s="10" t="s">
        <v>4</v>
      </c>
      <c r="C45" s="10" t="s">
        <v>62</v>
      </c>
      <c r="D45" s="10" t="s">
        <v>7</v>
      </c>
      <c r="E45" s="1">
        <v>7.6029999999999998</v>
      </c>
      <c r="F45" s="1">
        <v>1.9710000000000001</v>
      </c>
      <c r="G45" s="1">
        <v>8</v>
      </c>
      <c r="H45" s="1">
        <v>6.2370000000000001</v>
      </c>
      <c r="I45" s="1">
        <v>0.55100000000000005</v>
      </c>
      <c r="J45" s="10">
        <v>90</v>
      </c>
    </row>
    <row r="46" spans="1:10" x14ac:dyDescent="0.3">
      <c r="A46" t="s">
        <v>16</v>
      </c>
      <c r="B46" s="10" t="s">
        <v>4</v>
      </c>
      <c r="C46" s="10" t="s">
        <v>63</v>
      </c>
      <c r="D46" s="10" t="s">
        <v>7</v>
      </c>
      <c r="E46" s="1">
        <v>-0.157</v>
      </c>
      <c r="F46" s="1">
        <v>1.4930000000000001</v>
      </c>
      <c r="G46" s="1">
        <v>4</v>
      </c>
      <c r="H46" s="1">
        <v>2.8090000000000002</v>
      </c>
      <c r="I46" s="1">
        <v>0.31</v>
      </c>
      <c r="J46" s="10">
        <v>90</v>
      </c>
    </row>
    <row r="47" spans="1:10" x14ac:dyDescent="0.3">
      <c r="A47" t="s">
        <v>15</v>
      </c>
      <c r="B47" s="10" t="s">
        <v>4</v>
      </c>
      <c r="C47" s="10" t="s">
        <v>63</v>
      </c>
      <c r="D47" s="10" t="s">
        <v>7</v>
      </c>
      <c r="E47" s="1">
        <v>1.7350000000000001</v>
      </c>
      <c r="F47" s="1">
        <v>0.36699999999999999</v>
      </c>
      <c r="G47" s="1">
        <v>64</v>
      </c>
      <c r="H47" s="1">
        <v>2.8090000000000002</v>
      </c>
      <c r="I47" s="1">
        <v>0.31</v>
      </c>
      <c r="J47" s="10">
        <v>90</v>
      </c>
    </row>
    <row r="48" spans="1:10" x14ac:dyDescent="0.3">
      <c r="A48" t="s">
        <v>48</v>
      </c>
      <c r="B48" s="10" t="s">
        <v>4</v>
      </c>
      <c r="C48" s="10" t="s">
        <v>63</v>
      </c>
      <c r="D48" s="10" t="s">
        <v>7</v>
      </c>
      <c r="E48" s="1">
        <v>1.8169999999999999</v>
      </c>
      <c r="F48" s="1">
        <v>0.35699999999999998</v>
      </c>
      <c r="G48" s="1">
        <v>69</v>
      </c>
      <c r="H48" s="1">
        <v>2.8090000000000002</v>
      </c>
      <c r="I48" s="1">
        <v>0.31</v>
      </c>
      <c r="J48" s="10">
        <v>90</v>
      </c>
    </row>
    <row r="49" spans="1:10" x14ac:dyDescent="0.3">
      <c r="A49" t="s">
        <v>46</v>
      </c>
      <c r="B49" s="10" t="s">
        <v>4</v>
      </c>
      <c r="C49" s="10" t="s">
        <v>63</v>
      </c>
      <c r="D49" s="10" t="s">
        <v>7</v>
      </c>
      <c r="E49" s="1">
        <v>2.1789999999999998</v>
      </c>
      <c r="F49" s="1">
        <v>1.05</v>
      </c>
      <c r="G49" s="1">
        <v>8</v>
      </c>
      <c r="H49" s="1">
        <v>2.8090000000000002</v>
      </c>
      <c r="I49" s="1">
        <v>0.31</v>
      </c>
      <c r="J49" s="10">
        <v>90</v>
      </c>
    </row>
    <row r="50" spans="1:10" x14ac:dyDescent="0.3">
      <c r="A50" t="s">
        <v>16</v>
      </c>
      <c r="B50" s="10" t="s">
        <v>2</v>
      </c>
      <c r="C50" s="10" t="s">
        <v>39</v>
      </c>
      <c r="D50" s="10" t="s">
        <v>7</v>
      </c>
      <c r="E50" s="10">
        <v>2.0329999999999999</v>
      </c>
      <c r="F50" s="10">
        <v>0.96299999999999997</v>
      </c>
      <c r="G50" s="10">
        <v>7</v>
      </c>
      <c r="H50" s="1">
        <v>1.6559999999999999</v>
      </c>
      <c r="I50" s="1">
        <v>0.34300000000000003</v>
      </c>
      <c r="J50" s="10">
        <v>54</v>
      </c>
    </row>
    <row r="51" spans="1:10" x14ac:dyDescent="0.3">
      <c r="A51" t="s">
        <v>15</v>
      </c>
      <c r="B51" s="10" t="s">
        <v>2</v>
      </c>
      <c r="C51" s="10" t="s">
        <v>39</v>
      </c>
      <c r="D51" s="10" t="s">
        <v>7</v>
      </c>
      <c r="E51" s="1">
        <v>2.1070000000000002</v>
      </c>
      <c r="F51" s="1">
        <v>0.38100000000000001</v>
      </c>
      <c r="G51" s="1">
        <v>48</v>
      </c>
      <c r="H51" s="1">
        <v>1.6559999999999999</v>
      </c>
      <c r="I51" s="1">
        <v>0.34300000000000003</v>
      </c>
      <c r="J51" s="10">
        <v>54</v>
      </c>
    </row>
    <row r="52" spans="1:10" x14ac:dyDescent="0.3">
      <c r="A52" t="s">
        <v>48</v>
      </c>
      <c r="B52" s="10" t="s">
        <v>2</v>
      </c>
      <c r="C52" s="10" t="s">
        <v>39</v>
      </c>
      <c r="D52" s="10" t="s">
        <v>7</v>
      </c>
      <c r="E52" s="1">
        <v>1.484</v>
      </c>
      <c r="F52" s="1">
        <v>0.44400000000000001</v>
      </c>
      <c r="G52" s="1">
        <v>36</v>
      </c>
      <c r="H52" s="1">
        <v>1.6559999999999999</v>
      </c>
      <c r="I52" s="1">
        <v>0.34300000000000003</v>
      </c>
      <c r="J52" s="10">
        <v>54</v>
      </c>
    </row>
    <row r="53" spans="1:10" x14ac:dyDescent="0.3">
      <c r="A53" t="s">
        <v>46</v>
      </c>
      <c r="B53" s="10" t="s">
        <v>2</v>
      </c>
      <c r="C53" s="10" t="s">
        <v>39</v>
      </c>
      <c r="D53" s="10" t="s">
        <v>7</v>
      </c>
      <c r="E53" s="1">
        <v>1.976</v>
      </c>
      <c r="F53" s="1">
        <v>0.83499999999999996</v>
      </c>
      <c r="G53" s="1">
        <v>10</v>
      </c>
      <c r="H53" s="1">
        <v>1.6559999999999999</v>
      </c>
      <c r="I53" s="1">
        <v>0.34300000000000003</v>
      </c>
      <c r="J53" s="10">
        <v>54</v>
      </c>
    </row>
    <row r="54" spans="1:10" x14ac:dyDescent="0.3">
      <c r="A54" t="s">
        <v>16</v>
      </c>
      <c r="B54" s="10" t="s">
        <v>2</v>
      </c>
      <c r="C54" s="10" t="s">
        <v>40</v>
      </c>
      <c r="D54" s="10" t="s">
        <v>7</v>
      </c>
      <c r="E54" s="10">
        <v>4.1000000000000002E-2</v>
      </c>
      <c r="F54" s="10">
        <v>0.42699999999999999</v>
      </c>
      <c r="G54" s="10">
        <v>7</v>
      </c>
      <c r="H54" s="1">
        <v>0.72499999999999998</v>
      </c>
      <c r="I54" s="1">
        <v>0.152</v>
      </c>
      <c r="J54" s="10">
        <v>54</v>
      </c>
    </row>
    <row r="55" spans="1:10" x14ac:dyDescent="0.3">
      <c r="A55" t="s">
        <v>15</v>
      </c>
      <c r="B55" s="10" t="s">
        <v>2</v>
      </c>
      <c r="C55" s="10" t="s">
        <v>40</v>
      </c>
      <c r="D55" s="10" t="s">
        <v>7</v>
      </c>
      <c r="E55" s="1">
        <v>0.68100000000000005</v>
      </c>
      <c r="F55" s="1">
        <v>0.16900000000000001</v>
      </c>
      <c r="G55" s="1">
        <v>48</v>
      </c>
      <c r="H55" s="1">
        <v>0.72499999999999998</v>
      </c>
      <c r="I55" s="1">
        <v>0.152</v>
      </c>
      <c r="J55" s="10">
        <v>54</v>
      </c>
    </row>
    <row r="56" spans="1:10" x14ac:dyDescent="0.3">
      <c r="A56" t="s">
        <v>48</v>
      </c>
      <c r="B56" s="10" t="s">
        <v>2</v>
      </c>
      <c r="C56" s="10" t="s">
        <v>40</v>
      </c>
      <c r="D56" s="10" t="s">
        <v>7</v>
      </c>
      <c r="E56" s="1">
        <v>0.20699999999999999</v>
      </c>
      <c r="F56" s="1">
        <v>0.19700000000000001</v>
      </c>
      <c r="G56" s="1">
        <v>36</v>
      </c>
      <c r="H56" s="1">
        <v>0.72499999999999998</v>
      </c>
      <c r="I56" s="1">
        <v>0.152</v>
      </c>
      <c r="J56" s="10">
        <v>54</v>
      </c>
    </row>
    <row r="57" spans="1:10" x14ac:dyDescent="0.3">
      <c r="A57" t="s">
        <v>46</v>
      </c>
      <c r="B57" s="10" t="s">
        <v>2</v>
      </c>
      <c r="C57" s="10" t="s">
        <v>40</v>
      </c>
      <c r="D57" s="10" t="s">
        <v>7</v>
      </c>
      <c r="E57" s="1">
        <v>0.245</v>
      </c>
      <c r="F57" s="1">
        <v>0.37</v>
      </c>
      <c r="G57" s="1">
        <v>10</v>
      </c>
      <c r="H57" s="1">
        <v>0.72499999999999998</v>
      </c>
      <c r="I57" s="1">
        <v>0.152</v>
      </c>
      <c r="J57" s="10">
        <v>54</v>
      </c>
    </row>
    <row r="58" spans="1:10" x14ac:dyDescent="0.3">
      <c r="A58" t="s">
        <v>16</v>
      </c>
      <c r="B58" s="10" t="s">
        <v>2</v>
      </c>
      <c r="C58" s="10" t="s">
        <v>62</v>
      </c>
      <c r="D58" s="10" t="s">
        <v>7</v>
      </c>
      <c r="E58" s="1">
        <v>2.3740000000000001</v>
      </c>
      <c r="F58" s="1">
        <v>1.9379999999999999</v>
      </c>
      <c r="G58" s="10">
        <v>7</v>
      </c>
      <c r="H58" s="1">
        <v>4.8109999999999999</v>
      </c>
      <c r="I58" s="1">
        <v>0.69599999999999995</v>
      </c>
      <c r="J58" s="10">
        <v>53</v>
      </c>
    </row>
    <row r="59" spans="1:10" x14ac:dyDescent="0.3">
      <c r="A59" t="s">
        <v>15</v>
      </c>
      <c r="B59" s="10" t="s">
        <v>2</v>
      </c>
      <c r="C59" s="10" t="s">
        <v>62</v>
      </c>
      <c r="D59" s="10" t="s">
        <v>7</v>
      </c>
      <c r="E59" s="1">
        <v>5.9390000000000001</v>
      </c>
      <c r="F59" s="1">
        <v>0.76500000000000001</v>
      </c>
      <c r="G59" s="1">
        <v>48</v>
      </c>
      <c r="H59" s="1">
        <v>4.8109999999999999</v>
      </c>
      <c r="I59" s="1">
        <v>0.69599999999999995</v>
      </c>
      <c r="J59" s="10">
        <v>53</v>
      </c>
    </row>
    <row r="60" spans="1:10" x14ac:dyDescent="0.3">
      <c r="A60" t="s">
        <v>48</v>
      </c>
      <c r="B60" s="10" t="s">
        <v>2</v>
      </c>
      <c r="C60" s="10" t="s">
        <v>62</v>
      </c>
      <c r="D60" s="10" t="s">
        <v>7</v>
      </c>
      <c r="E60" s="1">
        <v>3.1890000000000001</v>
      </c>
      <c r="F60" s="1">
        <v>0.89300000000000002</v>
      </c>
      <c r="G60" s="1">
        <v>36</v>
      </c>
      <c r="H60" s="1">
        <v>4.8109999999999999</v>
      </c>
      <c r="I60" s="1">
        <v>0.69599999999999995</v>
      </c>
      <c r="J60" s="10">
        <v>53</v>
      </c>
    </row>
    <row r="61" spans="1:10" x14ac:dyDescent="0.3">
      <c r="A61" t="s">
        <v>46</v>
      </c>
      <c r="B61" s="10" t="s">
        <v>2</v>
      </c>
      <c r="C61" s="10" t="s">
        <v>62</v>
      </c>
      <c r="D61" s="10" t="s">
        <v>7</v>
      </c>
      <c r="E61" s="1">
        <v>2.7559999999999998</v>
      </c>
      <c r="F61" s="1">
        <v>1.68</v>
      </c>
      <c r="G61" s="1">
        <v>10</v>
      </c>
      <c r="H61" s="1">
        <v>4.8109999999999999</v>
      </c>
      <c r="I61" s="1">
        <v>0.69599999999999995</v>
      </c>
      <c r="J61" s="10">
        <v>53</v>
      </c>
    </row>
    <row r="62" spans="1:10" x14ac:dyDescent="0.3">
      <c r="A62" t="s">
        <v>16</v>
      </c>
      <c r="B62" s="10" t="s">
        <v>2</v>
      </c>
      <c r="C62" s="10" t="s">
        <v>63</v>
      </c>
      <c r="D62" s="10" t="s">
        <v>7</v>
      </c>
      <c r="E62" s="1">
        <v>1.0580000000000001</v>
      </c>
      <c r="F62" s="1">
        <v>1.39</v>
      </c>
      <c r="G62" s="1">
        <v>7</v>
      </c>
      <c r="H62" s="1">
        <v>2.1070000000000002</v>
      </c>
      <c r="I62" s="1">
        <v>0.501</v>
      </c>
      <c r="J62" s="10">
        <v>53</v>
      </c>
    </row>
    <row r="63" spans="1:10" x14ac:dyDescent="0.3">
      <c r="A63" t="s">
        <v>15</v>
      </c>
      <c r="B63" s="10" t="s">
        <v>2</v>
      </c>
      <c r="C63" s="10" t="s">
        <v>63</v>
      </c>
      <c r="D63" s="10" t="s">
        <v>7</v>
      </c>
      <c r="E63" s="1">
        <v>3.589</v>
      </c>
      <c r="F63" s="1">
        <v>0.55100000000000005</v>
      </c>
      <c r="G63" s="1">
        <v>48</v>
      </c>
      <c r="H63" s="1">
        <v>2.1070000000000002</v>
      </c>
      <c r="I63" s="1">
        <v>0.501</v>
      </c>
      <c r="J63" s="10">
        <v>53</v>
      </c>
    </row>
    <row r="64" spans="1:10" x14ac:dyDescent="0.3">
      <c r="A64" t="s">
        <v>48</v>
      </c>
      <c r="B64" s="10" t="s">
        <v>2</v>
      </c>
      <c r="C64" s="10" t="s">
        <v>63</v>
      </c>
      <c r="D64" s="10" t="s">
        <v>7</v>
      </c>
      <c r="E64" s="1">
        <v>1.6120000000000001</v>
      </c>
      <c r="F64" s="1">
        <v>1.6120000000000001</v>
      </c>
      <c r="G64" s="1">
        <v>34</v>
      </c>
      <c r="H64" s="1">
        <v>2.1070000000000002</v>
      </c>
      <c r="I64" s="1">
        <v>0.501</v>
      </c>
      <c r="J64" s="10">
        <v>53</v>
      </c>
    </row>
    <row r="65" spans="1:10" x14ac:dyDescent="0.3">
      <c r="A65" t="s">
        <v>46</v>
      </c>
      <c r="B65" s="10" t="s">
        <v>2</v>
      </c>
      <c r="C65" s="10" t="s">
        <v>63</v>
      </c>
      <c r="D65" s="10" t="s">
        <v>7</v>
      </c>
      <c r="E65" s="1">
        <v>2.206</v>
      </c>
      <c r="F65" s="1">
        <v>1.2689999999999999</v>
      </c>
      <c r="G65" s="1">
        <v>9</v>
      </c>
      <c r="H65" s="1">
        <v>2.1070000000000002</v>
      </c>
      <c r="I65" s="1">
        <v>0.501</v>
      </c>
      <c r="J65" s="10">
        <v>53</v>
      </c>
    </row>
    <row r="66" spans="1:10" x14ac:dyDescent="0.3">
      <c r="A66" t="s">
        <v>16</v>
      </c>
      <c r="B66" s="10" t="s">
        <v>36</v>
      </c>
      <c r="C66" s="10" t="s">
        <v>39</v>
      </c>
      <c r="D66" s="10" t="s">
        <v>7</v>
      </c>
      <c r="E66" s="1">
        <v>2.6619999999999999</v>
      </c>
      <c r="F66" s="1">
        <v>0.43099999999999999</v>
      </c>
      <c r="G66" s="1">
        <v>25</v>
      </c>
      <c r="H66" s="1">
        <v>1.5429999999999999</v>
      </c>
      <c r="I66" s="1">
        <v>0.129</v>
      </c>
      <c r="J66" s="1">
        <v>279</v>
      </c>
    </row>
    <row r="67" spans="1:10" x14ac:dyDescent="0.3">
      <c r="A67" t="s">
        <v>15</v>
      </c>
      <c r="B67" s="10" t="s">
        <v>36</v>
      </c>
      <c r="C67" s="10" t="s">
        <v>39</v>
      </c>
      <c r="D67" s="10" t="s">
        <v>7</v>
      </c>
      <c r="E67" s="1">
        <v>1.3939999999999999</v>
      </c>
      <c r="F67" s="1">
        <v>0.154</v>
      </c>
      <c r="G67" s="1">
        <v>196</v>
      </c>
      <c r="H67" s="1">
        <v>1.5429999999999999</v>
      </c>
      <c r="I67" s="1">
        <v>0.129</v>
      </c>
      <c r="J67" s="1">
        <v>279</v>
      </c>
    </row>
    <row r="68" spans="1:10" x14ac:dyDescent="0.3">
      <c r="A68" t="s">
        <v>48</v>
      </c>
      <c r="B68" s="10" t="s">
        <v>36</v>
      </c>
      <c r="C68" s="10" t="s">
        <v>39</v>
      </c>
      <c r="D68" s="10" t="s">
        <v>7</v>
      </c>
      <c r="E68" s="1">
        <v>1.4610000000000001</v>
      </c>
      <c r="F68" s="1">
        <v>0.14599999999999999</v>
      </c>
      <c r="G68" s="1">
        <v>219</v>
      </c>
      <c r="H68" s="1">
        <v>1.5429999999999999</v>
      </c>
      <c r="I68" s="1">
        <v>0.129</v>
      </c>
      <c r="J68" s="1">
        <v>279</v>
      </c>
    </row>
    <row r="69" spans="1:10" x14ac:dyDescent="0.3">
      <c r="A69" t="s">
        <v>46</v>
      </c>
      <c r="B69" s="10" t="s">
        <v>36</v>
      </c>
      <c r="C69" s="10" t="s">
        <v>39</v>
      </c>
      <c r="D69" s="10" t="s">
        <v>7</v>
      </c>
      <c r="E69" s="1">
        <v>1.8460000000000001</v>
      </c>
      <c r="F69" s="1">
        <v>0.36399999999999999</v>
      </c>
      <c r="G69" s="1">
        <v>35</v>
      </c>
      <c r="H69" s="1">
        <v>1.5429999999999999</v>
      </c>
      <c r="I69" s="1">
        <v>0.129</v>
      </c>
      <c r="J69" s="1">
        <v>279</v>
      </c>
    </row>
    <row r="70" spans="1:10" x14ac:dyDescent="0.3">
      <c r="A70" t="s">
        <v>16</v>
      </c>
      <c r="B70" s="10" t="s">
        <v>36</v>
      </c>
      <c r="C70" s="10" t="s">
        <v>40</v>
      </c>
      <c r="D70" s="10" t="s">
        <v>7</v>
      </c>
      <c r="E70" s="1">
        <v>1.1419999999999999</v>
      </c>
      <c r="F70" s="1">
        <v>0.22700000000000001</v>
      </c>
      <c r="G70" s="1">
        <v>25</v>
      </c>
      <c r="H70" s="1">
        <v>0.59099999999999997</v>
      </c>
      <c r="I70" s="1">
        <v>6.8000000000000005E-2</v>
      </c>
      <c r="J70" s="1">
        <v>280</v>
      </c>
    </row>
    <row r="71" spans="1:10" x14ac:dyDescent="0.3">
      <c r="A71" t="s">
        <v>15</v>
      </c>
      <c r="B71" s="10" t="s">
        <v>36</v>
      </c>
      <c r="C71" s="10" t="s">
        <v>40</v>
      </c>
      <c r="D71" s="10" t="s">
        <v>7</v>
      </c>
      <c r="E71" s="1">
        <v>0.45400000000000001</v>
      </c>
      <c r="F71" s="1">
        <v>8.1000000000000003E-2</v>
      </c>
      <c r="G71" s="1">
        <v>196</v>
      </c>
      <c r="H71" s="1">
        <v>0.59099999999999997</v>
      </c>
      <c r="I71" s="1">
        <v>6.8000000000000005E-2</v>
      </c>
      <c r="J71" s="1">
        <v>280</v>
      </c>
    </row>
    <row r="72" spans="1:10" x14ac:dyDescent="0.3">
      <c r="A72" t="s">
        <v>48</v>
      </c>
      <c r="B72" s="10" t="s">
        <v>36</v>
      </c>
      <c r="C72" s="10" t="s">
        <v>40</v>
      </c>
      <c r="D72" s="10" t="s">
        <v>7</v>
      </c>
      <c r="E72" s="1">
        <v>0.41499999999999998</v>
      </c>
      <c r="F72" s="1">
        <v>7.6999999999999999E-2</v>
      </c>
      <c r="G72" s="1">
        <v>219</v>
      </c>
      <c r="H72" s="1">
        <v>0.59099999999999997</v>
      </c>
      <c r="I72" s="1">
        <v>6.8000000000000005E-2</v>
      </c>
      <c r="J72" s="1">
        <v>280</v>
      </c>
    </row>
    <row r="73" spans="1:10" x14ac:dyDescent="0.3">
      <c r="A73" t="s">
        <v>46</v>
      </c>
      <c r="B73" s="10" t="s">
        <v>36</v>
      </c>
      <c r="C73" s="10" t="s">
        <v>40</v>
      </c>
      <c r="D73" s="10" t="s">
        <v>7</v>
      </c>
      <c r="E73" s="1">
        <v>0.45700000000000002</v>
      </c>
      <c r="F73" s="1">
        <v>0.192</v>
      </c>
      <c r="G73" s="1">
        <v>35</v>
      </c>
      <c r="H73" s="1">
        <v>0.59099999999999997</v>
      </c>
      <c r="I73" s="1">
        <v>6.8000000000000005E-2</v>
      </c>
      <c r="J73" s="1">
        <v>280</v>
      </c>
    </row>
    <row r="74" spans="1:10" x14ac:dyDescent="0.3">
      <c r="A74" t="s">
        <v>16</v>
      </c>
      <c r="B74" s="10" t="s">
        <v>36</v>
      </c>
      <c r="C74" s="10" t="s">
        <v>62</v>
      </c>
      <c r="D74" s="10" t="s">
        <v>7</v>
      </c>
      <c r="E74" s="1">
        <v>6.125</v>
      </c>
      <c r="F74" s="1">
        <v>1.04</v>
      </c>
      <c r="G74" s="1">
        <v>25</v>
      </c>
      <c r="H74" s="1">
        <v>5.2160000000000002</v>
      </c>
      <c r="I74" s="1">
        <v>0.311</v>
      </c>
      <c r="J74" s="1">
        <v>279</v>
      </c>
    </row>
    <row r="75" spans="1:10" x14ac:dyDescent="0.3">
      <c r="A75" t="s">
        <v>15</v>
      </c>
      <c r="B75" s="10" t="s">
        <v>36</v>
      </c>
      <c r="C75" s="10" t="s">
        <v>62</v>
      </c>
      <c r="D75" s="10" t="s">
        <v>7</v>
      </c>
      <c r="E75" s="1">
        <v>5.1989999999999998</v>
      </c>
      <c r="F75" s="1">
        <v>0.372</v>
      </c>
      <c r="G75" s="1">
        <v>19</v>
      </c>
      <c r="H75" s="1">
        <v>5.2160000000000002</v>
      </c>
      <c r="I75" s="1">
        <v>0.311</v>
      </c>
      <c r="J75" s="1">
        <v>279</v>
      </c>
    </row>
    <row r="76" spans="1:10" x14ac:dyDescent="0.3">
      <c r="A76" t="s">
        <v>48</v>
      </c>
      <c r="B76" s="10" t="s">
        <v>36</v>
      </c>
      <c r="C76" s="10" t="s">
        <v>62</v>
      </c>
      <c r="D76" s="10" t="s">
        <v>7</v>
      </c>
      <c r="E76" s="1">
        <v>4.6619999999999999</v>
      </c>
      <c r="F76" s="1">
        <v>0.35199999999999998</v>
      </c>
      <c r="G76" s="1">
        <v>219</v>
      </c>
      <c r="H76" s="1">
        <v>5.2160000000000002</v>
      </c>
      <c r="I76" s="1">
        <v>0.311</v>
      </c>
      <c r="J76" s="1">
        <v>279</v>
      </c>
    </row>
    <row r="77" spans="1:10" x14ac:dyDescent="0.3">
      <c r="A77" t="s">
        <v>46</v>
      </c>
      <c r="B77" s="10" t="s">
        <v>36</v>
      </c>
      <c r="C77" s="10" t="s">
        <v>62</v>
      </c>
      <c r="D77" s="10" t="s">
        <v>7</v>
      </c>
      <c r="E77" s="1">
        <v>5.694</v>
      </c>
      <c r="F77" s="1">
        <v>0.89100000000000001</v>
      </c>
      <c r="G77" s="1">
        <v>34</v>
      </c>
      <c r="H77" s="1">
        <v>5.2160000000000002</v>
      </c>
      <c r="I77" s="1">
        <v>0.311</v>
      </c>
      <c r="J77" s="1">
        <v>279</v>
      </c>
    </row>
    <row r="78" spans="1:10" x14ac:dyDescent="0.3">
      <c r="A78" t="s">
        <v>16</v>
      </c>
      <c r="B78" s="10" t="s">
        <v>36</v>
      </c>
      <c r="C78" s="10" t="s">
        <v>63</v>
      </c>
      <c r="D78" s="10" t="s">
        <v>7</v>
      </c>
      <c r="E78" s="1">
        <v>2.1059999999999999</v>
      </c>
      <c r="F78" s="1">
        <v>0.66600000000000004</v>
      </c>
      <c r="G78" s="1">
        <v>22</v>
      </c>
      <c r="H78" s="1">
        <v>2.2749999999999999</v>
      </c>
      <c r="I78" s="1">
        <v>0.189</v>
      </c>
      <c r="J78" s="1">
        <v>272</v>
      </c>
    </row>
    <row r="79" spans="1:10" x14ac:dyDescent="0.3">
      <c r="A79" t="s">
        <v>15</v>
      </c>
      <c r="B79" s="10" t="s">
        <v>36</v>
      </c>
      <c r="C79" s="10" t="s">
        <v>63</v>
      </c>
      <c r="D79" s="10" t="s">
        <v>7</v>
      </c>
      <c r="E79" s="1">
        <v>2.1709999999999998</v>
      </c>
      <c r="F79" s="1">
        <v>0.224</v>
      </c>
      <c r="G79" s="1">
        <v>194</v>
      </c>
      <c r="H79" s="1">
        <v>2.2749999999999999</v>
      </c>
      <c r="I79" s="1">
        <v>0.189</v>
      </c>
      <c r="J79" s="1">
        <v>272</v>
      </c>
    </row>
    <row r="80" spans="1:10" x14ac:dyDescent="0.3">
      <c r="A80" t="s">
        <v>48</v>
      </c>
      <c r="B80" s="10" t="s">
        <v>36</v>
      </c>
      <c r="C80" s="10" t="s">
        <v>63</v>
      </c>
      <c r="D80" s="10" t="s">
        <v>7</v>
      </c>
      <c r="E80" s="1">
        <v>1.897</v>
      </c>
      <c r="F80" s="1">
        <v>0.214</v>
      </c>
      <c r="G80" s="1">
        <v>213</v>
      </c>
      <c r="H80" s="1">
        <v>2.2749999999999999</v>
      </c>
      <c r="I80" s="1">
        <v>0.189</v>
      </c>
      <c r="J80" s="1">
        <v>272</v>
      </c>
    </row>
    <row r="81" spans="1:10" x14ac:dyDescent="0.3">
      <c r="A81" t="s">
        <v>46</v>
      </c>
      <c r="B81" s="10" t="s">
        <v>36</v>
      </c>
      <c r="C81" s="10" t="s">
        <v>63</v>
      </c>
      <c r="D81" s="10" t="s">
        <v>7</v>
      </c>
      <c r="E81" s="1">
        <v>1.921</v>
      </c>
      <c r="F81" s="1">
        <v>0.56899999999999995</v>
      </c>
      <c r="G81" s="1">
        <v>30</v>
      </c>
      <c r="H81" s="1">
        <v>2.2749999999999999</v>
      </c>
      <c r="I81" s="1">
        <v>0.189</v>
      </c>
      <c r="J81" s="1">
        <v>272</v>
      </c>
    </row>
  </sheetData>
  <phoneticPr fontId="2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48C2-2CC6-4B42-9DA8-DB60CC9ACD25}">
  <dimension ref="A1:J7"/>
  <sheetViews>
    <sheetView workbookViewId="0">
      <selection sqref="A1:J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87</v>
      </c>
      <c r="G1" s="6" t="s">
        <v>13</v>
      </c>
      <c r="H1" s="6" t="s">
        <v>10</v>
      </c>
      <c r="I1" s="6" t="s">
        <v>86</v>
      </c>
      <c r="J1" s="6" t="s">
        <v>14</v>
      </c>
    </row>
    <row r="2" spans="1:10" x14ac:dyDescent="0.3">
      <c r="A2" t="s">
        <v>15</v>
      </c>
      <c r="B2" t="s">
        <v>313</v>
      </c>
      <c r="C2" t="s">
        <v>314</v>
      </c>
      <c r="D2" t="s">
        <v>7</v>
      </c>
      <c r="E2">
        <v>47.4</v>
      </c>
      <c r="F2">
        <v>2.61</v>
      </c>
      <c r="G2">
        <v>20</v>
      </c>
      <c r="H2">
        <v>43.8</v>
      </c>
      <c r="I2">
        <v>2.74</v>
      </c>
      <c r="J2">
        <v>13</v>
      </c>
    </row>
    <row r="3" spans="1:10" x14ac:dyDescent="0.3">
      <c r="A3" t="s">
        <v>46</v>
      </c>
      <c r="B3" t="s">
        <v>313</v>
      </c>
      <c r="C3" t="s">
        <v>314</v>
      </c>
      <c r="D3" t="s">
        <v>7</v>
      </c>
      <c r="E3">
        <v>42.9</v>
      </c>
      <c r="F3">
        <v>3.09</v>
      </c>
      <c r="G3">
        <v>11</v>
      </c>
      <c r="H3">
        <v>43.8</v>
      </c>
      <c r="I3">
        <v>2.74</v>
      </c>
      <c r="J3">
        <v>13</v>
      </c>
    </row>
    <row r="4" spans="1:10" x14ac:dyDescent="0.3">
      <c r="A4" t="s">
        <v>15</v>
      </c>
      <c r="B4" t="s">
        <v>313</v>
      </c>
      <c r="C4" t="s">
        <v>315</v>
      </c>
      <c r="D4" t="s">
        <v>7</v>
      </c>
      <c r="E4">
        <v>44.8</v>
      </c>
      <c r="F4">
        <v>2.34</v>
      </c>
      <c r="G4">
        <v>20</v>
      </c>
      <c r="H4">
        <v>41.5</v>
      </c>
      <c r="I4">
        <v>2.5499999999999998</v>
      </c>
      <c r="J4">
        <v>13</v>
      </c>
    </row>
    <row r="5" spans="1:10" x14ac:dyDescent="0.3">
      <c r="A5" t="s">
        <v>46</v>
      </c>
      <c r="B5" t="s">
        <v>313</v>
      </c>
      <c r="C5" t="s">
        <v>315</v>
      </c>
      <c r="D5" t="s">
        <v>7</v>
      </c>
      <c r="E5">
        <v>41.7</v>
      </c>
      <c r="F5">
        <v>2.93</v>
      </c>
      <c r="G5">
        <v>11</v>
      </c>
      <c r="H5">
        <v>41.5</v>
      </c>
      <c r="I5">
        <v>2.5499999999999998</v>
      </c>
      <c r="J5">
        <v>13</v>
      </c>
    </row>
    <row r="6" spans="1:10" x14ac:dyDescent="0.3">
      <c r="A6" t="s">
        <v>15</v>
      </c>
      <c r="B6" t="s">
        <v>313</v>
      </c>
      <c r="C6" t="s">
        <v>316</v>
      </c>
      <c r="D6" t="s">
        <v>7</v>
      </c>
      <c r="E6">
        <v>106.6</v>
      </c>
      <c r="F6">
        <v>13.4</v>
      </c>
      <c r="G6">
        <v>20</v>
      </c>
      <c r="H6">
        <v>92.4</v>
      </c>
      <c r="I6">
        <v>13.5</v>
      </c>
      <c r="J6">
        <v>13</v>
      </c>
    </row>
    <row r="7" spans="1:10" x14ac:dyDescent="0.3">
      <c r="A7" t="s">
        <v>46</v>
      </c>
      <c r="B7" t="s">
        <v>313</v>
      </c>
      <c r="C7" t="s">
        <v>316</v>
      </c>
      <c r="D7" t="s">
        <v>7</v>
      </c>
      <c r="E7">
        <v>90.6</v>
      </c>
      <c r="F7">
        <v>16.079999999999998</v>
      </c>
      <c r="G7">
        <v>11</v>
      </c>
      <c r="H7">
        <v>92.4</v>
      </c>
      <c r="I7">
        <v>13.5</v>
      </c>
      <c r="J7">
        <v>13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E018-D975-4FF5-953B-D7556FBA7363}">
  <dimension ref="A1:L61"/>
  <sheetViews>
    <sheetView workbookViewId="0">
      <selection activeCell="C46" sqref="C46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16</v>
      </c>
      <c r="B2" t="s">
        <v>4</v>
      </c>
      <c r="C2" t="s">
        <v>42</v>
      </c>
      <c r="D2" t="s">
        <v>7</v>
      </c>
      <c r="E2">
        <v>10</v>
      </c>
      <c r="F2">
        <v>5</v>
      </c>
      <c r="G2">
        <v>20</v>
      </c>
      <c r="H2">
        <v>8</v>
      </c>
      <c r="I2">
        <v>15</v>
      </c>
      <c r="J2">
        <v>2.5</v>
      </c>
      <c r="K2">
        <v>40</v>
      </c>
      <c r="L2">
        <v>286</v>
      </c>
    </row>
    <row r="3" spans="1:12" x14ac:dyDescent="0.3">
      <c r="A3" t="s">
        <v>15</v>
      </c>
      <c r="B3" t="s">
        <v>4</v>
      </c>
      <c r="C3" t="s">
        <v>42</v>
      </c>
      <c r="D3" t="s">
        <v>7</v>
      </c>
      <c r="E3">
        <v>10</v>
      </c>
      <c r="F3">
        <v>5</v>
      </c>
      <c r="G3">
        <v>40</v>
      </c>
      <c r="H3">
        <v>132</v>
      </c>
      <c r="I3">
        <v>15</v>
      </c>
      <c r="J3">
        <v>2.5</v>
      </c>
      <c r="K3">
        <v>40</v>
      </c>
      <c r="L3">
        <v>286</v>
      </c>
    </row>
    <row r="4" spans="1:12" x14ac:dyDescent="0.3">
      <c r="A4" t="s">
        <v>46</v>
      </c>
      <c r="B4" t="s">
        <v>4</v>
      </c>
      <c r="C4" t="s">
        <v>42</v>
      </c>
      <c r="D4" t="s">
        <v>7</v>
      </c>
      <c r="E4">
        <v>20</v>
      </c>
      <c r="F4">
        <v>5</v>
      </c>
      <c r="G4">
        <v>30</v>
      </c>
      <c r="H4">
        <v>15</v>
      </c>
      <c r="I4">
        <v>15</v>
      </c>
      <c r="J4">
        <v>2.5</v>
      </c>
      <c r="K4">
        <v>40</v>
      </c>
      <c r="L4">
        <v>286</v>
      </c>
    </row>
    <row r="5" spans="1:12" x14ac:dyDescent="0.3">
      <c r="A5" t="s">
        <v>16</v>
      </c>
      <c r="B5" t="s">
        <v>4</v>
      </c>
      <c r="C5" t="s">
        <v>44</v>
      </c>
      <c r="D5" t="s">
        <v>7</v>
      </c>
      <c r="E5">
        <v>0.21</v>
      </c>
      <c r="F5">
        <v>0.12</v>
      </c>
      <c r="G5">
        <v>0.23</v>
      </c>
      <c r="H5">
        <v>8</v>
      </c>
      <c r="I5">
        <v>0.64</v>
      </c>
      <c r="J5">
        <v>4.2000000000000003E-2</v>
      </c>
      <c r="K5">
        <v>4.0999999999999996</v>
      </c>
      <c r="L5">
        <v>286</v>
      </c>
    </row>
    <row r="6" spans="1:12" x14ac:dyDescent="0.3">
      <c r="A6" t="s">
        <v>15</v>
      </c>
      <c r="B6" t="s">
        <v>4</v>
      </c>
      <c r="C6" t="s">
        <v>44</v>
      </c>
      <c r="D6" t="s">
        <v>7</v>
      </c>
      <c r="E6">
        <v>0.36</v>
      </c>
      <c r="F6">
        <v>0.12</v>
      </c>
      <c r="G6">
        <v>1</v>
      </c>
      <c r="H6">
        <v>132</v>
      </c>
      <c r="I6">
        <v>0.64</v>
      </c>
      <c r="J6">
        <v>4.2000000000000003E-2</v>
      </c>
      <c r="K6">
        <v>4.0999999999999996</v>
      </c>
      <c r="L6">
        <v>286</v>
      </c>
    </row>
    <row r="7" spans="1:12" x14ac:dyDescent="0.3">
      <c r="A7" t="s">
        <v>46</v>
      </c>
      <c r="B7" t="s">
        <v>4</v>
      </c>
      <c r="C7" t="s">
        <v>44</v>
      </c>
      <c r="D7" t="s">
        <v>7</v>
      </c>
      <c r="E7">
        <v>0.63</v>
      </c>
      <c r="F7">
        <v>2.9000000000000001E-2</v>
      </c>
      <c r="G7">
        <v>1.9</v>
      </c>
      <c r="H7">
        <v>15</v>
      </c>
      <c r="I7">
        <v>0.64</v>
      </c>
      <c r="J7">
        <v>4.2000000000000003E-2</v>
      </c>
      <c r="K7">
        <v>4.0999999999999996</v>
      </c>
      <c r="L7">
        <v>286</v>
      </c>
    </row>
    <row r="8" spans="1:12" x14ac:dyDescent="0.3">
      <c r="A8" t="s">
        <v>16</v>
      </c>
      <c r="B8" t="s">
        <v>4</v>
      </c>
      <c r="C8" t="s">
        <v>321</v>
      </c>
      <c r="D8" t="s">
        <v>7</v>
      </c>
      <c r="E8">
        <v>0.03</v>
      </c>
      <c r="F8">
        <v>7.3000000000000001E-3</v>
      </c>
      <c r="G8">
        <v>7.9000000000000001E-2</v>
      </c>
      <c r="H8">
        <v>8</v>
      </c>
      <c r="I8">
        <v>8.1000000000000003E-2</v>
      </c>
      <c r="J8">
        <v>1.9E-3</v>
      </c>
      <c r="K8">
        <v>0.88</v>
      </c>
      <c r="L8">
        <v>286</v>
      </c>
    </row>
    <row r="9" spans="1:12" x14ac:dyDescent="0.3">
      <c r="A9" t="s">
        <v>15</v>
      </c>
      <c r="B9" t="s">
        <v>4</v>
      </c>
      <c r="C9" t="s">
        <v>321</v>
      </c>
      <c r="D9" t="s">
        <v>7</v>
      </c>
      <c r="E9">
        <v>4.4999999999999998E-2</v>
      </c>
      <c r="F9">
        <v>2.8999999999999998E-3</v>
      </c>
      <c r="G9">
        <v>0.28999999999999998</v>
      </c>
      <c r="H9">
        <v>132</v>
      </c>
      <c r="I9">
        <v>8.1000000000000003E-2</v>
      </c>
      <c r="J9">
        <v>1.9E-3</v>
      </c>
      <c r="K9">
        <v>0.88</v>
      </c>
      <c r="L9">
        <v>286</v>
      </c>
    </row>
    <row r="10" spans="1:12" x14ac:dyDescent="0.3">
      <c r="A10" t="s">
        <v>46</v>
      </c>
      <c r="B10" t="s">
        <v>4</v>
      </c>
      <c r="C10" t="s">
        <v>321</v>
      </c>
      <c r="D10" t="s">
        <v>7</v>
      </c>
      <c r="E10">
        <v>0.13</v>
      </c>
      <c r="F10">
        <v>2.3E-2</v>
      </c>
      <c r="G10">
        <v>0.78</v>
      </c>
      <c r="H10">
        <v>15</v>
      </c>
      <c r="I10">
        <v>8.1000000000000003E-2</v>
      </c>
      <c r="J10">
        <v>1.9E-3</v>
      </c>
      <c r="K10">
        <v>0.88</v>
      </c>
      <c r="L10">
        <v>286</v>
      </c>
    </row>
    <row r="11" spans="1:12" x14ac:dyDescent="0.3">
      <c r="A11" t="s">
        <v>16</v>
      </c>
      <c r="B11" t="s">
        <v>4</v>
      </c>
      <c r="C11" t="s">
        <v>322</v>
      </c>
      <c r="D11" t="s">
        <v>7</v>
      </c>
      <c r="E11">
        <v>2.8000000000000001E-2</v>
      </c>
      <c r="F11">
        <v>1.6E-2</v>
      </c>
      <c r="G11">
        <v>6.7000000000000004E-2</v>
      </c>
      <c r="H11">
        <v>8</v>
      </c>
      <c r="I11">
        <v>2.7E-2</v>
      </c>
      <c r="J11">
        <v>3.8E-3</v>
      </c>
      <c r="K11">
        <v>0.11</v>
      </c>
      <c r="L11">
        <v>286</v>
      </c>
    </row>
    <row r="12" spans="1:12" x14ac:dyDescent="0.3">
      <c r="A12" t="s">
        <v>15</v>
      </c>
      <c r="B12" t="s">
        <v>4</v>
      </c>
      <c r="C12" t="s">
        <v>322</v>
      </c>
      <c r="D12" t="s">
        <v>7</v>
      </c>
      <c r="E12">
        <v>2.8000000000000001E-2</v>
      </c>
      <c r="F12">
        <v>4.7999999999999996E-3</v>
      </c>
      <c r="G12">
        <v>9.4E-2</v>
      </c>
      <c r="H12">
        <v>132</v>
      </c>
      <c r="I12">
        <v>2.7E-2</v>
      </c>
      <c r="J12">
        <v>3.8E-3</v>
      </c>
      <c r="K12">
        <v>0.11</v>
      </c>
      <c r="L12">
        <v>286</v>
      </c>
    </row>
    <row r="13" spans="1:12" x14ac:dyDescent="0.3">
      <c r="A13" t="s">
        <v>46</v>
      </c>
      <c r="B13" t="s">
        <v>4</v>
      </c>
      <c r="C13" t="s">
        <v>322</v>
      </c>
      <c r="D13" t="s">
        <v>7</v>
      </c>
      <c r="E13">
        <v>3.4000000000000002E-2</v>
      </c>
      <c r="F13">
        <v>7.1999999999999998E-3</v>
      </c>
      <c r="G13">
        <v>8.3000000000000004E-2</v>
      </c>
      <c r="H13">
        <v>15</v>
      </c>
      <c r="I13">
        <v>2.7E-2</v>
      </c>
      <c r="J13">
        <v>3.8E-3</v>
      </c>
      <c r="K13">
        <v>0.11</v>
      </c>
      <c r="L13">
        <v>286</v>
      </c>
    </row>
    <row r="14" spans="1:12" x14ac:dyDescent="0.3">
      <c r="A14" t="s">
        <v>16</v>
      </c>
      <c r="B14" t="s">
        <v>4</v>
      </c>
      <c r="C14" t="s">
        <v>323</v>
      </c>
      <c r="D14" t="s">
        <v>7</v>
      </c>
      <c r="E14">
        <v>0.3</v>
      </c>
      <c r="F14">
        <v>0.16</v>
      </c>
      <c r="G14">
        <v>1.3</v>
      </c>
      <c r="H14">
        <v>8</v>
      </c>
      <c r="I14">
        <v>1.3</v>
      </c>
      <c r="J14">
        <v>0.13</v>
      </c>
      <c r="K14">
        <v>15</v>
      </c>
      <c r="L14">
        <v>286</v>
      </c>
    </row>
    <row r="15" spans="1:12" x14ac:dyDescent="0.3">
      <c r="A15" t="s">
        <v>15</v>
      </c>
      <c r="B15" t="s">
        <v>4</v>
      </c>
      <c r="C15" t="s">
        <v>323</v>
      </c>
      <c r="D15" t="s">
        <v>7</v>
      </c>
      <c r="E15">
        <v>0.67</v>
      </c>
      <c r="F15">
        <v>0.13</v>
      </c>
      <c r="G15">
        <v>3.9</v>
      </c>
      <c r="H15">
        <v>132</v>
      </c>
      <c r="I15">
        <v>1.3</v>
      </c>
      <c r="J15">
        <v>0.13</v>
      </c>
      <c r="K15">
        <v>15</v>
      </c>
      <c r="L15">
        <v>286</v>
      </c>
    </row>
    <row r="16" spans="1:12" x14ac:dyDescent="0.3">
      <c r="A16" t="s">
        <v>46</v>
      </c>
      <c r="B16" t="s">
        <v>4</v>
      </c>
      <c r="C16" t="s">
        <v>323</v>
      </c>
      <c r="D16" t="s">
        <v>7</v>
      </c>
      <c r="E16">
        <v>1.6</v>
      </c>
      <c r="F16">
        <v>0.47</v>
      </c>
      <c r="G16">
        <v>4.9000000000000004</v>
      </c>
      <c r="H16">
        <v>15</v>
      </c>
      <c r="I16">
        <v>1.3</v>
      </c>
      <c r="J16">
        <v>0.13</v>
      </c>
      <c r="K16">
        <v>15</v>
      </c>
      <c r="L16">
        <v>286</v>
      </c>
    </row>
    <row r="17" spans="1:12" x14ac:dyDescent="0.3">
      <c r="A17" t="s">
        <v>16</v>
      </c>
      <c r="B17" t="s">
        <v>4</v>
      </c>
      <c r="C17" t="s">
        <v>159</v>
      </c>
      <c r="D17" t="s">
        <v>7</v>
      </c>
      <c r="E17">
        <v>8.9</v>
      </c>
      <c r="F17">
        <v>4</v>
      </c>
      <c r="G17">
        <v>14</v>
      </c>
      <c r="H17">
        <v>8</v>
      </c>
      <c r="I17">
        <v>3.2</v>
      </c>
      <c r="J17">
        <v>0.35</v>
      </c>
      <c r="K17">
        <v>26</v>
      </c>
      <c r="L17">
        <v>286</v>
      </c>
    </row>
    <row r="18" spans="1:12" x14ac:dyDescent="0.3">
      <c r="A18" t="s">
        <v>15</v>
      </c>
      <c r="B18" t="s">
        <v>4</v>
      </c>
      <c r="C18" t="s">
        <v>159</v>
      </c>
      <c r="D18" t="s">
        <v>7</v>
      </c>
      <c r="E18">
        <v>5.9</v>
      </c>
      <c r="F18">
        <v>1.5</v>
      </c>
      <c r="G18">
        <v>18</v>
      </c>
      <c r="H18">
        <v>132</v>
      </c>
      <c r="I18">
        <v>3.2</v>
      </c>
      <c r="J18">
        <v>0.35</v>
      </c>
      <c r="K18">
        <v>26</v>
      </c>
      <c r="L18">
        <v>286</v>
      </c>
    </row>
    <row r="19" spans="1:12" x14ac:dyDescent="0.3">
      <c r="A19" t="s">
        <v>46</v>
      </c>
      <c r="B19" t="s">
        <v>4</v>
      </c>
      <c r="C19" t="s">
        <v>159</v>
      </c>
      <c r="D19" t="s">
        <v>7</v>
      </c>
      <c r="E19">
        <v>3.4</v>
      </c>
      <c r="F19">
        <v>1.2</v>
      </c>
      <c r="G19">
        <v>6.1</v>
      </c>
      <c r="H19">
        <v>15</v>
      </c>
      <c r="I19">
        <v>3.2</v>
      </c>
      <c r="J19">
        <v>0.35</v>
      </c>
      <c r="K19">
        <v>26</v>
      </c>
      <c r="L19">
        <v>286</v>
      </c>
    </row>
    <row r="20" spans="1:12" x14ac:dyDescent="0.3">
      <c r="A20" t="s">
        <v>16</v>
      </c>
      <c r="B20" t="s">
        <v>4</v>
      </c>
      <c r="C20" t="s">
        <v>317</v>
      </c>
      <c r="D20" t="s">
        <v>7</v>
      </c>
      <c r="E20">
        <v>1.9</v>
      </c>
      <c r="F20">
        <v>0.9</v>
      </c>
      <c r="G20">
        <v>3</v>
      </c>
      <c r="H20">
        <v>8</v>
      </c>
      <c r="I20">
        <v>2</v>
      </c>
      <c r="J20">
        <v>1.5</v>
      </c>
      <c r="K20">
        <v>6</v>
      </c>
      <c r="L20">
        <v>286</v>
      </c>
    </row>
    <row r="21" spans="1:12" x14ac:dyDescent="0.3">
      <c r="A21" t="s">
        <v>15</v>
      </c>
      <c r="B21" t="s">
        <v>4</v>
      </c>
      <c r="C21" t="s">
        <v>317</v>
      </c>
      <c r="D21" t="s">
        <v>7</v>
      </c>
      <c r="E21">
        <v>0.2</v>
      </c>
      <c r="F21">
        <v>0.75</v>
      </c>
      <c r="G21">
        <v>6.7</v>
      </c>
      <c r="H21">
        <v>132</v>
      </c>
      <c r="I21">
        <v>2</v>
      </c>
      <c r="J21">
        <v>1.5</v>
      </c>
      <c r="K21">
        <v>6</v>
      </c>
      <c r="L21">
        <v>286</v>
      </c>
    </row>
    <row r="22" spans="1:12" x14ac:dyDescent="0.3">
      <c r="A22" t="s">
        <v>46</v>
      </c>
      <c r="B22" t="s">
        <v>4</v>
      </c>
      <c r="C22" t="s">
        <v>317</v>
      </c>
      <c r="D22" t="s">
        <v>7</v>
      </c>
      <c r="E22">
        <v>2.2000000000000002</v>
      </c>
      <c r="F22">
        <v>0.1</v>
      </c>
      <c r="G22">
        <v>4.8</v>
      </c>
      <c r="H22">
        <v>15</v>
      </c>
      <c r="I22">
        <v>2</v>
      </c>
      <c r="J22">
        <v>1.5</v>
      </c>
      <c r="K22">
        <v>6</v>
      </c>
      <c r="L22">
        <v>286</v>
      </c>
    </row>
    <row r="23" spans="1:12" x14ac:dyDescent="0.3">
      <c r="A23" t="s">
        <v>16</v>
      </c>
      <c r="B23" t="s">
        <v>4</v>
      </c>
      <c r="C23" t="s">
        <v>318</v>
      </c>
      <c r="D23" t="s">
        <v>7</v>
      </c>
      <c r="E23">
        <v>0.33</v>
      </c>
      <c r="F23">
        <v>5.2999999999999999E-2</v>
      </c>
      <c r="G23">
        <v>1</v>
      </c>
      <c r="H23">
        <v>8</v>
      </c>
      <c r="I23">
        <v>0.24</v>
      </c>
      <c r="J23">
        <v>1.0999999999999999E-2</v>
      </c>
      <c r="K23">
        <v>3.5</v>
      </c>
      <c r="L23">
        <v>286</v>
      </c>
    </row>
    <row r="24" spans="1:12" x14ac:dyDescent="0.3">
      <c r="A24" t="s">
        <v>15</v>
      </c>
      <c r="B24" t="s">
        <v>4</v>
      </c>
      <c r="C24" t="s">
        <v>318</v>
      </c>
      <c r="D24" t="s">
        <v>7</v>
      </c>
      <c r="E24">
        <v>0.25</v>
      </c>
      <c r="F24">
        <v>3.5000000000000003E-2</v>
      </c>
      <c r="G24">
        <v>1.2</v>
      </c>
      <c r="H24">
        <v>132</v>
      </c>
      <c r="I24">
        <v>0.24</v>
      </c>
      <c r="J24">
        <v>1.0999999999999999E-2</v>
      </c>
      <c r="K24">
        <v>3.5</v>
      </c>
      <c r="L24">
        <v>286</v>
      </c>
    </row>
    <row r="25" spans="1:12" x14ac:dyDescent="0.3">
      <c r="A25" t="s">
        <v>46</v>
      </c>
      <c r="B25" t="s">
        <v>4</v>
      </c>
      <c r="C25" t="s">
        <v>318</v>
      </c>
      <c r="D25" t="s">
        <v>7</v>
      </c>
      <c r="E25">
        <v>0.47</v>
      </c>
      <c r="F25">
        <v>8.5000000000000006E-2</v>
      </c>
      <c r="G25">
        <v>0.89</v>
      </c>
      <c r="H25">
        <v>15</v>
      </c>
      <c r="I25">
        <v>0.24</v>
      </c>
      <c r="J25">
        <v>1.0999999999999999E-2</v>
      </c>
      <c r="K25">
        <v>3.5</v>
      </c>
      <c r="L25">
        <v>286</v>
      </c>
    </row>
    <row r="26" spans="1:12" x14ac:dyDescent="0.3">
      <c r="A26" t="s">
        <v>16</v>
      </c>
      <c r="B26" t="s">
        <v>4</v>
      </c>
      <c r="C26" t="s">
        <v>319</v>
      </c>
      <c r="D26" t="s">
        <v>7</v>
      </c>
      <c r="E26">
        <v>0.25</v>
      </c>
      <c r="F26">
        <v>0.12</v>
      </c>
      <c r="G26">
        <v>0.74</v>
      </c>
      <c r="H26">
        <v>8</v>
      </c>
      <c r="I26">
        <v>8.8999999999999996E-2</v>
      </c>
      <c r="J26">
        <v>1.4999999999999999E-2</v>
      </c>
      <c r="K26">
        <v>0.93</v>
      </c>
      <c r="L26">
        <v>286</v>
      </c>
    </row>
    <row r="27" spans="1:12" x14ac:dyDescent="0.3">
      <c r="A27" t="s">
        <v>15</v>
      </c>
      <c r="B27" t="s">
        <v>4</v>
      </c>
      <c r="C27" t="s">
        <v>319</v>
      </c>
      <c r="D27" t="s">
        <v>7</v>
      </c>
      <c r="E27">
        <v>0.14000000000000001</v>
      </c>
      <c r="F27">
        <v>2.7E-2</v>
      </c>
      <c r="G27">
        <v>0.74</v>
      </c>
      <c r="H27">
        <v>132</v>
      </c>
      <c r="I27">
        <v>8.8999999999999996E-2</v>
      </c>
      <c r="J27">
        <v>1.4999999999999999E-2</v>
      </c>
      <c r="K27">
        <v>0.93</v>
      </c>
      <c r="L27">
        <v>286</v>
      </c>
    </row>
    <row r="28" spans="1:12" x14ac:dyDescent="0.3">
      <c r="A28" t="s">
        <v>46</v>
      </c>
      <c r="B28" t="s">
        <v>4</v>
      </c>
      <c r="C28" t="s">
        <v>319</v>
      </c>
      <c r="D28" t="s">
        <v>7</v>
      </c>
      <c r="E28">
        <v>9.6000000000000002E-2</v>
      </c>
      <c r="F28">
        <v>2.5000000000000001E-2</v>
      </c>
      <c r="G28">
        <v>0.24</v>
      </c>
      <c r="H28">
        <v>15</v>
      </c>
      <c r="I28">
        <v>8.8999999999999996E-2</v>
      </c>
      <c r="J28">
        <v>1.4999999999999999E-2</v>
      </c>
      <c r="K28">
        <v>0.93</v>
      </c>
      <c r="L28">
        <v>286</v>
      </c>
    </row>
    <row r="29" spans="1:12" x14ac:dyDescent="0.3">
      <c r="A29" t="s">
        <v>16</v>
      </c>
      <c r="B29" t="s">
        <v>4</v>
      </c>
      <c r="C29" t="s">
        <v>320</v>
      </c>
      <c r="D29" t="s">
        <v>7</v>
      </c>
      <c r="E29">
        <v>2.6</v>
      </c>
      <c r="F29">
        <v>0.87</v>
      </c>
      <c r="G29">
        <v>17</v>
      </c>
      <c r="H29">
        <v>8</v>
      </c>
      <c r="I29">
        <v>4</v>
      </c>
      <c r="J29">
        <v>0.4</v>
      </c>
      <c r="K29">
        <v>54</v>
      </c>
      <c r="L29">
        <v>286</v>
      </c>
    </row>
    <row r="30" spans="1:12" x14ac:dyDescent="0.3">
      <c r="A30" t="s">
        <v>15</v>
      </c>
      <c r="B30" t="s">
        <v>4</v>
      </c>
      <c r="C30" t="s">
        <v>320</v>
      </c>
      <c r="D30" t="s">
        <v>7</v>
      </c>
      <c r="E30">
        <v>4</v>
      </c>
      <c r="F30">
        <v>0.98</v>
      </c>
      <c r="G30">
        <v>27</v>
      </c>
      <c r="H30">
        <v>132</v>
      </c>
      <c r="I30">
        <v>4</v>
      </c>
      <c r="J30">
        <v>0.4</v>
      </c>
      <c r="K30">
        <v>54</v>
      </c>
      <c r="L30">
        <v>286</v>
      </c>
    </row>
    <row r="31" spans="1:12" x14ac:dyDescent="0.3">
      <c r="A31" t="s">
        <v>46</v>
      </c>
      <c r="B31" t="s">
        <v>4</v>
      </c>
      <c r="C31" t="s">
        <v>320</v>
      </c>
      <c r="D31" t="s">
        <v>7</v>
      </c>
      <c r="E31">
        <v>5</v>
      </c>
      <c r="F31">
        <v>1.6</v>
      </c>
      <c r="G31">
        <v>9.4</v>
      </c>
      <c r="H31">
        <v>15</v>
      </c>
      <c r="I31">
        <v>4</v>
      </c>
      <c r="J31">
        <v>0.4</v>
      </c>
      <c r="K31">
        <v>54</v>
      </c>
      <c r="L31">
        <v>286</v>
      </c>
    </row>
    <row r="32" spans="1:12" x14ac:dyDescent="0.3">
      <c r="A32" t="s">
        <v>16</v>
      </c>
      <c r="B32" t="s">
        <v>4</v>
      </c>
      <c r="C32" t="s">
        <v>42</v>
      </c>
      <c r="D32" t="s">
        <v>8</v>
      </c>
      <c r="E32">
        <v>10</v>
      </c>
      <c r="F32">
        <v>2.5</v>
      </c>
      <c r="G32">
        <v>30</v>
      </c>
      <c r="H32">
        <v>22</v>
      </c>
      <c r="I32">
        <v>15</v>
      </c>
      <c r="J32">
        <v>5</v>
      </c>
      <c r="K32">
        <v>40</v>
      </c>
      <c r="L32">
        <v>230</v>
      </c>
    </row>
    <row r="33" spans="1:12" x14ac:dyDescent="0.3">
      <c r="A33" t="s">
        <v>15</v>
      </c>
      <c r="B33" t="s">
        <v>4</v>
      </c>
      <c r="C33" t="s">
        <v>42</v>
      </c>
      <c r="D33" t="s">
        <v>8</v>
      </c>
      <c r="E33">
        <v>10</v>
      </c>
      <c r="F33">
        <v>5</v>
      </c>
      <c r="G33">
        <v>40</v>
      </c>
      <c r="H33">
        <v>167</v>
      </c>
      <c r="I33">
        <v>15</v>
      </c>
      <c r="J33">
        <v>5</v>
      </c>
      <c r="K33">
        <v>40</v>
      </c>
      <c r="L33">
        <v>230</v>
      </c>
    </row>
    <row r="34" spans="1:12" x14ac:dyDescent="0.3">
      <c r="A34" t="s">
        <v>46</v>
      </c>
      <c r="B34" t="s">
        <v>4</v>
      </c>
      <c r="C34" t="s">
        <v>42</v>
      </c>
      <c r="D34" t="s">
        <v>8</v>
      </c>
      <c r="E34">
        <v>20</v>
      </c>
      <c r="F34">
        <v>10</v>
      </c>
      <c r="G34">
        <v>20</v>
      </c>
      <c r="H34">
        <v>13</v>
      </c>
      <c r="I34">
        <v>15</v>
      </c>
      <c r="J34">
        <v>5</v>
      </c>
      <c r="K34">
        <v>40</v>
      </c>
      <c r="L34">
        <v>230</v>
      </c>
    </row>
    <row r="35" spans="1:12" x14ac:dyDescent="0.3">
      <c r="A35" t="s">
        <v>16</v>
      </c>
      <c r="B35" t="s">
        <v>4</v>
      </c>
      <c r="C35" t="s">
        <v>44</v>
      </c>
      <c r="D35" t="s">
        <v>8</v>
      </c>
      <c r="E35">
        <v>0.44</v>
      </c>
      <c r="F35">
        <v>2.9000000000000001E-2</v>
      </c>
      <c r="G35">
        <v>1.3</v>
      </c>
      <c r="H35">
        <v>22</v>
      </c>
      <c r="I35">
        <v>0.5</v>
      </c>
      <c r="J35">
        <v>8.6999999999999994E-2</v>
      </c>
      <c r="K35">
        <v>4.0999999999999996</v>
      </c>
      <c r="L35">
        <v>230</v>
      </c>
    </row>
    <row r="36" spans="1:12" x14ac:dyDescent="0.3">
      <c r="A36" t="s">
        <v>15</v>
      </c>
      <c r="B36" t="s">
        <v>4</v>
      </c>
      <c r="C36" t="s">
        <v>44</v>
      </c>
      <c r="D36" t="s">
        <v>8</v>
      </c>
      <c r="E36">
        <v>0.51</v>
      </c>
      <c r="F36">
        <v>4.2000000000000003E-2</v>
      </c>
      <c r="G36">
        <v>1.9</v>
      </c>
      <c r="H36">
        <v>167</v>
      </c>
      <c r="I36">
        <v>0.5</v>
      </c>
      <c r="J36">
        <v>8.6999999999999994E-2</v>
      </c>
      <c r="K36">
        <v>4.0999999999999996</v>
      </c>
      <c r="L36">
        <v>230</v>
      </c>
    </row>
    <row r="37" spans="1:12" x14ac:dyDescent="0.3">
      <c r="A37" t="s">
        <v>46</v>
      </c>
      <c r="B37" t="s">
        <v>4</v>
      </c>
      <c r="C37" t="s">
        <v>44</v>
      </c>
      <c r="D37" t="s">
        <v>8</v>
      </c>
      <c r="E37">
        <v>0.63</v>
      </c>
      <c r="F37">
        <v>0.22</v>
      </c>
      <c r="G37">
        <v>1.8</v>
      </c>
      <c r="H37">
        <v>13</v>
      </c>
      <c r="I37">
        <v>0.5</v>
      </c>
      <c r="J37">
        <v>8.6999999999999994E-2</v>
      </c>
      <c r="K37">
        <v>4.0999999999999996</v>
      </c>
      <c r="L37">
        <v>230</v>
      </c>
    </row>
    <row r="38" spans="1:12" x14ac:dyDescent="0.3">
      <c r="A38" t="s">
        <v>16</v>
      </c>
      <c r="B38" t="s">
        <v>4</v>
      </c>
      <c r="C38" t="s">
        <v>321</v>
      </c>
      <c r="D38" t="s">
        <v>8</v>
      </c>
      <c r="E38">
        <v>5.7000000000000002E-3</v>
      </c>
      <c r="F38">
        <v>1.9E-3</v>
      </c>
      <c r="G38">
        <v>1.4E-2</v>
      </c>
      <c r="H38">
        <v>22</v>
      </c>
      <c r="I38">
        <v>8.4000000000000005E-2</v>
      </c>
      <c r="J38">
        <v>2.8999999999999998E-3</v>
      </c>
      <c r="K38">
        <v>0.88</v>
      </c>
      <c r="L38">
        <v>230</v>
      </c>
    </row>
    <row r="39" spans="1:12" x14ac:dyDescent="0.3">
      <c r="A39" t="s">
        <v>15</v>
      </c>
      <c r="B39" t="s">
        <v>4</v>
      </c>
      <c r="C39" t="s">
        <v>321</v>
      </c>
      <c r="D39" t="s">
        <v>8</v>
      </c>
      <c r="E39">
        <v>4.2999999999999997E-2</v>
      </c>
      <c r="F39">
        <v>2.3999999999999998E-3</v>
      </c>
      <c r="G39">
        <v>0.38</v>
      </c>
      <c r="H39">
        <v>167</v>
      </c>
      <c r="I39">
        <v>8.4000000000000005E-2</v>
      </c>
      <c r="J39">
        <v>2.8999999999999998E-3</v>
      </c>
      <c r="K39">
        <v>0.88</v>
      </c>
      <c r="L39">
        <v>230</v>
      </c>
    </row>
    <row r="40" spans="1:12" x14ac:dyDescent="0.3">
      <c r="A40" t="s">
        <v>46</v>
      </c>
      <c r="B40" t="s">
        <v>4</v>
      </c>
      <c r="C40" t="s">
        <v>321</v>
      </c>
      <c r="D40" t="s">
        <v>8</v>
      </c>
      <c r="E40">
        <v>0.12</v>
      </c>
      <c r="F40">
        <v>1.6E-2</v>
      </c>
      <c r="G40">
        <v>0.78</v>
      </c>
      <c r="H40">
        <v>13</v>
      </c>
      <c r="I40">
        <v>8.4000000000000005E-2</v>
      </c>
      <c r="J40">
        <v>2.8999999999999998E-3</v>
      </c>
      <c r="K40">
        <v>0.88</v>
      </c>
      <c r="L40">
        <v>230</v>
      </c>
    </row>
    <row r="41" spans="1:12" x14ac:dyDescent="0.3">
      <c r="A41" t="s">
        <v>16</v>
      </c>
      <c r="B41" t="s">
        <v>4</v>
      </c>
      <c r="C41" t="s">
        <v>324</v>
      </c>
      <c r="D41" t="s">
        <v>8</v>
      </c>
      <c r="E41">
        <v>5.4999999999999997E-3</v>
      </c>
      <c r="F41">
        <v>3.8E-3</v>
      </c>
      <c r="G41">
        <v>8.6E-3</v>
      </c>
      <c r="H41">
        <v>22</v>
      </c>
      <c r="I41">
        <v>3.3000000000000002E-2</v>
      </c>
      <c r="J41">
        <v>3.8E-3</v>
      </c>
      <c r="K41">
        <v>0.11</v>
      </c>
      <c r="L41">
        <v>230</v>
      </c>
    </row>
    <row r="42" spans="1:12" x14ac:dyDescent="0.3">
      <c r="A42" t="s">
        <v>15</v>
      </c>
      <c r="B42" t="s">
        <v>4</v>
      </c>
      <c r="C42" t="s">
        <v>322</v>
      </c>
      <c r="D42" t="s">
        <v>8</v>
      </c>
      <c r="E42">
        <v>2.1000000000000001E-2</v>
      </c>
      <c r="F42">
        <v>4.4999999999999997E-3</v>
      </c>
      <c r="G42">
        <v>8.1000000000000003E-2</v>
      </c>
      <c r="H42">
        <v>167</v>
      </c>
      <c r="I42">
        <v>3.3000000000000002E-2</v>
      </c>
      <c r="J42">
        <v>3.8E-3</v>
      </c>
      <c r="K42">
        <v>0.11</v>
      </c>
      <c r="L42">
        <v>230</v>
      </c>
    </row>
    <row r="43" spans="1:12" x14ac:dyDescent="0.3">
      <c r="A43" t="s">
        <v>46</v>
      </c>
      <c r="B43" t="s">
        <v>4</v>
      </c>
      <c r="C43" t="s">
        <v>322</v>
      </c>
      <c r="D43" t="s">
        <v>8</v>
      </c>
      <c r="E43">
        <v>5.6000000000000001E-2</v>
      </c>
      <c r="F43">
        <v>9.1000000000000004E-3</v>
      </c>
      <c r="G43">
        <v>0.11</v>
      </c>
      <c r="H43">
        <v>13</v>
      </c>
      <c r="I43">
        <v>3.3000000000000002E-2</v>
      </c>
      <c r="J43">
        <v>3.8E-3</v>
      </c>
      <c r="K43">
        <v>0.11</v>
      </c>
      <c r="L43">
        <v>230</v>
      </c>
    </row>
    <row r="44" spans="1:12" x14ac:dyDescent="0.3">
      <c r="A44" t="s">
        <v>16</v>
      </c>
      <c r="B44" t="s">
        <v>4</v>
      </c>
      <c r="C44" t="s">
        <v>323</v>
      </c>
      <c r="D44" t="s">
        <v>8</v>
      </c>
      <c r="E44">
        <v>0.81</v>
      </c>
      <c r="F44">
        <v>0.2</v>
      </c>
      <c r="G44">
        <v>3</v>
      </c>
      <c r="H44">
        <v>22</v>
      </c>
      <c r="I44">
        <v>1.1000000000000001</v>
      </c>
      <c r="J44">
        <v>0.13</v>
      </c>
      <c r="K44">
        <v>15</v>
      </c>
      <c r="L44">
        <v>230</v>
      </c>
    </row>
    <row r="45" spans="1:12" x14ac:dyDescent="0.3">
      <c r="A45" t="s">
        <v>15</v>
      </c>
      <c r="B45" t="s">
        <v>4</v>
      </c>
      <c r="C45" t="s">
        <v>323</v>
      </c>
      <c r="D45" t="s">
        <v>8</v>
      </c>
      <c r="E45">
        <v>0.96</v>
      </c>
      <c r="F45">
        <v>0.13</v>
      </c>
      <c r="G45">
        <v>11</v>
      </c>
      <c r="H45">
        <v>167</v>
      </c>
      <c r="I45">
        <v>1.1000000000000001</v>
      </c>
      <c r="J45">
        <v>0.13</v>
      </c>
      <c r="K45">
        <v>15</v>
      </c>
      <c r="L45">
        <v>230</v>
      </c>
    </row>
    <row r="46" spans="1:12" x14ac:dyDescent="0.3">
      <c r="A46" t="s">
        <v>46</v>
      </c>
      <c r="B46" t="s">
        <v>4</v>
      </c>
      <c r="C46" t="s">
        <v>323</v>
      </c>
      <c r="D46" t="s">
        <v>8</v>
      </c>
      <c r="E46">
        <v>0.84</v>
      </c>
      <c r="F46">
        <v>0.28999999999999998</v>
      </c>
      <c r="G46">
        <v>4.9000000000000004</v>
      </c>
      <c r="H46">
        <v>13</v>
      </c>
      <c r="I46">
        <v>1.1000000000000001</v>
      </c>
      <c r="J46">
        <v>0.13</v>
      </c>
      <c r="K46">
        <v>15</v>
      </c>
      <c r="L46">
        <v>230</v>
      </c>
    </row>
    <row r="47" spans="1:12" x14ac:dyDescent="0.3">
      <c r="A47" t="s">
        <v>16</v>
      </c>
      <c r="B47" t="s">
        <v>4</v>
      </c>
      <c r="C47" t="s">
        <v>159</v>
      </c>
      <c r="D47" t="s">
        <v>8</v>
      </c>
      <c r="E47">
        <v>5.3</v>
      </c>
      <c r="F47">
        <v>1.2</v>
      </c>
      <c r="G47">
        <v>18</v>
      </c>
      <c r="H47">
        <v>22</v>
      </c>
      <c r="I47">
        <v>4</v>
      </c>
      <c r="J47">
        <v>0.35</v>
      </c>
      <c r="K47">
        <v>25</v>
      </c>
      <c r="L47">
        <v>230</v>
      </c>
    </row>
    <row r="48" spans="1:12" x14ac:dyDescent="0.3">
      <c r="A48" t="s">
        <v>15</v>
      </c>
      <c r="B48" t="s">
        <v>4</v>
      </c>
      <c r="C48" t="s">
        <v>159</v>
      </c>
      <c r="D48" t="s">
        <v>8</v>
      </c>
      <c r="E48">
        <v>4.2</v>
      </c>
      <c r="F48">
        <v>0.7</v>
      </c>
      <c r="G48">
        <v>16</v>
      </c>
      <c r="H48">
        <v>167</v>
      </c>
      <c r="I48">
        <v>4</v>
      </c>
      <c r="J48">
        <v>0.35</v>
      </c>
      <c r="K48">
        <v>25</v>
      </c>
      <c r="L48">
        <v>230</v>
      </c>
    </row>
    <row r="49" spans="1:12" x14ac:dyDescent="0.3">
      <c r="A49" t="s">
        <v>46</v>
      </c>
      <c r="B49" t="s">
        <v>4</v>
      </c>
      <c r="C49" t="s">
        <v>159</v>
      </c>
      <c r="D49" t="s">
        <v>8</v>
      </c>
      <c r="E49">
        <v>3.4</v>
      </c>
      <c r="F49">
        <v>1.2</v>
      </c>
      <c r="G49">
        <v>7</v>
      </c>
      <c r="H49">
        <v>13</v>
      </c>
      <c r="I49">
        <v>4</v>
      </c>
      <c r="J49">
        <v>0.35</v>
      </c>
      <c r="K49">
        <v>25</v>
      </c>
      <c r="L49">
        <v>230</v>
      </c>
    </row>
    <row r="50" spans="1:12" x14ac:dyDescent="0.3">
      <c r="A50" t="s">
        <v>16</v>
      </c>
      <c r="B50" t="s">
        <v>4</v>
      </c>
      <c r="C50" t="s">
        <v>317</v>
      </c>
      <c r="D50" t="s">
        <v>8</v>
      </c>
      <c r="E50">
        <v>1.8</v>
      </c>
      <c r="F50">
        <v>0.1</v>
      </c>
      <c r="G50">
        <v>6.7</v>
      </c>
      <c r="H50">
        <v>22</v>
      </c>
      <c r="I50">
        <v>2</v>
      </c>
      <c r="J50">
        <v>0.17</v>
      </c>
      <c r="K50">
        <v>6</v>
      </c>
      <c r="L50">
        <v>230</v>
      </c>
    </row>
    <row r="51" spans="1:12" x14ac:dyDescent="0.3">
      <c r="A51" t="s">
        <v>15</v>
      </c>
      <c r="B51" t="s">
        <v>4</v>
      </c>
      <c r="C51" t="s">
        <v>317</v>
      </c>
      <c r="D51" t="s">
        <v>8</v>
      </c>
      <c r="E51">
        <v>2.1</v>
      </c>
      <c r="F51">
        <v>0.15</v>
      </c>
      <c r="G51">
        <v>5.2</v>
      </c>
      <c r="H51">
        <v>167</v>
      </c>
      <c r="I51">
        <v>2</v>
      </c>
      <c r="J51">
        <v>0.17</v>
      </c>
      <c r="K51">
        <v>6</v>
      </c>
      <c r="L51">
        <v>230</v>
      </c>
    </row>
    <row r="52" spans="1:12" x14ac:dyDescent="0.3">
      <c r="A52" t="s">
        <v>46</v>
      </c>
      <c r="B52" t="s">
        <v>4</v>
      </c>
      <c r="C52" t="s">
        <v>317</v>
      </c>
      <c r="D52" t="s">
        <v>8</v>
      </c>
      <c r="E52">
        <v>2</v>
      </c>
      <c r="F52">
        <v>0.9</v>
      </c>
      <c r="G52">
        <v>3.2</v>
      </c>
      <c r="H52">
        <v>13</v>
      </c>
      <c r="I52">
        <v>2</v>
      </c>
      <c r="J52">
        <v>0.17</v>
      </c>
      <c r="K52">
        <v>6</v>
      </c>
      <c r="L52">
        <v>230</v>
      </c>
    </row>
    <row r="53" spans="1:12" x14ac:dyDescent="0.3">
      <c r="A53" t="s">
        <v>16</v>
      </c>
      <c r="B53" t="s">
        <v>4</v>
      </c>
      <c r="C53" t="s">
        <v>318</v>
      </c>
      <c r="D53" t="s">
        <v>8</v>
      </c>
      <c r="E53">
        <v>2.9000000000000001E-2</v>
      </c>
      <c r="F53">
        <v>1.2E-2</v>
      </c>
      <c r="G53">
        <v>8.2000000000000003E-2</v>
      </c>
      <c r="H53">
        <v>22</v>
      </c>
      <c r="I53">
        <v>0.33</v>
      </c>
      <c r="J53">
        <v>1.4E-2</v>
      </c>
      <c r="K53">
        <v>3.5</v>
      </c>
      <c r="L53">
        <v>230</v>
      </c>
    </row>
    <row r="54" spans="1:12" x14ac:dyDescent="0.3">
      <c r="A54" t="s">
        <v>15</v>
      </c>
      <c r="B54" t="s">
        <v>4</v>
      </c>
      <c r="C54" t="s">
        <v>318</v>
      </c>
      <c r="D54" t="s">
        <v>8</v>
      </c>
      <c r="E54">
        <v>0.19</v>
      </c>
      <c r="F54">
        <v>1.2E-2</v>
      </c>
      <c r="G54">
        <v>1.2</v>
      </c>
      <c r="H54">
        <v>167</v>
      </c>
      <c r="I54">
        <v>0.33</v>
      </c>
      <c r="J54">
        <v>1.4E-2</v>
      </c>
      <c r="K54">
        <v>3.5</v>
      </c>
      <c r="L54">
        <v>230</v>
      </c>
    </row>
    <row r="55" spans="1:12" x14ac:dyDescent="0.3">
      <c r="A55" t="s">
        <v>46</v>
      </c>
      <c r="B55" t="s">
        <v>4</v>
      </c>
      <c r="C55" t="s">
        <v>318</v>
      </c>
      <c r="D55" t="s">
        <v>8</v>
      </c>
      <c r="E55">
        <v>0.56000000000000005</v>
      </c>
      <c r="F55">
        <v>6.4000000000000001E-2</v>
      </c>
      <c r="G55">
        <v>1.1000000000000001</v>
      </c>
      <c r="H55">
        <v>13</v>
      </c>
      <c r="I55">
        <v>0.33</v>
      </c>
      <c r="J55">
        <v>1.4E-2</v>
      </c>
      <c r="K55">
        <v>3.5</v>
      </c>
      <c r="L55">
        <v>230</v>
      </c>
    </row>
    <row r="56" spans="1:12" x14ac:dyDescent="0.3">
      <c r="A56" t="s">
        <v>16</v>
      </c>
      <c r="B56" t="s">
        <v>4</v>
      </c>
      <c r="C56" t="s">
        <v>319</v>
      </c>
      <c r="D56" t="s">
        <v>8</v>
      </c>
      <c r="E56">
        <v>3.2000000000000001E-2</v>
      </c>
      <c r="F56">
        <v>2.5000000000000001E-2</v>
      </c>
      <c r="G56">
        <v>9.9000000000000005E-2</v>
      </c>
      <c r="H56">
        <v>22</v>
      </c>
      <c r="I56">
        <v>0.13</v>
      </c>
      <c r="J56">
        <v>1.7000000000000001E-2</v>
      </c>
      <c r="K56">
        <v>0.93</v>
      </c>
      <c r="L56">
        <v>230</v>
      </c>
    </row>
    <row r="57" spans="1:12" x14ac:dyDescent="0.3">
      <c r="A57" t="s">
        <v>15</v>
      </c>
      <c r="B57" t="s">
        <v>4</v>
      </c>
      <c r="C57" t="s">
        <v>319</v>
      </c>
      <c r="D57" t="s">
        <v>8</v>
      </c>
      <c r="E57">
        <v>8.5999999999999993E-2</v>
      </c>
      <c r="F57">
        <v>1.4999999999999999E-2</v>
      </c>
      <c r="G57">
        <v>0.52</v>
      </c>
      <c r="H57">
        <v>167</v>
      </c>
      <c r="I57">
        <v>0.13</v>
      </c>
      <c r="J57">
        <v>1.7000000000000001E-2</v>
      </c>
      <c r="K57">
        <v>0.93</v>
      </c>
      <c r="L57">
        <v>230</v>
      </c>
    </row>
    <row r="58" spans="1:12" x14ac:dyDescent="0.3">
      <c r="A58" t="s">
        <v>46</v>
      </c>
      <c r="B58" t="s">
        <v>4</v>
      </c>
      <c r="C58" t="s">
        <v>319</v>
      </c>
      <c r="D58" t="s">
        <v>8</v>
      </c>
      <c r="E58">
        <v>0.16</v>
      </c>
      <c r="F58">
        <v>3.5000000000000003E-2</v>
      </c>
      <c r="G58">
        <v>0.37</v>
      </c>
      <c r="H58">
        <v>13</v>
      </c>
      <c r="I58">
        <v>0.13</v>
      </c>
      <c r="J58">
        <v>1.7000000000000001E-2</v>
      </c>
      <c r="K58">
        <v>0.93</v>
      </c>
      <c r="L58">
        <v>230</v>
      </c>
    </row>
    <row r="59" spans="1:12" x14ac:dyDescent="0.3">
      <c r="A59" t="s">
        <v>16</v>
      </c>
      <c r="B59" t="s">
        <v>4</v>
      </c>
      <c r="C59" t="s">
        <v>320</v>
      </c>
      <c r="D59" t="s">
        <v>8</v>
      </c>
      <c r="E59">
        <v>4.0999999999999996</v>
      </c>
      <c r="F59">
        <v>1.6</v>
      </c>
      <c r="G59">
        <v>17</v>
      </c>
      <c r="H59">
        <v>22</v>
      </c>
      <c r="I59">
        <v>4.0999999999999996</v>
      </c>
      <c r="J59">
        <v>0.45</v>
      </c>
      <c r="K59">
        <v>54</v>
      </c>
      <c r="L59">
        <v>230</v>
      </c>
    </row>
    <row r="60" spans="1:12" x14ac:dyDescent="0.3">
      <c r="A60" t="s">
        <v>15</v>
      </c>
      <c r="B60" t="s">
        <v>4</v>
      </c>
      <c r="C60" t="s">
        <v>320</v>
      </c>
      <c r="D60" t="s">
        <v>8</v>
      </c>
      <c r="E60">
        <v>3.9</v>
      </c>
      <c r="F60">
        <v>0.4</v>
      </c>
      <c r="G60">
        <v>28</v>
      </c>
      <c r="H60">
        <v>167</v>
      </c>
      <c r="I60">
        <v>4.0999999999999996</v>
      </c>
      <c r="J60">
        <v>0.45</v>
      </c>
      <c r="K60">
        <v>54</v>
      </c>
      <c r="L60">
        <v>230</v>
      </c>
    </row>
    <row r="61" spans="1:12" x14ac:dyDescent="0.3">
      <c r="A61" t="s">
        <v>46</v>
      </c>
      <c r="B61" t="s">
        <v>4</v>
      </c>
      <c r="C61" t="s">
        <v>320</v>
      </c>
      <c r="D61" t="s">
        <v>8</v>
      </c>
      <c r="E61">
        <v>3.3</v>
      </c>
      <c r="F61">
        <v>1.3</v>
      </c>
      <c r="G61">
        <v>5.7</v>
      </c>
      <c r="H61">
        <v>13</v>
      </c>
      <c r="I61">
        <v>4.0999999999999996</v>
      </c>
      <c r="J61">
        <v>0.45</v>
      </c>
      <c r="K61">
        <v>54</v>
      </c>
      <c r="L61">
        <v>230</v>
      </c>
    </row>
  </sheetData>
  <phoneticPr fontId="2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D5DB-21ED-4B9B-BD7E-A92203103A23}">
  <dimension ref="A1:J4"/>
  <sheetViews>
    <sheetView workbookViewId="0">
      <selection activeCell="C4" sqref="C4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34</v>
      </c>
      <c r="C2" t="s">
        <v>68</v>
      </c>
      <c r="D2" t="s">
        <v>8</v>
      </c>
      <c r="E2">
        <v>248.8</v>
      </c>
      <c r="F2">
        <v>39.5</v>
      </c>
      <c r="G2">
        <v>7</v>
      </c>
      <c r="H2">
        <v>201.6</v>
      </c>
      <c r="I2">
        <v>108.6</v>
      </c>
      <c r="J2">
        <v>75</v>
      </c>
    </row>
    <row r="3" spans="1:10" x14ac:dyDescent="0.3">
      <c r="A3" t="s">
        <v>15</v>
      </c>
      <c r="B3" t="s">
        <v>34</v>
      </c>
      <c r="C3" t="s">
        <v>68</v>
      </c>
      <c r="D3" t="s">
        <v>8</v>
      </c>
      <c r="E3">
        <v>201</v>
      </c>
      <c r="F3">
        <v>91.7</v>
      </c>
      <c r="G3">
        <v>75</v>
      </c>
      <c r="H3">
        <v>201.6</v>
      </c>
      <c r="I3">
        <v>108.6</v>
      </c>
      <c r="J3">
        <v>75</v>
      </c>
    </row>
    <row r="4" spans="1:10" x14ac:dyDescent="0.3">
      <c r="A4" t="s">
        <v>46</v>
      </c>
      <c r="B4" t="s">
        <v>34</v>
      </c>
      <c r="C4" t="s">
        <v>68</v>
      </c>
      <c r="D4" t="s">
        <v>8</v>
      </c>
      <c r="E4">
        <v>248.4</v>
      </c>
      <c r="F4">
        <v>136.13999999999999</v>
      </c>
      <c r="G4">
        <v>8</v>
      </c>
      <c r="H4">
        <v>201.6</v>
      </c>
      <c r="I4">
        <v>108.6</v>
      </c>
      <c r="J4">
        <v>75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FDC8-119F-45C0-99DC-3CA805A75687}">
  <dimension ref="A1:L33"/>
  <sheetViews>
    <sheetView topLeftCell="A16" workbookViewId="0">
      <selection activeCell="I35" sqref="I35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291</v>
      </c>
      <c r="B2" t="s">
        <v>72</v>
      </c>
      <c r="C2" t="s">
        <v>603</v>
      </c>
      <c r="D2" t="s">
        <v>8</v>
      </c>
      <c r="E2">
        <v>5.6</v>
      </c>
      <c r="F2">
        <v>1.1000000000000001</v>
      </c>
      <c r="G2">
        <v>8</v>
      </c>
      <c r="H2">
        <v>27</v>
      </c>
      <c r="I2">
        <v>2.8</v>
      </c>
      <c r="J2">
        <v>1.6</v>
      </c>
      <c r="K2">
        <v>5.8</v>
      </c>
      <c r="L2">
        <v>53</v>
      </c>
    </row>
    <row r="3" spans="1:12" x14ac:dyDescent="0.3">
      <c r="A3" t="s">
        <v>46</v>
      </c>
      <c r="B3" t="s">
        <v>72</v>
      </c>
      <c r="C3" t="s">
        <v>603</v>
      </c>
      <c r="D3" t="s">
        <v>8</v>
      </c>
      <c r="E3">
        <v>3.8</v>
      </c>
      <c r="F3">
        <v>1.9</v>
      </c>
      <c r="G3">
        <v>4.5999999999999996</v>
      </c>
      <c r="H3">
        <v>3</v>
      </c>
      <c r="I3">
        <v>2.8</v>
      </c>
      <c r="J3">
        <v>1.6</v>
      </c>
      <c r="K3">
        <v>5.8</v>
      </c>
      <c r="L3">
        <v>53</v>
      </c>
    </row>
    <row r="4" spans="1:12" x14ac:dyDescent="0.3">
      <c r="A4" t="s">
        <v>291</v>
      </c>
      <c r="B4" t="s">
        <v>72</v>
      </c>
      <c r="C4" t="s">
        <v>604</v>
      </c>
      <c r="D4" t="s">
        <v>8</v>
      </c>
      <c r="E4">
        <v>4.9000000000000004</v>
      </c>
      <c r="F4">
        <v>1.1000000000000001</v>
      </c>
      <c r="G4">
        <v>6.7</v>
      </c>
      <c r="H4">
        <v>27</v>
      </c>
      <c r="I4">
        <v>5.0999999999999996</v>
      </c>
      <c r="J4">
        <v>1.7</v>
      </c>
      <c r="K4">
        <v>8.1999999999999993</v>
      </c>
      <c r="L4">
        <v>53</v>
      </c>
    </row>
    <row r="5" spans="1:12" x14ac:dyDescent="0.3">
      <c r="A5" t="s">
        <v>46</v>
      </c>
      <c r="B5" t="s">
        <v>72</v>
      </c>
      <c r="C5" t="s">
        <v>604</v>
      </c>
      <c r="D5" t="s">
        <v>8</v>
      </c>
      <c r="E5">
        <v>9.6</v>
      </c>
      <c r="F5">
        <v>5.6</v>
      </c>
      <c r="G5">
        <v>10.3</v>
      </c>
      <c r="H5">
        <v>3</v>
      </c>
      <c r="I5">
        <v>5.0999999999999996</v>
      </c>
      <c r="J5">
        <v>1.7</v>
      </c>
      <c r="K5">
        <v>8.1999999999999993</v>
      </c>
      <c r="L5">
        <v>53</v>
      </c>
    </row>
    <row r="6" spans="1:12" x14ac:dyDescent="0.3">
      <c r="A6" t="s">
        <v>291</v>
      </c>
      <c r="B6" t="s">
        <v>72</v>
      </c>
      <c r="C6" t="s">
        <v>605</v>
      </c>
      <c r="D6" t="s">
        <v>8</v>
      </c>
      <c r="E6">
        <v>11.5</v>
      </c>
      <c r="F6">
        <v>2.8</v>
      </c>
      <c r="G6">
        <v>16.100000000000001</v>
      </c>
      <c r="H6">
        <v>27</v>
      </c>
      <c r="I6">
        <v>8.8000000000000007</v>
      </c>
      <c r="J6">
        <v>3.3</v>
      </c>
      <c r="K6">
        <v>13.7</v>
      </c>
      <c r="L6">
        <v>53</v>
      </c>
    </row>
    <row r="7" spans="1:12" x14ac:dyDescent="0.3">
      <c r="A7" t="s">
        <v>46</v>
      </c>
      <c r="B7" t="s">
        <v>72</v>
      </c>
      <c r="C7" t="s">
        <v>605</v>
      </c>
      <c r="D7" t="s">
        <v>8</v>
      </c>
      <c r="E7">
        <v>14.1</v>
      </c>
      <c r="F7">
        <v>7.5</v>
      </c>
      <c r="G7">
        <v>14.2</v>
      </c>
      <c r="H7">
        <v>3</v>
      </c>
      <c r="I7">
        <v>8.8000000000000007</v>
      </c>
      <c r="J7">
        <v>3.3</v>
      </c>
      <c r="K7">
        <v>13.7</v>
      </c>
      <c r="L7">
        <v>53</v>
      </c>
    </row>
    <row r="8" spans="1:12" x14ac:dyDescent="0.3">
      <c r="A8" t="s">
        <v>291</v>
      </c>
      <c r="B8" t="s">
        <v>72</v>
      </c>
      <c r="C8" t="s">
        <v>606</v>
      </c>
      <c r="D8" t="s">
        <v>8</v>
      </c>
      <c r="E8">
        <v>1.1000000000000001</v>
      </c>
      <c r="F8">
        <v>0.8</v>
      </c>
      <c r="G8">
        <v>2</v>
      </c>
      <c r="H8">
        <v>27</v>
      </c>
      <c r="I8">
        <v>0.6</v>
      </c>
      <c r="J8">
        <v>0.5</v>
      </c>
      <c r="K8">
        <v>0.9</v>
      </c>
      <c r="L8">
        <v>53</v>
      </c>
    </row>
    <row r="9" spans="1:12" x14ac:dyDescent="0.3">
      <c r="A9" t="s">
        <v>46</v>
      </c>
      <c r="B9" t="s">
        <v>72</v>
      </c>
      <c r="C9" t="s">
        <v>606</v>
      </c>
      <c r="D9" t="s">
        <v>8</v>
      </c>
      <c r="E9">
        <v>0.4</v>
      </c>
      <c r="F9">
        <v>0.3</v>
      </c>
      <c r="G9">
        <v>0.5</v>
      </c>
      <c r="H9">
        <v>3</v>
      </c>
      <c r="I9">
        <v>0.6</v>
      </c>
      <c r="J9">
        <v>0.5</v>
      </c>
      <c r="K9">
        <v>0.9</v>
      </c>
      <c r="L9">
        <v>53</v>
      </c>
    </row>
    <row r="10" spans="1:12" x14ac:dyDescent="0.3">
      <c r="A10" t="s">
        <v>291</v>
      </c>
      <c r="B10" t="s">
        <v>72</v>
      </c>
      <c r="C10" t="s">
        <v>607</v>
      </c>
      <c r="D10" t="s">
        <v>8</v>
      </c>
      <c r="E10">
        <v>6</v>
      </c>
      <c r="F10">
        <v>1.9</v>
      </c>
      <c r="G10">
        <v>9.5</v>
      </c>
      <c r="H10">
        <v>27</v>
      </c>
      <c r="I10">
        <v>4.2</v>
      </c>
      <c r="J10">
        <v>2</v>
      </c>
      <c r="K10">
        <v>7.3</v>
      </c>
      <c r="L10">
        <v>53</v>
      </c>
    </row>
    <row r="11" spans="1:12" x14ac:dyDescent="0.3">
      <c r="A11" t="s">
        <v>46</v>
      </c>
      <c r="B11" t="s">
        <v>72</v>
      </c>
      <c r="C11" t="s">
        <v>608</v>
      </c>
      <c r="D11" t="s">
        <v>8</v>
      </c>
      <c r="E11">
        <v>4.4000000000000004</v>
      </c>
      <c r="F11">
        <v>1.4</v>
      </c>
      <c r="G11">
        <v>6.9</v>
      </c>
      <c r="H11">
        <v>3</v>
      </c>
      <c r="I11">
        <v>4.2</v>
      </c>
      <c r="J11">
        <v>2</v>
      </c>
      <c r="K11">
        <v>7.3</v>
      </c>
      <c r="L11">
        <v>53</v>
      </c>
    </row>
    <row r="12" spans="1:12" x14ac:dyDescent="0.3">
      <c r="A12" t="s">
        <v>291</v>
      </c>
      <c r="B12" t="s">
        <v>72</v>
      </c>
      <c r="C12" t="s">
        <v>609</v>
      </c>
      <c r="D12" t="s">
        <v>8</v>
      </c>
      <c r="E12">
        <v>4.5</v>
      </c>
      <c r="F12">
        <v>2.8</v>
      </c>
      <c r="G12">
        <v>7.3</v>
      </c>
      <c r="H12">
        <v>27</v>
      </c>
      <c r="I12">
        <v>5.7</v>
      </c>
      <c r="J12">
        <v>3</v>
      </c>
      <c r="K12">
        <v>9.3000000000000007</v>
      </c>
      <c r="L12">
        <v>53</v>
      </c>
    </row>
    <row r="13" spans="1:12" x14ac:dyDescent="0.3">
      <c r="A13" t="s">
        <v>46</v>
      </c>
      <c r="B13" t="s">
        <v>72</v>
      </c>
      <c r="C13" t="s">
        <v>609</v>
      </c>
      <c r="D13" t="s">
        <v>8</v>
      </c>
      <c r="E13">
        <v>8.9</v>
      </c>
      <c r="F13">
        <v>5.9</v>
      </c>
      <c r="G13">
        <v>14.1</v>
      </c>
      <c r="H13">
        <v>3</v>
      </c>
      <c r="I13">
        <v>5.7</v>
      </c>
      <c r="J13">
        <v>3</v>
      </c>
      <c r="K13">
        <v>9.3000000000000007</v>
      </c>
      <c r="L13">
        <v>53</v>
      </c>
    </row>
    <row r="14" spans="1:12" x14ac:dyDescent="0.3">
      <c r="A14" t="s">
        <v>291</v>
      </c>
      <c r="B14" t="s">
        <v>72</v>
      </c>
      <c r="C14" t="s">
        <v>610</v>
      </c>
      <c r="D14" t="s">
        <v>8</v>
      </c>
      <c r="E14">
        <v>12.5</v>
      </c>
      <c r="F14">
        <v>5.6</v>
      </c>
      <c r="G14">
        <v>16.2</v>
      </c>
      <c r="H14">
        <v>27</v>
      </c>
      <c r="I14">
        <v>11.7</v>
      </c>
      <c r="J14">
        <v>4.9000000000000004</v>
      </c>
      <c r="K14">
        <v>16.7</v>
      </c>
      <c r="L14">
        <v>53</v>
      </c>
    </row>
    <row r="15" spans="1:12" x14ac:dyDescent="0.3">
      <c r="A15" t="s">
        <v>46</v>
      </c>
      <c r="B15" t="s">
        <v>72</v>
      </c>
      <c r="C15" t="s">
        <v>610</v>
      </c>
      <c r="D15" t="s">
        <v>8</v>
      </c>
      <c r="E15">
        <v>13.3</v>
      </c>
      <c r="F15">
        <v>7.3</v>
      </c>
      <c r="G15">
        <v>21</v>
      </c>
      <c r="H15">
        <v>3</v>
      </c>
      <c r="I15">
        <v>11.7</v>
      </c>
      <c r="J15">
        <v>4.9000000000000004</v>
      </c>
      <c r="K15">
        <v>16.7</v>
      </c>
      <c r="L15">
        <v>53</v>
      </c>
    </row>
    <row r="16" spans="1:12" x14ac:dyDescent="0.3">
      <c r="A16" t="s">
        <v>291</v>
      </c>
      <c r="B16" t="s">
        <v>72</v>
      </c>
      <c r="C16" t="s">
        <v>611</v>
      </c>
      <c r="D16" t="s">
        <v>8</v>
      </c>
      <c r="E16">
        <v>1</v>
      </c>
      <c r="F16">
        <v>0.8</v>
      </c>
      <c r="G16">
        <v>1.8</v>
      </c>
      <c r="H16">
        <v>27</v>
      </c>
      <c r="I16">
        <v>0.7</v>
      </c>
      <c r="J16">
        <v>0.5</v>
      </c>
      <c r="K16">
        <v>1</v>
      </c>
      <c r="L16">
        <v>53</v>
      </c>
    </row>
    <row r="17" spans="1:12" x14ac:dyDescent="0.3">
      <c r="A17" t="s">
        <v>46</v>
      </c>
      <c r="B17" t="s">
        <v>72</v>
      </c>
      <c r="C17" t="s">
        <v>611</v>
      </c>
      <c r="D17" t="s">
        <v>8</v>
      </c>
      <c r="E17">
        <v>0.5</v>
      </c>
      <c r="F17">
        <v>0.2</v>
      </c>
      <c r="G17">
        <v>0.6</v>
      </c>
      <c r="H17">
        <v>3</v>
      </c>
      <c r="I17">
        <v>0.7</v>
      </c>
      <c r="J17">
        <v>0.5</v>
      </c>
      <c r="K17">
        <v>1</v>
      </c>
      <c r="L17">
        <v>53</v>
      </c>
    </row>
    <row r="18" spans="1:12" x14ac:dyDescent="0.3">
      <c r="A18" t="s">
        <v>16</v>
      </c>
      <c r="B18" t="s">
        <v>72</v>
      </c>
      <c r="C18" t="s">
        <v>603</v>
      </c>
      <c r="D18" t="s">
        <v>64</v>
      </c>
      <c r="E18">
        <v>3.7</v>
      </c>
      <c r="F18">
        <v>1.8</v>
      </c>
      <c r="G18">
        <v>7</v>
      </c>
      <c r="H18">
        <v>5</v>
      </c>
      <c r="I18">
        <v>4.5</v>
      </c>
      <c r="J18">
        <v>1.6</v>
      </c>
      <c r="K18">
        <v>7</v>
      </c>
      <c r="L18">
        <v>58</v>
      </c>
    </row>
    <row r="19" spans="1:12" x14ac:dyDescent="0.3">
      <c r="A19" t="s">
        <v>15</v>
      </c>
      <c r="B19" t="s">
        <v>72</v>
      </c>
      <c r="C19" t="s">
        <v>603</v>
      </c>
      <c r="D19" t="s">
        <v>64</v>
      </c>
      <c r="E19">
        <v>3.9</v>
      </c>
      <c r="F19">
        <v>0.8</v>
      </c>
      <c r="G19">
        <v>5.6</v>
      </c>
      <c r="H19">
        <v>20</v>
      </c>
      <c r="I19">
        <v>4.5</v>
      </c>
      <c r="J19">
        <v>1.6</v>
      </c>
      <c r="K19">
        <v>7</v>
      </c>
      <c r="L19">
        <v>58</v>
      </c>
    </row>
    <row r="20" spans="1:12" x14ac:dyDescent="0.3">
      <c r="A20" t="s">
        <v>16</v>
      </c>
      <c r="B20" t="s">
        <v>72</v>
      </c>
      <c r="C20" t="s">
        <v>604</v>
      </c>
      <c r="D20" t="s">
        <v>64</v>
      </c>
      <c r="E20">
        <v>6.4</v>
      </c>
      <c r="F20">
        <v>3.4</v>
      </c>
      <c r="G20">
        <v>7.2</v>
      </c>
      <c r="H20">
        <v>5</v>
      </c>
      <c r="I20">
        <v>5.5</v>
      </c>
      <c r="J20">
        <v>1.8</v>
      </c>
      <c r="K20">
        <v>9.1</v>
      </c>
      <c r="L20">
        <v>58</v>
      </c>
    </row>
    <row r="21" spans="1:12" x14ac:dyDescent="0.3">
      <c r="A21" t="s">
        <v>15</v>
      </c>
      <c r="B21" t="s">
        <v>72</v>
      </c>
      <c r="C21" t="s">
        <v>604</v>
      </c>
      <c r="D21" t="s">
        <v>64</v>
      </c>
      <c r="E21">
        <v>4.5999999999999996</v>
      </c>
      <c r="F21">
        <v>1.3</v>
      </c>
      <c r="G21">
        <v>6.7</v>
      </c>
      <c r="H21">
        <v>20</v>
      </c>
      <c r="I21">
        <v>5.5</v>
      </c>
      <c r="J21">
        <v>1.8</v>
      </c>
      <c r="K21">
        <v>9.1</v>
      </c>
      <c r="L21">
        <v>58</v>
      </c>
    </row>
    <row r="22" spans="1:12" x14ac:dyDescent="0.3">
      <c r="A22" t="s">
        <v>16</v>
      </c>
      <c r="B22" t="s">
        <v>72</v>
      </c>
      <c r="C22" t="s">
        <v>605</v>
      </c>
      <c r="D22" t="s">
        <v>64</v>
      </c>
      <c r="E22">
        <v>8.3000000000000007</v>
      </c>
      <c r="F22">
        <v>6.1</v>
      </c>
      <c r="G22">
        <v>14.2</v>
      </c>
      <c r="H22">
        <v>5</v>
      </c>
      <c r="I22">
        <v>10.7</v>
      </c>
      <c r="J22">
        <v>3.9</v>
      </c>
      <c r="K22">
        <v>15.7</v>
      </c>
      <c r="L22">
        <v>58</v>
      </c>
    </row>
    <row r="23" spans="1:12" x14ac:dyDescent="0.3">
      <c r="A23" t="s">
        <v>15</v>
      </c>
      <c r="B23" t="s">
        <v>72</v>
      </c>
      <c r="C23" t="s">
        <v>605</v>
      </c>
      <c r="D23" t="s">
        <v>64</v>
      </c>
      <c r="E23">
        <v>8.1999999999999993</v>
      </c>
      <c r="F23">
        <v>2.4</v>
      </c>
      <c r="G23">
        <v>11.3</v>
      </c>
      <c r="H23">
        <v>20</v>
      </c>
      <c r="I23">
        <v>10.7</v>
      </c>
      <c r="J23">
        <v>3.9</v>
      </c>
      <c r="K23">
        <v>15.7</v>
      </c>
      <c r="L23">
        <v>58</v>
      </c>
    </row>
    <row r="24" spans="1:12" x14ac:dyDescent="0.3">
      <c r="A24" t="s">
        <v>16</v>
      </c>
      <c r="B24" t="s">
        <v>72</v>
      </c>
      <c r="C24" t="s">
        <v>606</v>
      </c>
      <c r="D24" t="s">
        <v>64</v>
      </c>
      <c r="E24">
        <v>0.8</v>
      </c>
      <c r="F24">
        <v>0.4</v>
      </c>
      <c r="G24">
        <v>1.1000000000000001</v>
      </c>
      <c r="H24">
        <v>5</v>
      </c>
      <c r="I24">
        <v>0.7</v>
      </c>
      <c r="J24">
        <v>0.5</v>
      </c>
      <c r="K24">
        <v>1</v>
      </c>
      <c r="L24">
        <v>58</v>
      </c>
    </row>
    <row r="25" spans="1:12" x14ac:dyDescent="0.3">
      <c r="A25" t="s">
        <v>15</v>
      </c>
      <c r="B25" t="s">
        <v>72</v>
      </c>
      <c r="C25" t="s">
        <v>606</v>
      </c>
      <c r="D25" t="s">
        <v>64</v>
      </c>
      <c r="E25">
        <v>0.7</v>
      </c>
      <c r="F25">
        <v>0.5</v>
      </c>
      <c r="G25">
        <v>1.2</v>
      </c>
      <c r="H25">
        <v>20</v>
      </c>
      <c r="I25">
        <v>0.7</v>
      </c>
      <c r="J25">
        <v>0.5</v>
      </c>
      <c r="K25">
        <v>1</v>
      </c>
      <c r="L25">
        <v>58</v>
      </c>
    </row>
    <row r="26" spans="1:12" x14ac:dyDescent="0.3">
      <c r="A26" t="s">
        <v>16</v>
      </c>
      <c r="B26" t="s">
        <v>72</v>
      </c>
      <c r="C26" t="s">
        <v>607</v>
      </c>
      <c r="D26" t="s">
        <v>64</v>
      </c>
      <c r="E26">
        <v>7.2</v>
      </c>
      <c r="F26">
        <v>3.2</v>
      </c>
      <c r="G26">
        <v>7.4</v>
      </c>
      <c r="H26">
        <v>5</v>
      </c>
      <c r="I26">
        <v>5.2</v>
      </c>
      <c r="J26">
        <v>2</v>
      </c>
      <c r="K26">
        <v>7.3</v>
      </c>
      <c r="L26">
        <v>58</v>
      </c>
    </row>
    <row r="27" spans="1:12" x14ac:dyDescent="0.3">
      <c r="A27" t="s">
        <v>15</v>
      </c>
      <c r="B27" t="s">
        <v>72</v>
      </c>
      <c r="C27" t="s">
        <v>608</v>
      </c>
      <c r="D27" t="s">
        <v>64</v>
      </c>
      <c r="E27">
        <v>3.4</v>
      </c>
      <c r="F27">
        <v>1.6</v>
      </c>
      <c r="G27">
        <v>6.9</v>
      </c>
      <c r="H27">
        <v>20</v>
      </c>
      <c r="I27">
        <v>5.2</v>
      </c>
      <c r="J27">
        <v>2</v>
      </c>
      <c r="K27">
        <v>7.3</v>
      </c>
      <c r="L27">
        <v>58</v>
      </c>
    </row>
    <row r="28" spans="1:12" x14ac:dyDescent="0.3">
      <c r="A28" t="s">
        <v>16</v>
      </c>
      <c r="B28" t="s">
        <v>72</v>
      </c>
      <c r="C28" t="s">
        <v>609</v>
      </c>
      <c r="D28" t="s">
        <v>64</v>
      </c>
      <c r="E28">
        <v>7.1</v>
      </c>
      <c r="F28">
        <v>5</v>
      </c>
      <c r="G28">
        <v>8.6999999999999993</v>
      </c>
      <c r="H28">
        <v>5</v>
      </c>
      <c r="I28">
        <v>6</v>
      </c>
      <c r="J28">
        <v>3.3</v>
      </c>
      <c r="K28">
        <v>9.6999999999999993</v>
      </c>
      <c r="L28">
        <v>58</v>
      </c>
    </row>
    <row r="29" spans="1:12" x14ac:dyDescent="0.3">
      <c r="A29" t="s">
        <v>15</v>
      </c>
      <c r="B29" t="s">
        <v>72</v>
      </c>
      <c r="C29" t="s">
        <v>609</v>
      </c>
      <c r="D29" t="s">
        <v>64</v>
      </c>
      <c r="E29">
        <v>4.9000000000000004</v>
      </c>
      <c r="F29">
        <v>2.4</v>
      </c>
      <c r="G29">
        <v>6.7</v>
      </c>
      <c r="H29">
        <v>20</v>
      </c>
      <c r="I29">
        <v>6</v>
      </c>
      <c r="J29">
        <v>3.3</v>
      </c>
      <c r="K29">
        <v>9.6999999999999993</v>
      </c>
      <c r="L29">
        <v>58</v>
      </c>
    </row>
    <row r="30" spans="1:12" x14ac:dyDescent="0.3">
      <c r="A30" t="s">
        <v>16</v>
      </c>
      <c r="B30" t="s">
        <v>72</v>
      </c>
      <c r="C30" t="s">
        <v>610</v>
      </c>
      <c r="D30" t="s">
        <v>64</v>
      </c>
      <c r="E30">
        <v>13.1</v>
      </c>
      <c r="F30">
        <v>9.6</v>
      </c>
      <c r="G30">
        <v>16.100000000000001</v>
      </c>
      <c r="H30">
        <v>5</v>
      </c>
      <c r="I30">
        <v>12.7</v>
      </c>
      <c r="J30">
        <v>5.6</v>
      </c>
      <c r="K30">
        <v>18</v>
      </c>
      <c r="L30">
        <v>58</v>
      </c>
    </row>
    <row r="31" spans="1:12" x14ac:dyDescent="0.3">
      <c r="A31" t="s">
        <v>15</v>
      </c>
      <c r="B31" t="s">
        <v>72</v>
      </c>
      <c r="C31" t="s">
        <v>610</v>
      </c>
      <c r="D31" t="s">
        <v>64</v>
      </c>
      <c r="E31">
        <v>8.6999999999999993</v>
      </c>
      <c r="F31">
        <v>4.0999999999999996</v>
      </c>
      <c r="G31">
        <v>15.4</v>
      </c>
      <c r="H31">
        <v>20</v>
      </c>
      <c r="I31">
        <v>12.7</v>
      </c>
      <c r="J31">
        <v>5.6</v>
      </c>
      <c r="K31">
        <v>18</v>
      </c>
      <c r="L31">
        <v>58</v>
      </c>
    </row>
    <row r="32" spans="1:12" x14ac:dyDescent="0.3">
      <c r="A32" t="s">
        <v>16</v>
      </c>
      <c r="B32" t="s">
        <v>72</v>
      </c>
      <c r="C32" t="s">
        <v>611</v>
      </c>
      <c r="D32" t="s">
        <v>64</v>
      </c>
      <c r="E32">
        <v>0.8</v>
      </c>
      <c r="F32">
        <v>0.4</v>
      </c>
      <c r="G32">
        <v>1.3</v>
      </c>
      <c r="H32">
        <v>5</v>
      </c>
      <c r="I32">
        <v>0.8</v>
      </c>
      <c r="J32">
        <v>0.5</v>
      </c>
      <c r="K32">
        <v>1.1000000000000001</v>
      </c>
      <c r="L32">
        <v>58</v>
      </c>
    </row>
    <row r="33" spans="1:12" x14ac:dyDescent="0.3">
      <c r="A33" t="s">
        <v>15</v>
      </c>
      <c r="B33" t="s">
        <v>72</v>
      </c>
      <c r="C33" t="s">
        <v>611</v>
      </c>
      <c r="D33" t="s">
        <v>64</v>
      </c>
      <c r="E33">
        <v>0.8</v>
      </c>
      <c r="F33">
        <v>0.6</v>
      </c>
      <c r="G33">
        <v>1.1000000000000001</v>
      </c>
      <c r="H33">
        <v>20</v>
      </c>
      <c r="I33">
        <v>0.8</v>
      </c>
      <c r="J33">
        <v>0.5</v>
      </c>
      <c r="K33">
        <v>1.1000000000000001</v>
      </c>
      <c r="L33">
        <v>58</v>
      </c>
    </row>
  </sheetData>
  <phoneticPr fontId="2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7D17-F9F2-4DE4-8BB9-AD63AB0433AA}">
  <dimension ref="A1:J7"/>
  <sheetViews>
    <sheetView workbookViewId="0">
      <selection activeCell="E2" sqref="E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325</v>
      </c>
      <c r="B2" t="s">
        <v>214</v>
      </c>
      <c r="C2" t="s">
        <v>68</v>
      </c>
      <c r="D2" t="s">
        <v>8</v>
      </c>
      <c r="E2">
        <v>180.2</v>
      </c>
      <c r="F2">
        <v>166.1</v>
      </c>
      <c r="G2">
        <v>27</v>
      </c>
      <c r="H2">
        <v>144.19999999999999</v>
      </c>
      <c r="I2">
        <v>151.9</v>
      </c>
      <c r="J2">
        <v>12</v>
      </c>
    </row>
    <row r="3" spans="1:10" x14ac:dyDescent="0.3">
      <c r="A3" t="s">
        <v>326</v>
      </c>
      <c r="B3" t="s">
        <v>214</v>
      </c>
      <c r="C3" t="s">
        <v>68</v>
      </c>
      <c r="D3" t="s">
        <v>8</v>
      </c>
      <c r="E3">
        <v>168.8</v>
      </c>
      <c r="F3">
        <v>83.3</v>
      </c>
      <c r="G3">
        <v>10</v>
      </c>
      <c r="H3">
        <v>144.19999999999999</v>
      </c>
      <c r="I3">
        <v>151.9</v>
      </c>
      <c r="J3">
        <v>12</v>
      </c>
    </row>
    <row r="4" spans="1:10" x14ac:dyDescent="0.3">
      <c r="A4" t="s">
        <v>325</v>
      </c>
      <c r="B4" t="s">
        <v>214</v>
      </c>
      <c r="C4" t="s">
        <v>69</v>
      </c>
      <c r="D4" t="s">
        <v>8</v>
      </c>
      <c r="E4">
        <v>85.4</v>
      </c>
      <c r="F4">
        <v>43.9</v>
      </c>
      <c r="G4">
        <v>27</v>
      </c>
      <c r="H4">
        <v>106.4</v>
      </c>
      <c r="I4">
        <v>75.2</v>
      </c>
      <c r="J4">
        <v>12</v>
      </c>
    </row>
    <row r="5" spans="1:10" x14ac:dyDescent="0.3">
      <c r="A5" t="s">
        <v>326</v>
      </c>
      <c r="B5" t="s">
        <v>214</v>
      </c>
      <c r="C5" t="s">
        <v>69</v>
      </c>
      <c r="D5" t="s">
        <v>8</v>
      </c>
      <c r="E5">
        <v>52.9</v>
      </c>
      <c r="F5">
        <v>23.7</v>
      </c>
      <c r="G5">
        <v>10</v>
      </c>
      <c r="H5">
        <v>106.4</v>
      </c>
      <c r="I5">
        <v>75.2</v>
      </c>
      <c r="J5">
        <v>12</v>
      </c>
    </row>
    <row r="6" spans="1:10" x14ac:dyDescent="0.3">
      <c r="A6" t="s">
        <v>325</v>
      </c>
      <c r="B6" t="s">
        <v>214</v>
      </c>
      <c r="C6" t="s">
        <v>44</v>
      </c>
      <c r="D6" t="s">
        <v>8</v>
      </c>
      <c r="E6">
        <v>0.68</v>
      </c>
      <c r="F6">
        <v>0.47</v>
      </c>
      <c r="G6">
        <v>27</v>
      </c>
      <c r="H6">
        <v>1.03</v>
      </c>
      <c r="I6">
        <v>0.57999999999999996</v>
      </c>
      <c r="J6">
        <v>12</v>
      </c>
    </row>
    <row r="7" spans="1:10" x14ac:dyDescent="0.3">
      <c r="A7" t="s">
        <v>326</v>
      </c>
      <c r="B7" t="s">
        <v>214</v>
      </c>
      <c r="C7" t="s">
        <v>44</v>
      </c>
      <c r="D7" t="s">
        <v>8</v>
      </c>
      <c r="E7">
        <v>0.38</v>
      </c>
      <c r="F7">
        <v>0.18</v>
      </c>
      <c r="G7">
        <v>10</v>
      </c>
      <c r="H7">
        <v>1.03</v>
      </c>
      <c r="I7">
        <v>0.57999999999999996</v>
      </c>
      <c r="J7">
        <v>12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DE5-383A-4F94-AB77-EB2363FF444E}">
  <dimension ref="A1:J5"/>
  <sheetViews>
    <sheetView workbookViewId="0">
      <selection activeCell="A6" sqref="A6"/>
    </sheetView>
  </sheetViews>
  <sheetFormatPr defaultRowHeight="14.4" x14ac:dyDescent="0.3"/>
  <cols>
    <col min="3" max="3" width="31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46</v>
      </c>
      <c r="B2" t="s">
        <v>327</v>
      </c>
      <c r="C2" t="s">
        <v>745</v>
      </c>
      <c r="D2" t="s">
        <v>8</v>
      </c>
      <c r="E2">
        <v>6.17</v>
      </c>
      <c r="F2">
        <v>4.67</v>
      </c>
      <c r="G2">
        <v>6</v>
      </c>
      <c r="H2">
        <v>3.93</v>
      </c>
      <c r="I2">
        <v>3.86</v>
      </c>
      <c r="J2">
        <v>75</v>
      </c>
    </row>
    <row r="3" spans="1:10" x14ac:dyDescent="0.3">
      <c r="A3" t="s">
        <v>16</v>
      </c>
      <c r="B3" t="s">
        <v>327</v>
      </c>
      <c r="C3" t="s">
        <v>745</v>
      </c>
      <c r="D3" t="s">
        <v>8</v>
      </c>
      <c r="E3">
        <v>4.4000000000000004</v>
      </c>
      <c r="F3">
        <v>4.22</v>
      </c>
      <c r="G3">
        <v>6</v>
      </c>
      <c r="H3">
        <v>3.93</v>
      </c>
      <c r="I3">
        <v>3.86</v>
      </c>
      <c r="J3">
        <v>75</v>
      </c>
    </row>
    <row r="4" spans="1:10" x14ac:dyDescent="0.3">
      <c r="A4" t="s">
        <v>804</v>
      </c>
      <c r="B4" t="s">
        <v>327</v>
      </c>
      <c r="C4" t="s">
        <v>745</v>
      </c>
      <c r="D4" t="s">
        <v>8</v>
      </c>
      <c r="E4">
        <v>7.2</v>
      </c>
      <c r="F4">
        <v>4.38</v>
      </c>
      <c r="G4">
        <v>5</v>
      </c>
      <c r="H4">
        <v>3.63</v>
      </c>
      <c r="I4">
        <v>3.62</v>
      </c>
      <c r="J4">
        <v>66</v>
      </c>
    </row>
    <row r="5" spans="1:10" x14ac:dyDescent="0.3">
      <c r="A5" t="s">
        <v>416</v>
      </c>
      <c r="B5" t="s">
        <v>327</v>
      </c>
      <c r="C5" t="s">
        <v>745</v>
      </c>
      <c r="D5" t="s">
        <v>8</v>
      </c>
      <c r="E5">
        <v>5.13</v>
      </c>
      <c r="F5">
        <v>4.67</v>
      </c>
      <c r="G5">
        <v>16</v>
      </c>
      <c r="H5">
        <v>3.63</v>
      </c>
      <c r="I5">
        <v>3.62</v>
      </c>
      <c r="J5">
        <v>66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63C7-8495-43B3-8AED-A0CFD66FF188}">
  <dimension ref="A1:N17"/>
  <sheetViews>
    <sheetView workbookViewId="0">
      <selection activeCell="H21" sqref="H21"/>
    </sheetView>
  </sheetViews>
  <sheetFormatPr defaultRowHeight="14.4" x14ac:dyDescent="0.3"/>
  <cols>
    <col min="3" max="3" width="22.77734375" bestFit="1" customWidth="1"/>
  </cols>
  <sheetData>
    <row r="1" spans="1:14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K1" s="6"/>
      <c r="L1" s="6"/>
      <c r="M1" s="6"/>
      <c r="N1" s="6"/>
    </row>
    <row r="2" spans="1:14" x14ac:dyDescent="0.3">
      <c r="A2" t="s">
        <v>15</v>
      </c>
      <c r="B2" t="s">
        <v>4</v>
      </c>
      <c r="C2" t="s">
        <v>746</v>
      </c>
      <c r="D2" t="s">
        <v>7</v>
      </c>
      <c r="E2">
        <v>14</v>
      </c>
      <c r="F2">
        <v>4.6399999999999997</v>
      </c>
      <c r="G2">
        <v>36</v>
      </c>
      <c r="H2">
        <v>14.24</v>
      </c>
      <c r="I2">
        <v>5.08</v>
      </c>
      <c r="J2">
        <v>34</v>
      </c>
      <c r="K2" s="6"/>
      <c r="L2" s="6"/>
      <c r="M2" s="6"/>
      <c r="N2" s="6"/>
    </row>
    <row r="3" spans="1:14" x14ac:dyDescent="0.3">
      <c r="A3" t="s">
        <v>16</v>
      </c>
      <c r="B3" t="s">
        <v>4</v>
      </c>
      <c r="C3" t="s">
        <v>746</v>
      </c>
      <c r="D3" t="s">
        <v>7</v>
      </c>
      <c r="E3">
        <v>14.37</v>
      </c>
      <c r="F3">
        <v>4.5999999999999996</v>
      </c>
      <c r="G3">
        <v>8</v>
      </c>
      <c r="H3">
        <v>14.24</v>
      </c>
      <c r="I3">
        <v>5.08</v>
      </c>
      <c r="J3">
        <v>34</v>
      </c>
      <c r="K3" s="6"/>
      <c r="L3" s="6"/>
      <c r="M3" s="6"/>
      <c r="N3" s="6"/>
    </row>
    <row r="4" spans="1:14" x14ac:dyDescent="0.3">
      <c r="A4" t="s">
        <v>15</v>
      </c>
      <c r="B4" t="s">
        <v>4</v>
      </c>
      <c r="C4" t="s">
        <v>613</v>
      </c>
      <c r="D4" t="s">
        <v>7</v>
      </c>
      <c r="E4">
        <v>37.1</v>
      </c>
      <c r="F4">
        <v>20.95</v>
      </c>
      <c r="G4">
        <v>36</v>
      </c>
      <c r="H4">
        <v>32.450000000000003</v>
      </c>
      <c r="I4">
        <v>17.989999999999998</v>
      </c>
      <c r="J4">
        <v>34</v>
      </c>
    </row>
    <row r="5" spans="1:14" x14ac:dyDescent="0.3">
      <c r="A5" t="s">
        <v>16</v>
      </c>
      <c r="B5" t="s">
        <v>4</v>
      </c>
      <c r="C5" t="s">
        <v>613</v>
      </c>
      <c r="D5" t="s">
        <v>7</v>
      </c>
      <c r="E5">
        <v>42.5</v>
      </c>
      <c r="F5">
        <v>8.61</v>
      </c>
      <c r="G5">
        <v>8</v>
      </c>
      <c r="H5">
        <v>32.450000000000003</v>
      </c>
      <c r="I5">
        <v>17.989999999999998</v>
      </c>
      <c r="J5">
        <v>34</v>
      </c>
    </row>
    <row r="6" spans="1:14" x14ac:dyDescent="0.3">
      <c r="A6" t="s">
        <v>15</v>
      </c>
      <c r="B6" t="s">
        <v>4</v>
      </c>
      <c r="C6" t="s">
        <v>612</v>
      </c>
      <c r="D6" t="s">
        <v>7</v>
      </c>
      <c r="E6">
        <v>49.99</v>
      </c>
      <c r="F6">
        <v>23.84</v>
      </c>
      <c r="G6">
        <v>36</v>
      </c>
      <c r="H6">
        <v>49.66</v>
      </c>
      <c r="I6">
        <v>20.77</v>
      </c>
      <c r="J6">
        <v>34</v>
      </c>
    </row>
    <row r="7" spans="1:14" x14ac:dyDescent="0.3">
      <c r="A7" t="s">
        <v>16</v>
      </c>
      <c r="B7" t="s">
        <v>4</v>
      </c>
      <c r="C7" t="s">
        <v>612</v>
      </c>
      <c r="D7" t="s">
        <v>7</v>
      </c>
      <c r="E7">
        <v>68.78</v>
      </c>
      <c r="F7">
        <v>9.0399999999999991</v>
      </c>
      <c r="G7">
        <v>8</v>
      </c>
      <c r="H7">
        <v>49.66</v>
      </c>
      <c r="I7">
        <v>20.77</v>
      </c>
      <c r="J7">
        <v>34</v>
      </c>
    </row>
    <row r="8" spans="1:14" x14ac:dyDescent="0.3">
      <c r="A8" t="s">
        <v>15</v>
      </c>
      <c r="B8" t="s">
        <v>4</v>
      </c>
      <c r="C8" t="s">
        <v>614</v>
      </c>
      <c r="D8" t="s">
        <v>7</v>
      </c>
      <c r="E8">
        <v>65.47</v>
      </c>
      <c r="F8">
        <v>22.92</v>
      </c>
      <c r="G8">
        <v>36</v>
      </c>
      <c r="H8">
        <v>63.12</v>
      </c>
      <c r="I8">
        <v>22.6</v>
      </c>
      <c r="J8">
        <v>34</v>
      </c>
    </row>
    <row r="9" spans="1:14" x14ac:dyDescent="0.3">
      <c r="A9" t="s">
        <v>16</v>
      </c>
      <c r="B9" t="s">
        <v>4</v>
      </c>
      <c r="C9" t="s">
        <v>614</v>
      </c>
      <c r="D9" t="s">
        <v>7</v>
      </c>
      <c r="E9">
        <v>84.3</v>
      </c>
      <c r="F9">
        <v>9.81</v>
      </c>
      <c r="G9">
        <v>8</v>
      </c>
      <c r="H9">
        <v>63.12</v>
      </c>
      <c r="I9">
        <v>22.6</v>
      </c>
      <c r="J9">
        <v>34</v>
      </c>
    </row>
    <row r="10" spans="1:14" x14ac:dyDescent="0.3">
      <c r="A10" t="s">
        <v>15</v>
      </c>
      <c r="B10" t="s">
        <v>4</v>
      </c>
      <c r="C10" t="s">
        <v>747</v>
      </c>
      <c r="D10" t="s">
        <v>7</v>
      </c>
      <c r="E10">
        <v>24.44</v>
      </c>
      <c r="F10">
        <v>8</v>
      </c>
      <c r="G10">
        <v>36</v>
      </c>
      <c r="H10">
        <v>25.08</v>
      </c>
      <c r="I10">
        <v>8.33</v>
      </c>
      <c r="J10">
        <v>34</v>
      </c>
    </row>
    <row r="11" spans="1:14" x14ac:dyDescent="0.3">
      <c r="A11" t="s">
        <v>16</v>
      </c>
      <c r="B11" t="s">
        <v>4</v>
      </c>
      <c r="C11" t="s">
        <v>747</v>
      </c>
      <c r="D11" t="s">
        <v>7</v>
      </c>
      <c r="E11">
        <v>23.5</v>
      </c>
      <c r="F11">
        <v>6.41</v>
      </c>
      <c r="G11">
        <v>8</v>
      </c>
      <c r="H11">
        <v>25.08</v>
      </c>
      <c r="I11">
        <v>8.33</v>
      </c>
      <c r="J11">
        <v>34</v>
      </c>
    </row>
    <row r="12" spans="1:14" x14ac:dyDescent="0.3">
      <c r="A12" t="s">
        <v>15</v>
      </c>
      <c r="B12" t="s">
        <v>4</v>
      </c>
      <c r="C12" t="s">
        <v>615</v>
      </c>
      <c r="D12" t="s">
        <v>7</v>
      </c>
      <c r="E12">
        <v>39.950000000000003</v>
      </c>
      <c r="F12">
        <v>21.89</v>
      </c>
      <c r="G12">
        <v>36</v>
      </c>
      <c r="H12">
        <v>34.39</v>
      </c>
      <c r="I12">
        <v>19.100000000000001</v>
      </c>
      <c r="J12">
        <v>34</v>
      </c>
    </row>
    <row r="13" spans="1:14" x14ac:dyDescent="0.3">
      <c r="A13" t="s">
        <v>16</v>
      </c>
      <c r="B13" t="s">
        <v>4</v>
      </c>
      <c r="C13" t="s">
        <v>615</v>
      </c>
      <c r="D13" t="s">
        <v>7</v>
      </c>
      <c r="E13">
        <v>48.86</v>
      </c>
      <c r="F13">
        <v>9.09</v>
      </c>
      <c r="G13">
        <v>8</v>
      </c>
      <c r="H13">
        <v>34.39</v>
      </c>
      <c r="I13">
        <v>19.100000000000001</v>
      </c>
      <c r="J13">
        <v>34</v>
      </c>
    </row>
    <row r="14" spans="1:14" x14ac:dyDescent="0.3">
      <c r="A14" t="s">
        <v>15</v>
      </c>
      <c r="B14" t="s">
        <v>4</v>
      </c>
      <c r="C14" t="s">
        <v>616</v>
      </c>
      <c r="D14" t="s">
        <v>7</v>
      </c>
      <c r="E14">
        <v>52.61</v>
      </c>
      <c r="F14">
        <v>20.260000000000002</v>
      </c>
      <c r="G14">
        <v>36</v>
      </c>
      <c r="H14">
        <v>51.51</v>
      </c>
      <c r="I14">
        <v>18.53</v>
      </c>
      <c r="J14">
        <v>34</v>
      </c>
    </row>
    <row r="15" spans="1:14" x14ac:dyDescent="0.3">
      <c r="A15" t="s">
        <v>16</v>
      </c>
      <c r="B15" t="s">
        <v>4</v>
      </c>
      <c r="C15" t="s">
        <v>616</v>
      </c>
      <c r="D15" t="s">
        <v>7</v>
      </c>
      <c r="E15">
        <v>70.11</v>
      </c>
      <c r="F15">
        <v>8.98</v>
      </c>
      <c r="G15">
        <v>8</v>
      </c>
      <c r="H15">
        <v>51.51</v>
      </c>
      <c r="I15">
        <v>18.53</v>
      </c>
      <c r="J15">
        <v>34</v>
      </c>
    </row>
    <row r="16" spans="1:14" x14ac:dyDescent="0.3">
      <c r="A16" t="s">
        <v>15</v>
      </c>
      <c r="B16" t="s">
        <v>4</v>
      </c>
      <c r="C16" t="s">
        <v>617</v>
      </c>
      <c r="D16" t="s">
        <v>7</v>
      </c>
      <c r="E16">
        <v>67.290000000000006</v>
      </c>
      <c r="F16">
        <v>17.079999999999998</v>
      </c>
      <c r="G16">
        <v>36</v>
      </c>
      <c r="H16">
        <v>62.79</v>
      </c>
      <c r="I16">
        <v>18.28</v>
      </c>
      <c r="J16">
        <v>34</v>
      </c>
    </row>
    <row r="17" spans="1:10" x14ac:dyDescent="0.3">
      <c r="A17" t="s">
        <v>16</v>
      </c>
      <c r="B17" t="s">
        <v>4</v>
      </c>
      <c r="C17" t="s">
        <v>617</v>
      </c>
      <c r="D17" t="s">
        <v>7</v>
      </c>
      <c r="E17">
        <v>81.319999999999993</v>
      </c>
      <c r="F17">
        <v>8.25</v>
      </c>
      <c r="G17">
        <v>8</v>
      </c>
      <c r="H17">
        <v>62.79</v>
      </c>
      <c r="I17">
        <v>18.28</v>
      </c>
      <c r="J17">
        <v>34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7D92-845C-4886-8239-BD0A13CFFCB7}">
  <dimension ref="A1:L7"/>
  <sheetViews>
    <sheetView workbookViewId="0">
      <selection sqref="A1:L1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16</v>
      </c>
      <c r="B2" t="s">
        <v>54</v>
      </c>
      <c r="C2" t="s">
        <v>42</v>
      </c>
      <c r="D2" t="s">
        <v>8</v>
      </c>
      <c r="E2">
        <v>30</v>
      </c>
      <c r="F2">
        <v>20</v>
      </c>
      <c r="G2">
        <v>45</v>
      </c>
      <c r="H2">
        <v>17</v>
      </c>
      <c r="I2">
        <v>30</v>
      </c>
      <c r="J2">
        <v>20</v>
      </c>
      <c r="K2">
        <v>40</v>
      </c>
      <c r="L2">
        <v>168</v>
      </c>
    </row>
    <row r="3" spans="1:12" x14ac:dyDescent="0.3">
      <c r="A3" t="s">
        <v>15</v>
      </c>
      <c r="B3" t="s">
        <v>54</v>
      </c>
      <c r="C3" t="s">
        <v>42</v>
      </c>
      <c r="D3" t="s">
        <v>8</v>
      </c>
      <c r="E3">
        <v>20</v>
      </c>
      <c r="F3">
        <v>20</v>
      </c>
      <c r="G3">
        <v>40</v>
      </c>
      <c r="H3">
        <v>114</v>
      </c>
      <c r="I3">
        <v>30</v>
      </c>
      <c r="J3">
        <v>20</v>
      </c>
      <c r="K3">
        <v>40</v>
      </c>
      <c r="L3">
        <v>168</v>
      </c>
    </row>
    <row r="4" spans="1:12" x14ac:dyDescent="0.3">
      <c r="A4" t="s">
        <v>46</v>
      </c>
      <c r="B4" t="s">
        <v>54</v>
      </c>
      <c r="C4" t="s">
        <v>42</v>
      </c>
      <c r="D4" t="s">
        <v>8</v>
      </c>
      <c r="E4">
        <v>50</v>
      </c>
      <c r="F4">
        <v>25</v>
      </c>
      <c r="G4">
        <v>60</v>
      </c>
      <c r="H4">
        <v>5</v>
      </c>
      <c r="I4">
        <v>30</v>
      </c>
      <c r="J4">
        <v>20</v>
      </c>
      <c r="K4">
        <v>40</v>
      </c>
      <c r="L4">
        <v>168</v>
      </c>
    </row>
    <row r="5" spans="1:12" x14ac:dyDescent="0.3">
      <c r="A5" t="s">
        <v>16</v>
      </c>
      <c r="B5" t="s">
        <v>54</v>
      </c>
      <c r="C5" t="s">
        <v>159</v>
      </c>
      <c r="D5" t="s">
        <v>8</v>
      </c>
      <c r="E5">
        <v>3.3</v>
      </c>
      <c r="F5">
        <v>2.1</v>
      </c>
      <c r="G5">
        <v>4.8</v>
      </c>
      <c r="H5">
        <v>17</v>
      </c>
      <c r="I5">
        <v>1.2</v>
      </c>
      <c r="J5">
        <v>0.7</v>
      </c>
      <c r="K5">
        <v>2</v>
      </c>
      <c r="L5">
        <v>168</v>
      </c>
    </row>
    <row r="6" spans="1:12" x14ac:dyDescent="0.3">
      <c r="A6" t="s">
        <v>15</v>
      </c>
      <c r="B6" t="s">
        <v>54</v>
      </c>
      <c r="C6" t="s">
        <v>159</v>
      </c>
      <c r="D6" t="s">
        <v>8</v>
      </c>
      <c r="E6">
        <v>2.2000000000000002</v>
      </c>
      <c r="F6">
        <v>1.1000000000000001</v>
      </c>
      <c r="G6">
        <v>3.2</v>
      </c>
      <c r="H6">
        <v>114</v>
      </c>
      <c r="I6">
        <v>1.2</v>
      </c>
      <c r="J6">
        <v>0.7</v>
      </c>
      <c r="K6">
        <v>2</v>
      </c>
      <c r="L6">
        <v>168</v>
      </c>
    </row>
    <row r="7" spans="1:12" x14ac:dyDescent="0.3">
      <c r="A7" t="s">
        <v>46</v>
      </c>
      <c r="B7" t="s">
        <v>54</v>
      </c>
      <c r="C7" t="s">
        <v>159</v>
      </c>
      <c r="D7" t="s">
        <v>8</v>
      </c>
      <c r="E7">
        <v>1.5</v>
      </c>
      <c r="F7">
        <v>0.3</v>
      </c>
      <c r="G7">
        <v>2.1</v>
      </c>
      <c r="H7">
        <v>5</v>
      </c>
      <c r="I7">
        <v>1.2</v>
      </c>
      <c r="J7">
        <v>0.7</v>
      </c>
      <c r="K7">
        <v>2</v>
      </c>
      <c r="L7">
        <v>168</v>
      </c>
    </row>
  </sheetData>
  <pageMargins left="0.7" right="0.7" top="0.75" bottom="0.75" header="0.3" footer="0.3"/>
  <pageSetup paperSize="9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3686-C35F-42F1-8BB5-414E69C752DE}">
  <dimension ref="A1:H7"/>
  <sheetViews>
    <sheetView workbookViewId="0">
      <selection activeCell="E11" sqref="E11"/>
    </sheetView>
  </sheetViews>
  <sheetFormatPr defaultRowHeight="14.4" x14ac:dyDescent="0.3"/>
  <cols>
    <col min="3" max="3" width="12.109375" customWidth="1"/>
  </cols>
  <sheetData>
    <row r="1" spans="1:8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114</v>
      </c>
      <c r="F1" s="6" t="s">
        <v>0</v>
      </c>
      <c r="G1" s="6" t="s">
        <v>29</v>
      </c>
      <c r="H1" s="6" t="s">
        <v>47</v>
      </c>
    </row>
    <row r="2" spans="1:8" x14ac:dyDescent="0.3">
      <c r="A2" t="s">
        <v>125</v>
      </c>
      <c r="B2" t="s">
        <v>4</v>
      </c>
      <c r="C2" t="s">
        <v>328</v>
      </c>
      <c r="D2" t="s">
        <v>7</v>
      </c>
      <c r="E2">
        <v>-3.62</v>
      </c>
      <c r="F2">
        <v>1.61</v>
      </c>
      <c r="G2">
        <v>2.9000000000000001E-2</v>
      </c>
      <c r="H2">
        <v>69</v>
      </c>
    </row>
    <row r="3" spans="1:8" x14ac:dyDescent="0.3">
      <c r="A3" t="s">
        <v>329</v>
      </c>
      <c r="B3" t="s">
        <v>4</v>
      </c>
      <c r="C3" t="s">
        <v>328</v>
      </c>
      <c r="D3" t="s">
        <v>7</v>
      </c>
      <c r="E3">
        <v>-1.51</v>
      </c>
      <c r="F3">
        <v>1.55</v>
      </c>
      <c r="G3">
        <v>0.33200000000000002</v>
      </c>
      <c r="H3">
        <v>69</v>
      </c>
    </row>
    <row r="4" spans="1:8" x14ac:dyDescent="0.3">
      <c r="A4" t="s">
        <v>125</v>
      </c>
      <c r="B4" t="s">
        <v>4</v>
      </c>
      <c r="C4" t="s">
        <v>328</v>
      </c>
      <c r="D4" t="s">
        <v>8</v>
      </c>
      <c r="E4">
        <v>-3.01</v>
      </c>
      <c r="F4">
        <v>1.28</v>
      </c>
      <c r="G4">
        <v>2.1999999999999999E-2</v>
      </c>
      <c r="H4">
        <v>69</v>
      </c>
    </row>
    <row r="5" spans="1:8" x14ac:dyDescent="0.3">
      <c r="A5" t="s">
        <v>125</v>
      </c>
      <c r="B5" t="s">
        <v>618</v>
      </c>
      <c r="C5" t="s">
        <v>328</v>
      </c>
      <c r="D5" t="s">
        <v>7</v>
      </c>
      <c r="E5">
        <v>0.22</v>
      </c>
      <c r="F5">
        <v>1.61</v>
      </c>
      <c r="G5">
        <v>0.89100000000000001</v>
      </c>
      <c r="H5">
        <v>69</v>
      </c>
    </row>
    <row r="6" spans="1:8" x14ac:dyDescent="0.3">
      <c r="A6" t="s">
        <v>329</v>
      </c>
      <c r="B6" t="s">
        <v>618</v>
      </c>
      <c r="C6" t="s">
        <v>328</v>
      </c>
      <c r="D6" t="s">
        <v>7</v>
      </c>
      <c r="E6">
        <v>-1.75</v>
      </c>
      <c r="F6">
        <v>1.53</v>
      </c>
      <c r="G6">
        <v>0.25900000000000001</v>
      </c>
      <c r="H6">
        <v>69</v>
      </c>
    </row>
    <row r="7" spans="1:8" x14ac:dyDescent="0.3">
      <c r="A7" t="s">
        <v>125</v>
      </c>
      <c r="B7" t="s">
        <v>618</v>
      </c>
      <c r="C7" t="s">
        <v>328</v>
      </c>
      <c r="D7" t="s">
        <v>8</v>
      </c>
      <c r="E7">
        <v>-0.33</v>
      </c>
      <c r="F7">
        <v>1.41</v>
      </c>
      <c r="G7">
        <v>0.81599999999999995</v>
      </c>
      <c r="H7">
        <v>69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2E20-678F-4DFC-994D-47D7CC19DDF5}">
  <dimension ref="A1:K54"/>
  <sheetViews>
    <sheetView workbookViewId="0">
      <selection activeCell="F19" sqref="F19"/>
    </sheetView>
  </sheetViews>
  <sheetFormatPr defaultRowHeight="14.4" x14ac:dyDescent="0.3"/>
  <cols>
    <col min="2" max="2" width="12.44140625" customWidth="1"/>
    <col min="8" max="8" width="9.5546875" bestFit="1" customWidth="1"/>
  </cols>
  <sheetData>
    <row r="1" spans="1:11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23</v>
      </c>
      <c r="F1" s="6" t="s">
        <v>0</v>
      </c>
      <c r="G1" s="6" t="s">
        <v>24</v>
      </c>
      <c r="H1" s="6" t="s">
        <v>25</v>
      </c>
      <c r="I1" s="6" t="s">
        <v>47</v>
      </c>
      <c r="J1" s="6"/>
      <c r="K1" s="6"/>
    </row>
    <row r="2" spans="1:11" x14ac:dyDescent="0.3">
      <c r="A2" t="s">
        <v>329</v>
      </c>
      <c r="B2" t="s">
        <v>4</v>
      </c>
      <c r="C2" t="s">
        <v>139</v>
      </c>
      <c r="D2" t="s">
        <v>7</v>
      </c>
      <c r="E2">
        <v>0.41</v>
      </c>
      <c r="F2">
        <v>0.67</v>
      </c>
      <c r="G2">
        <v>0.02</v>
      </c>
      <c r="H2">
        <v>9.9700000000000006</v>
      </c>
      <c r="I2">
        <v>71</v>
      </c>
    </row>
    <row r="3" spans="1:11" x14ac:dyDescent="0.3">
      <c r="A3" t="s">
        <v>125</v>
      </c>
      <c r="B3" t="s">
        <v>4</v>
      </c>
      <c r="C3" t="s">
        <v>139</v>
      </c>
      <c r="D3" t="s">
        <v>7</v>
      </c>
      <c r="E3">
        <v>0.45</v>
      </c>
      <c r="F3">
        <v>0.66</v>
      </c>
      <c r="G3">
        <v>0.03</v>
      </c>
      <c r="H3">
        <v>7.89</v>
      </c>
      <c r="I3">
        <v>71</v>
      </c>
    </row>
    <row r="4" spans="1:11" x14ac:dyDescent="0.3">
      <c r="A4" t="s">
        <v>125</v>
      </c>
      <c r="B4" t="s">
        <v>4</v>
      </c>
      <c r="C4" t="s">
        <v>139</v>
      </c>
      <c r="D4" t="s">
        <v>8</v>
      </c>
      <c r="E4">
        <v>0.39</v>
      </c>
      <c r="F4">
        <v>0.41</v>
      </c>
      <c r="G4">
        <v>0.05</v>
      </c>
      <c r="H4">
        <v>3.09</v>
      </c>
      <c r="I4">
        <v>71</v>
      </c>
    </row>
    <row r="5" spans="1:11" x14ac:dyDescent="0.3">
      <c r="A5" t="s">
        <v>329</v>
      </c>
      <c r="B5" t="s">
        <v>330</v>
      </c>
      <c r="C5" t="s">
        <v>139</v>
      </c>
      <c r="D5" t="s">
        <v>7</v>
      </c>
      <c r="E5">
        <v>0.63</v>
      </c>
      <c r="F5">
        <v>0.39</v>
      </c>
      <c r="G5">
        <v>0.19</v>
      </c>
      <c r="H5">
        <v>2.09</v>
      </c>
      <c r="I5">
        <v>82</v>
      </c>
    </row>
    <row r="6" spans="1:11" x14ac:dyDescent="0.3">
      <c r="A6" t="s">
        <v>125</v>
      </c>
      <c r="B6" t="s">
        <v>330</v>
      </c>
      <c r="C6" t="s">
        <v>139</v>
      </c>
      <c r="D6" t="s">
        <v>7</v>
      </c>
      <c r="E6">
        <v>0.77</v>
      </c>
      <c r="F6">
        <v>0.49</v>
      </c>
      <c r="G6">
        <v>0.22</v>
      </c>
      <c r="H6">
        <v>2.65</v>
      </c>
      <c r="I6">
        <v>82</v>
      </c>
    </row>
    <row r="7" spans="1:11" x14ac:dyDescent="0.3">
      <c r="A7" t="s">
        <v>125</v>
      </c>
      <c r="B7" t="s">
        <v>330</v>
      </c>
      <c r="C7" t="s">
        <v>139</v>
      </c>
      <c r="D7" t="s">
        <v>8</v>
      </c>
      <c r="E7">
        <v>0.9</v>
      </c>
      <c r="F7">
        <v>0.48</v>
      </c>
      <c r="G7">
        <v>0.31</v>
      </c>
      <c r="H7">
        <v>2.58</v>
      </c>
      <c r="I7">
        <v>82</v>
      </c>
    </row>
    <row r="8" spans="1:11" x14ac:dyDescent="0.3">
      <c r="A8" t="s">
        <v>329</v>
      </c>
      <c r="B8" t="s">
        <v>4</v>
      </c>
      <c r="C8" t="s">
        <v>131</v>
      </c>
      <c r="D8" t="s">
        <v>7</v>
      </c>
      <c r="E8">
        <v>0.42</v>
      </c>
      <c r="F8">
        <v>0.38</v>
      </c>
      <c r="G8">
        <v>7.0000000000000007E-2</v>
      </c>
      <c r="H8">
        <v>2.4700000000000002</v>
      </c>
      <c r="I8">
        <v>71</v>
      </c>
    </row>
    <row r="9" spans="1:11" x14ac:dyDescent="0.3">
      <c r="A9" t="s">
        <v>125</v>
      </c>
      <c r="B9" t="s">
        <v>4</v>
      </c>
      <c r="C9" t="s">
        <v>131</v>
      </c>
      <c r="D9" t="s">
        <v>7</v>
      </c>
      <c r="E9">
        <v>0.66</v>
      </c>
      <c r="F9">
        <v>0.55000000000000004</v>
      </c>
      <c r="G9">
        <v>0.13</v>
      </c>
      <c r="H9">
        <v>3.37</v>
      </c>
      <c r="I9">
        <v>71</v>
      </c>
    </row>
    <row r="10" spans="1:11" x14ac:dyDescent="0.3">
      <c r="A10" t="s">
        <v>125</v>
      </c>
      <c r="B10" t="s">
        <v>4</v>
      </c>
      <c r="C10" t="s">
        <v>131</v>
      </c>
      <c r="D10" t="s">
        <v>8</v>
      </c>
      <c r="E10">
        <v>1.35</v>
      </c>
      <c r="F10">
        <v>0.91</v>
      </c>
      <c r="G10">
        <v>0.36</v>
      </c>
      <c r="H10">
        <v>5.09</v>
      </c>
      <c r="I10">
        <v>71</v>
      </c>
    </row>
    <row r="11" spans="1:11" x14ac:dyDescent="0.3">
      <c r="A11" t="s">
        <v>329</v>
      </c>
      <c r="B11" t="s">
        <v>330</v>
      </c>
      <c r="C11" t="s">
        <v>131</v>
      </c>
      <c r="D11" t="s">
        <v>7</v>
      </c>
      <c r="E11">
        <v>0.87</v>
      </c>
      <c r="F11">
        <v>0.51</v>
      </c>
      <c r="G11">
        <v>0.28000000000000003</v>
      </c>
      <c r="H11">
        <v>2.73</v>
      </c>
      <c r="I11">
        <v>82</v>
      </c>
    </row>
    <row r="12" spans="1:11" x14ac:dyDescent="0.3">
      <c r="A12" t="s">
        <v>125</v>
      </c>
      <c r="B12" t="s">
        <v>330</v>
      </c>
      <c r="C12" t="s">
        <v>131</v>
      </c>
      <c r="D12" t="s">
        <v>7</v>
      </c>
      <c r="E12">
        <v>1.38</v>
      </c>
      <c r="F12">
        <v>0.8</v>
      </c>
      <c r="G12">
        <v>0.45</v>
      </c>
      <c r="H12">
        <v>4.2699999999999996</v>
      </c>
      <c r="I12">
        <v>82</v>
      </c>
    </row>
    <row r="13" spans="1:11" x14ac:dyDescent="0.3">
      <c r="A13" t="s">
        <v>125</v>
      </c>
      <c r="B13" t="s">
        <v>330</v>
      </c>
      <c r="C13" t="s">
        <v>131</v>
      </c>
      <c r="D13" t="s">
        <v>8</v>
      </c>
      <c r="E13">
        <v>0.64</v>
      </c>
      <c r="F13">
        <v>0.32</v>
      </c>
      <c r="G13">
        <v>0.24</v>
      </c>
      <c r="H13">
        <v>1.73</v>
      </c>
      <c r="I13">
        <v>82</v>
      </c>
    </row>
    <row r="14" spans="1:11" x14ac:dyDescent="0.3">
      <c r="A14" t="s">
        <v>125</v>
      </c>
      <c r="B14" t="s">
        <v>4</v>
      </c>
      <c r="C14" t="s">
        <v>331</v>
      </c>
      <c r="D14" t="s">
        <v>7</v>
      </c>
      <c r="E14">
        <v>0.82</v>
      </c>
      <c r="F14">
        <v>0.66</v>
      </c>
      <c r="G14">
        <v>0.17</v>
      </c>
      <c r="H14">
        <v>4.0199999999999996</v>
      </c>
      <c r="I14">
        <v>70</v>
      </c>
    </row>
    <row r="15" spans="1:11" x14ac:dyDescent="0.3">
      <c r="A15" t="s">
        <v>329</v>
      </c>
      <c r="B15" t="s">
        <v>4</v>
      </c>
      <c r="C15" t="s">
        <v>331</v>
      </c>
      <c r="D15" t="s">
        <v>7</v>
      </c>
      <c r="E15">
        <v>1.1000000000000001</v>
      </c>
      <c r="F15">
        <v>0.86</v>
      </c>
      <c r="G15">
        <v>0.24</v>
      </c>
      <c r="H15">
        <v>5.13</v>
      </c>
      <c r="I15">
        <v>70</v>
      </c>
    </row>
    <row r="16" spans="1:11" x14ac:dyDescent="0.3">
      <c r="A16" t="s">
        <v>125</v>
      </c>
      <c r="B16" t="s">
        <v>4</v>
      </c>
      <c r="C16" t="s">
        <v>331</v>
      </c>
      <c r="D16" t="s">
        <v>8</v>
      </c>
      <c r="E16">
        <v>0.13</v>
      </c>
      <c r="F16">
        <v>0.1</v>
      </c>
      <c r="G16">
        <v>0.03</v>
      </c>
      <c r="H16">
        <v>0.61</v>
      </c>
      <c r="I16">
        <v>70</v>
      </c>
    </row>
    <row r="17" spans="1:9" x14ac:dyDescent="0.3">
      <c r="A17" t="s">
        <v>125</v>
      </c>
      <c r="B17" t="s">
        <v>330</v>
      </c>
      <c r="C17" t="s">
        <v>331</v>
      </c>
      <c r="D17" t="s">
        <v>7</v>
      </c>
      <c r="E17">
        <v>1.51</v>
      </c>
      <c r="F17">
        <v>1.38</v>
      </c>
      <c r="G17">
        <v>0.25</v>
      </c>
      <c r="H17">
        <v>9.07</v>
      </c>
      <c r="I17">
        <v>82</v>
      </c>
    </row>
    <row r="18" spans="1:9" x14ac:dyDescent="0.3">
      <c r="A18" t="s">
        <v>329</v>
      </c>
      <c r="B18" t="s">
        <v>330</v>
      </c>
      <c r="C18" t="s">
        <v>331</v>
      </c>
      <c r="D18" t="s">
        <v>7</v>
      </c>
      <c r="E18">
        <v>1.99</v>
      </c>
      <c r="F18">
        <v>1.87</v>
      </c>
      <c r="G18">
        <v>0.32</v>
      </c>
      <c r="H18">
        <v>12.51</v>
      </c>
      <c r="I18">
        <v>82</v>
      </c>
    </row>
    <row r="19" spans="1:9" x14ac:dyDescent="0.3">
      <c r="A19" t="s">
        <v>125</v>
      </c>
      <c r="B19" t="s">
        <v>330</v>
      </c>
      <c r="C19" t="s">
        <v>331</v>
      </c>
      <c r="D19" t="s">
        <v>8</v>
      </c>
      <c r="E19">
        <v>11.52</v>
      </c>
      <c r="F19">
        <v>10.88</v>
      </c>
      <c r="G19">
        <v>1.81</v>
      </c>
      <c r="H19">
        <v>73.349999999999994</v>
      </c>
      <c r="I19">
        <v>82</v>
      </c>
    </row>
    <row r="20" spans="1:9" x14ac:dyDescent="0.3">
      <c r="A20" t="s">
        <v>125</v>
      </c>
      <c r="B20" t="s">
        <v>4</v>
      </c>
      <c r="C20" t="s">
        <v>332</v>
      </c>
      <c r="D20" t="s">
        <v>7</v>
      </c>
      <c r="E20">
        <v>0.2</v>
      </c>
      <c r="F20">
        <v>0.18</v>
      </c>
      <c r="G20">
        <v>0.03</v>
      </c>
      <c r="H20">
        <v>1.18</v>
      </c>
      <c r="I20">
        <v>71</v>
      </c>
    </row>
    <row r="21" spans="1:9" x14ac:dyDescent="0.3">
      <c r="A21" t="s">
        <v>329</v>
      </c>
      <c r="B21" t="s">
        <v>4</v>
      </c>
      <c r="C21" t="s">
        <v>332</v>
      </c>
      <c r="D21" t="s">
        <v>7</v>
      </c>
      <c r="E21">
        <v>0.78</v>
      </c>
      <c r="F21">
        <v>0.55000000000000004</v>
      </c>
      <c r="G21">
        <v>0.2</v>
      </c>
      <c r="H21">
        <v>3.1</v>
      </c>
      <c r="I21">
        <v>71</v>
      </c>
    </row>
    <row r="22" spans="1:9" x14ac:dyDescent="0.3">
      <c r="A22" t="s">
        <v>125</v>
      </c>
      <c r="B22" t="s">
        <v>4</v>
      </c>
      <c r="C22" t="s">
        <v>332</v>
      </c>
      <c r="D22" t="s">
        <v>8</v>
      </c>
      <c r="E22">
        <v>0.86</v>
      </c>
      <c r="F22">
        <v>0.53</v>
      </c>
      <c r="G22">
        <v>0.26</v>
      </c>
      <c r="H22">
        <v>2.89</v>
      </c>
      <c r="I22">
        <v>71</v>
      </c>
    </row>
    <row r="23" spans="1:9" x14ac:dyDescent="0.3">
      <c r="A23" t="s">
        <v>125</v>
      </c>
      <c r="B23" t="s">
        <v>330</v>
      </c>
      <c r="C23" t="s">
        <v>332</v>
      </c>
      <c r="D23" t="s">
        <v>7</v>
      </c>
      <c r="E23">
        <v>1.02</v>
      </c>
      <c r="F23">
        <v>0.63</v>
      </c>
      <c r="G23">
        <v>0.31</v>
      </c>
      <c r="H23">
        <v>3.41</v>
      </c>
      <c r="I23">
        <v>82</v>
      </c>
    </row>
    <row r="24" spans="1:9" x14ac:dyDescent="0.3">
      <c r="A24" t="s">
        <v>329</v>
      </c>
      <c r="B24" t="s">
        <v>330</v>
      </c>
      <c r="C24" t="s">
        <v>332</v>
      </c>
      <c r="D24" t="s">
        <v>7</v>
      </c>
      <c r="E24">
        <v>1</v>
      </c>
      <c r="F24">
        <v>0.63</v>
      </c>
      <c r="G24">
        <v>0.28999999999999998</v>
      </c>
      <c r="H24">
        <v>3.41</v>
      </c>
      <c r="I24">
        <v>82</v>
      </c>
    </row>
    <row r="25" spans="1:9" x14ac:dyDescent="0.3">
      <c r="A25" t="s">
        <v>125</v>
      </c>
      <c r="B25" t="s">
        <v>330</v>
      </c>
      <c r="C25" t="s">
        <v>332</v>
      </c>
      <c r="D25" t="s">
        <v>8</v>
      </c>
      <c r="E25">
        <v>0.72</v>
      </c>
      <c r="F25">
        <v>0.39</v>
      </c>
      <c r="G25">
        <v>0.25</v>
      </c>
      <c r="H25">
        <v>2.08</v>
      </c>
      <c r="I25">
        <v>82</v>
      </c>
    </row>
    <row r="26" spans="1:9" x14ac:dyDescent="0.3">
      <c r="A26" t="s">
        <v>125</v>
      </c>
      <c r="B26" t="s">
        <v>4</v>
      </c>
      <c r="C26" t="s">
        <v>333</v>
      </c>
      <c r="D26" t="s">
        <v>7</v>
      </c>
      <c r="E26">
        <v>4.3899999999999997</v>
      </c>
      <c r="F26">
        <v>3.91</v>
      </c>
      <c r="G26">
        <v>0.77</v>
      </c>
      <c r="H26">
        <v>25.2</v>
      </c>
      <c r="I26">
        <v>71</v>
      </c>
    </row>
    <row r="27" spans="1:9" x14ac:dyDescent="0.3">
      <c r="A27" t="s">
        <v>329</v>
      </c>
      <c r="B27" t="s">
        <v>4</v>
      </c>
      <c r="C27" t="s">
        <v>333</v>
      </c>
      <c r="D27" t="s">
        <v>7</v>
      </c>
      <c r="E27">
        <v>1.18</v>
      </c>
      <c r="F27">
        <v>0.93</v>
      </c>
      <c r="G27">
        <v>0.25</v>
      </c>
      <c r="H27">
        <v>5.54</v>
      </c>
      <c r="I27">
        <v>71</v>
      </c>
    </row>
    <row r="28" spans="1:9" x14ac:dyDescent="0.3">
      <c r="A28" t="s">
        <v>125</v>
      </c>
      <c r="B28" t="s">
        <v>4</v>
      </c>
      <c r="C28" t="s">
        <v>333</v>
      </c>
      <c r="D28" t="s">
        <v>8</v>
      </c>
      <c r="E28">
        <v>0.57999999999999996</v>
      </c>
      <c r="F28">
        <v>0.36</v>
      </c>
      <c r="G28">
        <v>0.17</v>
      </c>
      <c r="H28">
        <v>1.96</v>
      </c>
      <c r="I28">
        <v>71</v>
      </c>
    </row>
    <row r="29" spans="1:9" x14ac:dyDescent="0.3">
      <c r="A29" t="s">
        <v>125</v>
      </c>
      <c r="B29" t="s">
        <v>330</v>
      </c>
      <c r="C29" t="s">
        <v>333</v>
      </c>
      <c r="D29" t="s">
        <v>7</v>
      </c>
      <c r="E29">
        <v>2.86</v>
      </c>
      <c r="F29">
        <v>2.08</v>
      </c>
      <c r="G29">
        <v>0.69</v>
      </c>
      <c r="H29">
        <v>11.88</v>
      </c>
      <c r="I29">
        <v>81</v>
      </c>
    </row>
    <row r="30" spans="1:9" x14ac:dyDescent="0.3">
      <c r="A30" t="s">
        <v>329</v>
      </c>
      <c r="B30" t="s">
        <v>330</v>
      </c>
      <c r="C30" t="s">
        <v>333</v>
      </c>
      <c r="D30" t="s">
        <v>7</v>
      </c>
      <c r="E30">
        <v>2.1</v>
      </c>
      <c r="F30">
        <v>1.45</v>
      </c>
      <c r="G30">
        <v>0.55000000000000004</v>
      </c>
      <c r="H30">
        <v>8.1</v>
      </c>
      <c r="I30">
        <v>81</v>
      </c>
    </row>
    <row r="31" spans="1:9" x14ac:dyDescent="0.3">
      <c r="A31" t="s">
        <v>125</v>
      </c>
      <c r="B31" t="s">
        <v>330</v>
      </c>
      <c r="C31" t="s">
        <v>333</v>
      </c>
      <c r="D31" t="s">
        <v>8</v>
      </c>
      <c r="E31">
        <v>6.72</v>
      </c>
      <c r="F31">
        <v>4.46</v>
      </c>
      <c r="G31">
        <v>0.183</v>
      </c>
      <c r="H31">
        <v>24.67</v>
      </c>
      <c r="I31">
        <v>81</v>
      </c>
    </row>
    <row r="32" spans="1:9" x14ac:dyDescent="0.3">
      <c r="A32" t="s">
        <v>125</v>
      </c>
      <c r="B32" t="s">
        <v>4</v>
      </c>
      <c r="C32" t="s">
        <v>334</v>
      </c>
      <c r="D32" t="s">
        <v>7</v>
      </c>
      <c r="E32">
        <v>2.93</v>
      </c>
      <c r="F32">
        <v>3.81</v>
      </c>
      <c r="G32">
        <v>0.23</v>
      </c>
      <c r="H32">
        <v>37.39</v>
      </c>
      <c r="I32">
        <v>71</v>
      </c>
    </row>
    <row r="33" spans="1:9" x14ac:dyDescent="0.3">
      <c r="A33" t="s">
        <v>329</v>
      </c>
      <c r="B33" t="s">
        <v>4</v>
      </c>
      <c r="C33" t="s">
        <v>334</v>
      </c>
      <c r="D33" t="s">
        <v>7</v>
      </c>
      <c r="E33">
        <v>1.75</v>
      </c>
      <c r="F33">
        <v>1.94</v>
      </c>
      <c r="G33">
        <v>0.2</v>
      </c>
      <c r="H33">
        <v>15.4</v>
      </c>
      <c r="I33">
        <v>71</v>
      </c>
    </row>
    <row r="34" spans="1:9" x14ac:dyDescent="0.3">
      <c r="A34" t="s">
        <v>125</v>
      </c>
      <c r="B34" t="s">
        <v>4</v>
      </c>
      <c r="C34" t="s">
        <v>334</v>
      </c>
      <c r="D34" t="s">
        <v>8</v>
      </c>
      <c r="E34">
        <v>0.49</v>
      </c>
      <c r="F34">
        <v>0.44</v>
      </c>
      <c r="G34">
        <v>0.08</v>
      </c>
      <c r="H34">
        <v>2.84</v>
      </c>
      <c r="I34">
        <v>71</v>
      </c>
    </row>
    <row r="35" spans="1:9" x14ac:dyDescent="0.3">
      <c r="A35" t="s">
        <v>125</v>
      </c>
      <c r="B35" t="s">
        <v>330</v>
      </c>
      <c r="C35" t="s">
        <v>334</v>
      </c>
      <c r="D35" t="s">
        <v>7</v>
      </c>
      <c r="E35">
        <v>1.07</v>
      </c>
      <c r="F35">
        <v>0.65</v>
      </c>
      <c r="G35">
        <v>0.32</v>
      </c>
      <c r="H35">
        <v>3.52</v>
      </c>
      <c r="I35">
        <v>81</v>
      </c>
    </row>
    <row r="36" spans="1:9" x14ac:dyDescent="0.3">
      <c r="A36" t="s">
        <v>329</v>
      </c>
      <c r="B36" t="s">
        <v>330</v>
      </c>
      <c r="C36" t="s">
        <v>334</v>
      </c>
      <c r="D36" t="s">
        <v>7</v>
      </c>
      <c r="E36">
        <v>1.1000000000000001</v>
      </c>
      <c r="F36">
        <v>0.65</v>
      </c>
      <c r="G36">
        <v>0.34</v>
      </c>
      <c r="H36">
        <v>3.52</v>
      </c>
      <c r="I36">
        <v>81</v>
      </c>
    </row>
    <row r="37" spans="1:9" x14ac:dyDescent="0.3">
      <c r="A37" t="s">
        <v>125</v>
      </c>
      <c r="B37" t="s">
        <v>330</v>
      </c>
      <c r="C37" t="s">
        <v>334</v>
      </c>
      <c r="D37" t="s">
        <v>8</v>
      </c>
      <c r="E37">
        <v>0.65</v>
      </c>
      <c r="F37">
        <v>0.35</v>
      </c>
      <c r="G37">
        <v>0.23</v>
      </c>
      <c r="H37">
        <v>1.85</v>
      </c>
      <c r="I37">
        <v>81</v>
      </c>
    </row>
    <row r="38" spans="1:9" x14ac:dyDescent="0.3">
      <c r="A38" t="s">
        <v>125</v>
      </c>
      <c r="B38" t="s">
        <v>4</v>
      </c>
      <c r="C38" t="s">
        <v>335</v>
      </c>
      <c r="D38" t="s">
        <v>8</v>
      </c>
      <c r="E38">
        <v>2380</v>
      </c>
      <c r="F38">
        <v>50000</v>
      </c>
      <c r="G38">
        <v>0</v>
      </c>
      <c r="H38">
        <v>1.93E+21</v>
      </c>
      <c r="I38">
        <v>71</v>
      </c>
    </row>
    <row r="39" spans="1:9" x14ac:dyDescent="0.3">
      <c r="A39" t="s">
        <v>125</v>
      </c>
      <c r="B39" t="s">
        <v>4</v>
      </c>
      <c r="C39" t="s">
        <v>336</v>
      </c>
      <c r="D39" t="s">
        <v>8</v>
      </c>
      <c r="E39">
        <v>4.28</v>
      </c>
      <c r="F39">
        <v>9.32</v>
      </c>
      <c r="G39">
        <v>0.06</v>
      </c>
      <c r="H39">
        <v>305.79000000000002</v>
      </c>
      <c r="I39">
        <v>71</v>
      </c>
    </row>
    <row r="40" spans="1:9" x14ac:dyDescent="0.3">
      <c r="A40" t="s">
        <v>125</v>
      </c>
      <c r="B40" t="s">
        <v>4</v>
      </c>
      <c r="C40" t="s">
        <v>338</v>
      </c>
      <c r="D40" t="s">
        <v>8</v>
      </c>
      <c r="E40">
        <v>0.04</v>
      </c>
      <c r="F40">
        <v>0.05</v>
      </c>
      <c r="G40">
        <v>0</v>
      </c>
      <c r="H40">
        <v>0.5</v>
      </c>
      <c r="I40">
        <v>71</v>
      </c>
    </row>
    <row r="41" spans="1:9" x14ac:dyDescent="0.3">
      <c r="A41" t="s">
        <v>125</v>
      </c>
      <c r="B41" t="s">
        <v>4</v>
      </c>
      <c r="C41" t="s">
        <v>337</v>
      </c>
      <c r="D41" t="s">
        <v>8</v>
      </c>
      <c r="E41">
        <v>0.97</v>
      </c>
      <c r="F41">
        <v>0.59</v>
      </c>
      <c r="G41">
        <v>0.28999999999999998</v>
      </c>
      <c r="H41">
        <v>3.22</v>
      </c>
      <c r="I41">
        <v>71</v>
      </c>
    </row>
    <row r="42" spans="1:9" x14ac:dyDescent="0.3">
      <c r="A42" t="s">
        <v>125</v>
      </c>
      <c r="B42" t="s">
        <v>4</v>
      </c>
      <c r="C42" t="s">
        <v>339</v>
      </c>
      <c r="D42" t="s">
        <v>8</v>
      </c>
      <c r="E42">
        <v>0</v>
      </c>
      <c r="F42">
        <v>0</v>
      </c>
      <c r="G42">
        <v>0</v>
      </c>
      <c r="H42" s="15">
        <v>1.0299999999999999E+47</v>
      </c>
      <c r="I42">
        <v>70</v>
      </c>
    </row>
    <row r="43" spans="1:9" x14ac:dyDescent="0.3">
      <c r="A43" t="s">
        <v>125</v>
      </c>
      <c r="B43" t="s">
        <v>4</v>
      </c>
      <c r="C43" t="s">
        <v>340</v>
      </c>
      <c r="D43" t="s">
        <v>8</v>
      </c>
      <c r="E43">
        <v>0.68</v>
      </c>
      <c r="F43">
        <v>1.03</v>
      </c>
      <c r="G43">
        <v>0.04</v>
      </c>
      <c r="H43">
        <v>13.13</v>
      </c>
      <c r="I43">
        <v>71</v>
      </c>
    </row>
    <row r="44" spans="1:9" x14ac:dyDescent="0.3">
      <c r="A44" t="s">
        <v>125</v>
      </c>
      <c r="B44" t="s">
        <v>4</v>
      </c>
      <c r="C44" t="s">
        <v>341</v>
      </c>
      <c r="D44" t="s">
        <v>8</v>
      </c>
      <c r="E44">
        <v>0.26</v>
      </c>
      <c r="F44">
        <v>0.28000000000000003</v>
      </c>
      <c r="G44">
        <v>0.03</v>
      </c>
      <c r="H44">
        <v>2.16</v>
      </c>
      <c r="I44">
        <v>71</v>
      </c>
    </row>
    <row r="45" spans="1:9" x14ac:dyDescent="0.3">
      <c r="A45" t="s">
        <v>125</v>
      </c>
      <c r="B45" t="s">
        <v>4</v>
      </c>
      <c r="C45" t="s">
        <v>342</v>
      </c>
      <c r="D45" t="s">
        <v>8</v>
      </c>
      <c r="E45">
        <v>0.62</v>
      </c>
      <c r="F45">
        <v>0.66</v>
      </c>
      <c r="G45">
        <v>0.08</v>
      </c>
      <c r="H45">
        <v>4.9800000000000004</v>
      </c>
      <c r="I45">
        <v>71</v>
      </c>
    </row>
    <row r="46" spans="1:9" x14ac:dyDescent="0.3">
      <c r="A46" t="s">
        <v>125</v>
      </c>
      <c r="B46" t="s">
        <v>4</v>
      </c>
      <c r="C46" t="s">
        <v>343</v>
      </c>
      <c r="D46" t="s">
        <v>8</v>
      </c>
      <c r="E46">
        <v>5.34</v>
      </c>
      <c r="F46">
        <v>6.63</v>
      </c>
      <c r="G46">
        <v>0.47</v>
      </c>
      <c r="H46">
        <v>60.81</v>
      </c>
      <c r="I46">
        <v>71</v>
      </c>
    </row>
    <row r="47" spans="1:9" x14ac:dyDescent="0.3">
      <c r="A47" t="s">
        <v>125</v>
      </c>
      <c r="B47" t="s">
        <v>4</v>
      </c>
      <c r="C47" t="s">
        <v>344</v>
      </c>
      <c r="D47" t="s">
        <v>8</v>
      </c>
      <c r="E47">
        <v>6.55</v>
      </c>
      <c r="F47">
        <v>8.98</v>
      </c>
      <c r="G47">
        <v>0.45</v>
      </c>
      <c r="H47">
        <v>96.2</v>
      </c>
      <c r="I47">
        <v>71</v>
      </c>
    </row>
    <row r="48" spans="1:9" x14ac:dyDescent="0.3">
      <c r="A48" t="s">
        <v>125</v>
      </c>
      <c r="B48" t="s">
        <v>4</v>
      </c>
      <c r="C48" t="s">
        <v>345</v>
      </c>
      <c r="D48" t="s">
        <v>8</v>
      </c>
      <c r="E48">
        <v>0.03</v>
      </c>
      <c r="F48">
        <v>0.05</v>
      </c>
      <c r="G48">
        <v>0</v>
      </c>
      <c r="H48">
        <v>0.79</v>
      </c>
      <c r="I48">
        <v>71</v>
      </c>
    </row>
    <row r="49" spans="1:9" x14ac:dyDescent="0.3">
      <c r="A49" t="s">
        <v>125</v>
      </c>
      <c r="B49" t="s">
        <v>4</v>
      </c>
      <c r="C49" t="s">
        <v>346</v>
      </c>
      <c r="D49" t="s">
        <v>8</v>
      </c>
      <c r="E49">
        <v>1.99</v>
      </c>
      <c r="F49">
        <v>183</v>
      </c>
      <c r="G49">
        <v>0</v>
      </c>
      <c r="H49" s="15">
        <v>1.25E+79</v>
      </c>
      <c r="I49">
        <v>71</v>
      </c>
    </row>
    <row r="50" spans="1:9" x14ac:dyDescent="0.3">
      <c r="A50" t="s">
        <v>125</v>
      </c>
      <c r="B50" t="s">
        <v>4</v>
      </c>
      <c r="C50" t="s">
        <v>347</v>
      </c>
      <c r="D50" t="s">
        <v>8</v>
      </c>
      <c r="E50">
        <v>0</v>
      </c>
      <c r="F50">
        <v>0.04</v>
      </c>
      <c r="G50">
        <v>0</v>
      </c>
      <c r="H50" s="15">
        <v>6.3610000000000005E+142</v>
      </c>
      <c r="I50">
        <v>71</v>
      </c>
    </row>
    <row r="51" spans="1:9" x14ac:dyDescent="0.3">
      <c r="A51" t="s">
        <v>125</v>
      </c>
      <c r="B51" t="s">
        <v>4</v>
      </c>
      <c r="C51" t="s">
        <v>348</v>
      </c>
      <c r="D51" t="s">
        <v>8</v>
      </c>
      <c r="E51">
        <v>0.26</v>
      </c>
      <c r="F51">
        <v>0.24</v>
      </c>
      <c r="G51">
        <v>0.04</v>
      </c>
      <c r="H51">
        <v>1.61</v>
      </c>
      <c r="I51">
        <v>71</v>
      </c>
    </row>
    <row r="52" spans="1:9" x14ac:dyDescent="0.3">
      <c r="A52" t="s">
        <v>125</v>
      </c>
      <c r="B52" t="s">
        <v>330</v>
      </c>
      <c r="C52" t="s">
        <v>349</v>
      </c>
      <c r="D52" t="s">
        <v>8</v>
      </c>
      <c r="E52">
        <v>3.33</v>
      </c>
      <c r="F52">
        <v>2.54</v>
      </c>
      <c r="G52">
        <v>0.75</v>
      </c>
      <c r="H52">
        <v>14.87</v>
      </c>
      <c r="I52">
        <v>81</v>
      </c>
    </row>
    <row r="53" spans="1:9" x14ac:dyDescent="0.3">
      <c r="A53" t="s">
        <v>125</v>
      </c>
      <c r="B53" t="s">
        <v>330</v>
      </c>
      <c r="C53" t="s">
        <v>350</v>
      </c>
      <c r="D53" t="s">
        <v>8</v>
      </c>
      <c r="E53">
        <v>9.6300000000000008</v>
      </c>
      <c r="F53">
        <v>7.79</v>
      </c>
      <c r="G53">
        <v>1.97</v>
      </c>
      <c r="H53">
        <v>47.04</v>
      </c>
      <c r="I53">
        <v>82</v>
      </c>
    </row>
    <row r="54" spans="1:9" x14ac:dyDescent="0.3">
      <c r="A54" t="s">
        <v>125</v>
      </c>
      <c r="B54" t="s">
        <v>330</v>
      </c>
      <c r="C54" t="s">
        <v>351</v>
      </c>
      <c r="D54" t="s">
        <v>8</v>
      </c>
      <c r="E54">
        <v>0</v>
      </c>
      <c r="F54">
        <v>0</v>
      </c>
      <c r="G54">
        <v>0</v>
      </c>
      <c r="H54" s="15">
        <v>4480</v>
      </c>
      <c r="I54">
        <v>76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4866-EDBC-4D3D-A5AC-CD87720AF67F}">
  <dimension ref="A1:XEL8"/>
  <sheetViews>
    <sheetView workbookViewId="0">
      <selection activeCell="A2" sqref="A2"/>
    </sheetView>
  </sheetViews>
  <sheetFormatPr defaultRowHeight="14.4" x14ac:dyDescent="0.3"/>
  <cols>
    <col min="1" max="1" width="9.44140625" bestFit="1" customWidth="1"/>
    <col min="2" max="2" width="8.88671875" bestFit="1" customWidth="1"/>
    <col min="3" max="3" width="11.6640625" customWidth="1"/>
  </cols>
  <sheetData>
    <row r="1" spans="1:1022 1038:2046 2062:3070 3086:4094 4110:5118 5134:6142 6158:7166 7182:8190 8206:9214 9230:10238 10254:11262 11278:12286 12302:13310 13326:14334 14350:15358 15374:16366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N1" s="1"/>
      <c r="AD1" s="1"/>
      <c r="AT1" s="1"/>
      <c r="BJ1" s="1"/>
      <c r="BZ1" s="1"/>
      <c r="CP1" s="1"/>
      <c r="DF1" s="1"/>
      <c r="DV1" s="1"/>
      <c r="EL1" s="1"/>
      <c r="FB1" s="1"/>
      <c r="FR1" s="1"/>
      <c r="GH1" s="1"/>
      <c r="GX1" s="1"/>
      <c r="HN1" s="1"/>
      <c r="ID1" s="1"/>
      <c r="IT1" s="1"/>
      <c r="JJ1" s="1"/>
      <c r="JZ1" s="1"/>
      <c r="KP1" s="1"/>
      <c r="LF1" s="1"/>
      <c r="LV1" s="1"/>
      <c r="ML1" s="1"/>
      <c r="NB1" s="1"/>
      <c r="NR1" s="1"/>
      <c r="OH1" s="1"/>
      <c r="OX1" s="1"/>
      <c r="PN1" s="1"/>
      <c r="QD1" s="1"/>
      <c r="QT1" s="1"/>
      <c r="RJ1" s="1"/>
      <c r="RZ1" s="1"/>
      <c r="SP1" s="1"/>
      <c r="TF1" s="1"/>
      <c r="TV1" s="1"/>
      <c r="UL1" s="1"/>
      <c r="VB1" s="1"/>
      <c r="VR1" s="1"/>
      <c r="WH1" s="1"/>
      <c r="WX1" s="1"/>
      <c r="XN1" s="1"/>
      <c r="YD1" s="1"/>
      <c r="YT1" s="1"/>
      <c r="ZJ1" s="1"/>
      <c r="ZZ1" s="1"/>
      <c r="AAP1" s="1"/>
      <c r="ABF1" s="1"/>
      <c r="ABV1" s="1"/>
      <c r="ACL1" s="1"/>
      <c r="ADB1" s="1"/>
      <c r="ADR1" s="1"/>
      <c r="AEH1" s="1"/>
      <c r="AEX1" s="1"/>
      <c r="AFN1" s="1"/>
      <c r="AGD1" s="1"/>
      <c r="AGT1" s="1"/>
      <c r="AHJ1" s="1"/>
      <c r="AHZ1" s="1"/>
      <c r="AIP1" s="1"/>
      <c r="AJF1" s="1"/>
      <c r="AJV1" s="1"/>
      <c r="AKL1" s="1"/>
      <c r="ALB1" s="1"/>
      <c r="ALR1" s="1"/>
      <c r="AMH1" s="1"/>
      <c r="AMX1" s="1"/>
      <c r="ANN1" s="1"/>
      <c r="AOD1" s="1"/>
      <c r="AOT1" s="1"/>
      <c r="APJ1" s="1"/>
      <c r="APZ1" s="1"/>
      <c r="AQP1" s="1"/>
      <c r="ARF1" s="1"/>
      <c r="ARV1" s="1"/>
      <c r="ASL1" s="1"/>
      <c r="ATB1" s="1"/>
      <c r="ATR1" s="1"/>
      <c r="AUH1" s="1"/>
      <c r="AUX1" s="1"/>
      <c r="AVN1" s="1"/>
      <c r="AWD1" s="1"/>
      <c r="AWT1" s="1"/>
      <c r="AXJ1" s="1"/>
      <c r="AXZ1" s="1"/>
      <c r="AYP1" s="1"/>
      <c r="AZF1" s="1"/>
      <c r="AZV1" s="1"/>
      <c r="BAL1" s="1"/>
      <c r="BBB1" s="1"/>
      <c r="BBR1" s="1"/>
      <c r="BCH1" s="1"/>
      <c r="BCX1" s="1"/>
      <c r="BDN1" s="1"/>
      <c r="BED1" s="1"/>
      <c r="BET1" s="1"/>
      <c r="BFJ1" s="1"/>
      <c r="BFZ1" s="1"/>
      <c r="BGP1" s="1"/>
      <c r="BHF1" s="1"/>
      <c r="BHV1" s="1"/>
      <c r="BIL1" s="1"/>
      <c r="BJB1" s="1"/>
      <c r="BJR1" s="1"/>
      <c r="BKH1" s="1"/>
      <c r="BKX1" s="1"/>
      <c r="BLN1" s="1"/>
      <c r="BMD1" s="1"/>
      <c r="BMT1" s="1"/>
      <c r="BNJ1" s="1"/>
      <c r="BNZ1" s="1"/>
      <c r="BOP1" s="1"/>
      <c r="BPF1" s="1"/>
      <c r="BPV1" s="1"/>
      <c r="BQL1" s="1"/>
      <c r="BRB1" s="1"/>
      <c r="BRR1" s="1"/>
      <c r="BSH1" s="1"/>
      <c r="BSX1" s="1"/>
      <c r="BTN1" s="1"/>
      <c r="BUD1" s="1"/>
      <c r="BUT1" s="1"/>
      <c r="BVJ1" s="1"/>
      <c r="BVZ1" s="1"/>
      <c r="BWP1" s="1"/>
      <c r="BXF1" s="1"/>
      <c r="BXV1" s="1"/>
      <c r="BYL1" s="1"/>
      <c r="BZB1" s="1"/>
      <c r="BZR1" s="1"/>
      <c r="CAH1" s="1"/>
      <c r="CAX1" s="1"/>
      <c r="CBN1" s="1"/>
      <c r="CCD1" s="1"/>
      <c r="CCT1" s="1"/>
      <c r="CDJ1" s="1"/>
      <c r="CDZ1" s="1"/>
      <c r="CEP1" s="1"/>
      <c r="CFF1" s="1"/>
      <c r="CFV1" s="1"/>
      <c r="CGL1" s="1"/>
      <c r="CHB1" s="1"/>
      <c r="CHR1" s="1"/>
      <c r="CIH1" s="1"/>
      <c r="CIX1" s="1"/>
      <c r="CJN1" s="1"/>
      <c r="CKD1" s="1"/>
      <c r="CKT1" s="1"/>
      <c r="CLJ1" s="1"/>
      <c r="CLZ1" s="1"/>
      <c r="CMP1" s="1"/>
      <c r="CNF1" s="1"/>
      <c r="CNV1" s="1"/>
      <c r="COL1" s="1"/>
      <c r="CPB1" s="1"/>
      <c r="CPR1" s="1"/>
      <c r="CQH1" s="1"/>
      <c r="CQX1" s="1"/>
      <c r="CRN1" s="1"/>
      <c r="CSD1" s="1"/>
      <c r="CST1" s="1"/>
      <c r="CTJ1" s="1"/>
      <c r="CTZ1" s="1"/>
      <c r="CUP1" s="1"/>
      <c r="CVF1" s="1"/>
      <c r="CVV1" s="1"/>
      <c r="CWL1" s="1"/>
      <c r="CXB1" s="1"/>
      <c r="CXR1" s="1"/>
      <c r="CYH1" s="1"/>
      <c r="CYX1" s="1"/>
      <c r="CZN1" s="1"/>
      <c r="DAD1" s="1"/>
      <c r="DAT1" s="1"/>
      <c r="DBJ1" s="1"/>
      <c r="DBZ1" s="1"/>
      <c r="DCP1" s="1"/>
      <c r="DDF1" s="1"/>
      <c r="DDV1" s="1"/>
      <c r="DEL1" s="1"/>
      <c r="DFB1" s="1"/>
      <c r="DFR1" s="1"/>
      <c r="DGH1" s="1"/>
      <c r="DGX1" s="1"/>
      <c r="DHN1" s="1"/>
      <c r="DID1" s="1"/>
      <c r="DIT1" s="1"/>
      <c r="DJJ1" s="1"/>
      <c r="DJZ1" s="1"/>
      <c r="DKP1" s="1"/>
      <c r="DLF1" s="1"/>
      <c r="DLV1" s="1"/>
      <c r="DML1" s="1"/>
      <c r="DNB1" s="1"/>
      <c r="DNR1" s="1"/>
      <c r="DOH1" s="1"/>
      <c r="DOX1" s="1"/>
      <c r="DPN1" s="1"/>
      <c r="DQD1" s="1"/>
      <c r="DQT1" s="1"/>
      <c r="DRJ1" s="1"/>
      <c r="DRZ1" s="1"/>
      <c r="DSP1" s="1"/>
      <c r="DTF1" s="1"/>
      <c r="DTV1" s="1"/>
      <c r="DUL1" s="1"/>
      <c r="DVB1" s="1"/>
      <c r="DVR1" s="1"/>
      <c r="DWH1" s="1"/>
      <c r="DWX1" s="1"/>
      <c r="DXN1" s="1"/>
      <c r="DYD1" s="1"/>
      <c r="DYT1" s="1"/>
      <c r="DZJ1" s="1"/>
      <c r="DZZ1" s="1"/>
      <c r="EAP1" s="1"/>
      <c r="EBF1" s="1"/>
      <c r="EBV1" s="1"/>
      <c r="ECL1" s="1"/>
      <c r="EDB1" s="1"/>
      <c r="EDR1" s="1"/>
      <c r="EEH1" s="1"/>
      <c r="EEX1" s="1"/>
      <c r="EFN1" s="1"/>
      <c r="EGD1" s="1"/>
      <c r="EGT1" s="1"/>
      <c r="EHJ1" s="1"/>
      <c r="EHZ1" s="1"/>
      <c r="EIP1" s="1"/>
      <c r="EJF1" s="1"/>
      <c r="EJV1" s="1"/>
      <c r="EKL1" s="1"/>
      <c r="ELB1" s="1"/>
      <c r="ELR1" s="1"/>
      <c r="EMH1" s="1"/>
      <c r="EMX1" s="1"/>
      <c r="ENN1" s="1"/>
      <c r="EOD1" s="1"/>
      <c r="EOT1" s="1"/>
      <c r="EPJ1" s="1"/>
      <c r="EPZ1" s="1"/>
      <c r="EQP1" s="1"/>
      <c r="ERF1" s="1"/>
      <c r="ERV1" s="1"/>
      <c r="ESL1" s="1"/>
      <c r="ETB1" s="1"/>
      <c r="ETR1" s="1"/>
      <c r="EUH1" s="1"/>
      <c r="EUX1" s="1"/>
      <c r="EVN1" s="1"/>
      <c r="EWD1" s="1"/>
      <c r="EWT1" s="1"/>
      <c r="EXJ1" s="1"/>
      <c r="EXZ1" s="1"/>
      <c r="EYP1" s="1"/>
      <c r="EZF1" s="1"/>
      <c r="EZV1" s="1"/>
      <c r="FAL1" s="1"/>
      <c r="FBB1" s="1"/>
      <c r="FBR1" s="1"/>
      <c r="FCH1" s="1"/>
      <c r="FCX1" s="1"/>
      <c r="FDN1" s="1"/>
      <c r="FED1" s="1"/>
      <c r="FET1" s="1"/>
      <c r="FFJ1" s="1"/>
      <c r="FFZ1" s="1"/>
      <c r="FGP1" s="1"/>
      <c r="FHF1" s="1"/>
      <c r="FHV1" s="1"/>
      <c r="FIL1" s="1"/>
      <c r="FJB1" s="1"/>
      <c r="FJR1" s="1"/>
      <c r="FKH1" s="1"/>
      <c r="FKX1" s="1"/>
      <c r="FLN1" s="1"/>
      <c r="FMD1" s="1"/>
      <c r="FMT1" s="1"/>
      <c r="FNJ1" s="1"/>
      <c r="FNZ1" s="1"/>
      <c r="FOP1" s="1"/>
      <c r="FPF1" s="1"/>
      <c r="FPV1" s="1"/>
      <c r="FQL1" s="1"/>
      <c r="FRB1" s="1"/>
      <c r="FRR1" s="1"/>
      <c r="FSH1" s="1"/>
      <c r="FSX1" s="1"/>
      <c r="FTN1" s="1"/>
      <c r="FUD1" s="1"/>
      <c r="FUT1" s="1"/>
      <c r="FVJ1" s="1"/>
      <c r="FVZ1" s="1"/>
      <c r="FWP1" s="1"/>
      <c r="FXF1" s="1"/>
      <c r="FXV1" s="1"/>
      <c r="FYL1" s="1"/>
      <c r="FZB1" s="1"/>
      <c r="FZR1" s="1"/>
      <c r="GAH1" s="1"/>
      <c r="GAX1" s="1"/>
      <c r="GBN1" s="1"/>
      <c r="GCD1" s="1"/>
      <c r="GCT1" s="1"/>
      <c r="GDJ1" s="1"/>
      <c r="GDZ1" s="1"/>
      <c r="GEP1" s="1"/>
      <c r="GFF1" s="1"/>
      <c r="GFV1" s="1"/>
      <c r="GGL1" s="1"/>
      <c r="GHB1" s="1"/>
      <c r="GHR1" s="1"/>
      <c r="GIH1" s="1"/>
      <c r="GIX1" s="1"/>
      <c r="GJN1" s="1"/>
      <c r="GKD1" s="1"/>
      <c r="GKT1" s="1"/>
      <c r="GLJ1" s="1"/>
      <c r="GLZ1" s="1"/>
      <c r="GMP1" s="1"/>
      <c r="GNF1" s="1"/>
      <c r="GNV1" s="1"/>
      <c r="GOL1" s="1"/>
      <c r="GPB1" s="1"/>
      <c r="GPR1" s="1"/>
      <c r="GQH1" s="1"/>
      <c r="GQX1" s="1"/>
      <c r="GRN1" s="1"/>
      <c r="GSD1" s="1"/>
      <c r="GST1" s="1"/>
      <c r="GTJ1" s="1"/>
      <c r="GTZ1" s="1"/>
      <c r="GUP1" s="1"/>
      <c r="GVF1" s="1"/>
      <c r="GVV1" s="1"/>
      <c r="GWL1" s="1"/>
      <c r="GXB1" s="1"/>
      <c r="GXR1" s="1"/>
      <c r="GYH1" s="1"/>
      <c r="GYX1" s="1"/>
      <c r="GZN1" s="1"/>
      <c r="HAD1" s="1"/>
      <c r="HAT1" s="1"/>
      <c r="HBJ1" s="1"/>
      <c r="HBZ1" s="1"/>
      <c r="HCP1" s="1"/>
      <c r="HDF1" s="1"/>
      <c r="HDV1" s="1"/>
      <c r="HEL1" s="1"/>
      <c r="HFB1" s="1"/>
      <c r="HFR1" s="1"/>
      <c r="HGH1" s="1"/>
      <c r="HGX1" s="1"/>
      <c r="HHN1" s="1"/>
      <c r="HID1" s="1"/>
      <c r="HIT1" s="1"/>
      <c r="HJJ1" s="1"/>
      <c r="HJZ1" s="1"/>
      <c r="HKP1" s="1"/>
      <c r="HLF1" s="1"/>
      <c r="HLV1" s="1"/>
      <c r="HML1" s="1"/>
      <c r="HNB1" s="1"/>
      <c r="HNR1" s="1"/>
      <c r="HOH1" s="1"/>
      <c r="HOX1" s="1"/>
      <c r="HPN1" s="1"/>
      <c r="HQD1" s="1"/>
      <c r="HQT1" s="1"/>
      <c r="HRJ1" s="1"/>
      <c r="HRZ1" s="1"/>
      <c r="HSP1" s="1"/>
      <c r="HTF1" s="1"/>
      <c r="HTV1" s="1"/>
      <c r="HUL1" s="1"/>
      <c r="HVB1" s="1"/>
      <c r="HVR1" s="1"/>
      <c r="HWH1" s="1"/>
      <c r="HWX1" s="1"/>
      <c r="HXN1" s="1"/>
      <c r="HYD1" s="1"/>
      <c r="HYT1" s="1"/>
      <c r="HZJ1" s="1"/>
      <c r="HZZ1" s="1"/>
      <c r="IAP1" s="1"/>
      <c r="IBF1" s="1"/>
      <c r="IBV1" s="1"/>
      <c r="ICL1" s="1"/>
      <c r="IDB1" s="1"/>
      <c r="IDR1" s="1"/>
      <c r="IEH1" s="1"/>
      <c r="IEX1" s="1"/>
      <c r="IFN1" s="1"/>
      <c r="IGD1" s="1"/>
      <c r="IGT1" s="1"/>
      <c r="IHJ1" s="1"/>
      <c r="IHZ1" s="1"/>
      <c r="IIP1" s="1"/>
      <c r="IJF1" s="1"/>
      <c r="IJV1" s="1"/>
      <c r="IKL1" s="1"/>
      <c r="ILB1" s="1"/>
      <c r="ILR1" s="1"/>
      <c r="IMH1" s="1"/>
      <c r="IMX1" s="1"/>
      <c r="INN1" s="1"/>
      <c r="IOD1" s="1"/>
      <c r="IOT1" s="1"/>
      <c r="IPJ1" s="1"/>
      <c r="IPZ1" s="1"/>
      <c r="IQP1" s="1"/>
      <c r="IRF1" s="1"/>
      <c r="IRV1" s="1"/>
      <c r="ISL1" s="1"/>
      <c r="ITB1" s="1"/>
      <c r="ITR1" s="1"/>
      <c r="IUH1" s="1"/>
      <c r="IUX1" s="1"/>
      <c r="IVN1" s="1"/>
      <c r="IWD1" s="1"/>
      <c r="IWT1" s="1"/>
      <c r="IXJ1" s="1"/>
      <c r="IXZ1" s="1"/>
      <c r="IYP1" s="1"/>
      <c r="IZF1" s="1"/>
      <c r="IZV1" s="1"/>
      <c r="JAL1" s="1"/>
      <c r="JBB1" s="1"/>
      <c r="JBR1" s="1"/>
      <c r="JCH1" s="1"/>
      <c r="JCX1" s="1"/>
      <c r="JDN1" s="1"/>
      <c r="JED1" s="1"/>
      <c r="JET1" s="1"/>
      <c r="JFJ1" s="1"/>
      <c r="JFZ1" s="1"/>
      <c r="JGP1" s="1"/>
      <c r="JHF1" s="1"/>
      <c r="JHV1" s="1"/>
      <c r="JIL1" s="1"/>
      <c r="JJB1" s="1"/>
      <c r="JJR1" s="1"/>
      <c r="JKH1" s="1"/>
      <c r="JKX1" s="1"/>
      <c r="JLN1" s="1"/>
      <c r="JMD1" s="1"/>
      <c r="JMT1" s="1"/>
      <c r="JNJ1" s="1"/>
      <c r="JNZ1" s="1"/>
      <c r="JOP1" s="1"/>
      <c r="JPF1" s="1"/>
      <c r="JPV1" s="1"/>
      <c r="JQL1" s="1"/>
      <c r="JRB1" s="1"/>
      <c r="JRR1" s="1"/>
      <c r="JSH1" s="1"/>
      <c r="JSX1" s="1"/>
      <c r="JTN1" s="1"/>
      <c r="JUD1" s="1"/>
      <c r="JUT1" s="1"/>
      <c r="JVJ1" s="1"/>
      <c r="JVZ1" s="1"/>
      <c r="JWP1" s="1"/>
      <c r="JXF1" s="1"/>
      <c r="JXV1" s="1"/>
      <c r="JYL1" s="1"/>
      <c r="JZB1" s="1"/>
      <c r="JZR1" s="1"/>
      <c r="KAH1" s="1"/>
      <c r="KAX1" s="1"/>
      <c r="KBN1" s="1"/>
      <c r="KCD1" s="1"/>
      <c r="KCT1" s="1"/>
      <c r="KDJ1" s="1"/>
      <c r="KDZ1" s="1"/>
      <c r="KEP1" s="1"/>
      <c r="KFF1" s="1"/>
      <c r="KFV1" s="1"/>
      <c r="KGL1" s="1"/>
      <c r="KHB1" s="1"/>
      <c r="KHR1" s="1"/>
      <c r="KIH1" s="1"/>
      <c r="KIX1" s="1"/>
      <c r="KJN1" s="1"/>
      <c r="KKD1" s="1"/>
      <c r="KKT1" s="1"/>
      <c r="KLJ1" s="1"/>
      <c r="KLZ1" s="1"/>
      <c r="KMP1" s="1"/>
      <c r="KNF1" s="1"/>
      <c r="KNV1" s="1"/>
      <c r="KOL1" s="1"/>
      <c r="KPB1" s="1"/>
      <c r="KPR1" s="1"/>
      <c r="KQH1" s="1"/>
      <c r="KQX1" s="1"/>
      <c r="KRN1" s="1"/>
      <c r="KSD1" s="1"/>
      <c r="KST1" s="1"/>
      <c r="KTJ1" s="1"/>
      <c r="KTZ1" s="1"/>
      <c r="KUP1" s="1"/>
      <c r="KVF1" s="1"/>
      <c r="KVV1" s="1"/>
      <c r="KWL1" s="1"/>
      <c r="KXB1" s="1"/>
      <c r="KXR1" s="1"/>
      <c r="KYH1" s="1"/>
      <c r="KYX1" s="1"/>
      <c r="KZN1" s="1"/>
      <c r="LAD1" s="1"/>
      <c r="LAT1" s="1"/>
      <c r="LBJ1" s="1"/>
      <c r="LBZ1" s="1"/>
      <c r="LCP1" s="1"/>
      <c r="LDF1" s="1"/>
      <c r="LDV1" s="1"/>
      <c r="LEL1" s="1"/>
      <c r="LFB1" s="1"/>
      <c r="LFR1" s="1"/>
      <c r="LGH1" s="1"/>
      <c r="LGX1" s="1"/>
      <c r="LHN1" s="1"/>
      <c r="LID1" s="1"/>
      <c r="LIT1" s="1"/>
      <c r="LJJ1" s="1"/>
      <c r="LJZ1" s="1"/>
      <c r="LKP1" s="1"/>
      <c r="LLF1" s="1"/>
      <c r="LLV1" s="1"/>
      <c r="LML1" s="1"/>
      <c r="LNB1" s="1"/>
      <c r="LNR1" s="1"/>
      <c r="LOH1" s="1"/>
      <c r="LOX1" s="1"/>
      <c r="LPN1" s="1"/>
      <c r="LQD1" s="1"/>
      <c r="LQT1" s="1"/>
      <c r="LRJ1" s="1"/>
      <c r="LRZ1" s="1"/>
      <c r="LSP1" s="1"/>
      <c r="LTF1" s="1"/>
      <c r="LTV1" s="1"/>
      <c r="LUL1" s="1"/>
      <c r="LVB1" s="1"/>
      <c r="LVR1" s="1"/>
      <c r="LWH1" s="1"/>
      <c r="LWX1" s="1"/>
      <c r="LXN1" s="1"/>
      <c r="LYD1" s="1"/>
      <c r="LYT1" s="1"/>
      <c r="LZJ1" s="1"/>
      <c r="LZZ1" s="1"/>
      <c r="MAP1" s="1"/>
      <c r="MBF1" s="1"/>
      <c r="MBV1" s="1"/>
      <c r="MCL1" s="1"/>
      <c r="MDB1" s="1"/>
      <c r="MDR1" s="1"/>
      <c r="MEH1" s="1"/>
      <c r="MEX1" s="1"/>
      <c r="MFN1" s="1"/>
      <c r="MGD1" s="1"/>
      <c r="MGT1" s="1"/>
      <c r="MHJ1" s="1"/>
      <c r="MHZ1" s="1"/>
      <c r="MIP1" s="1"/>
      <c r="MJF1" s="1"/>
      <c r="MJV1" s="1"/>
      <c r="MKL1" s="1"/>
      <c r="MLB1" s="1"/>
      <c r="MLR1" s="1"/>
      <c r="MMH1" s="1"/>
      <c r="MMX1" s="1"/>
      <c r="MNN1" s="1"/>
      <c r="MOD1" s="1"/>
      <c r="MOT1" s="1"/>
      <c r="MPJ1" s="1"/>
      <c r="MPZ1" s="1"/>
      <c r="MQP1" s="1"/>
      <c r="MRF1" s="1"/>
      <c r="MRV1" s="1"/>
      <c r="MSL1" s="1"/>
      <c r="MTB1" s="1"/>
      <c r="MTR1" s="1"/>
      <c r="MUH1" s="1"/>
      <c r="MUX1" s="1"/>
      <c r="MVN1" s="1"/>
      <c r="MWD1" s="1"/>
      <c r="MWT1" s="1"/>
      <c r="MXJ1" s="1"/>
      <c r="MXZ1" s="1"/>
      <c r="MYP1" s="1"/>
      <c r="MZF1" s="1"/>
      <c r="MZV1" s="1"/>
      <c r="NAL1" s="1"/>
      <c r="NBB1" s="1"/>
      <c r="NBR1" s="1"/>
      <c r="NCH1" s="1"/>
      <c r="NCX1" s="1"/>
      <c r="NDN1" s="1"/>
      <c r="NED1" s="1"/>
      <c r="NET1" s="1"/>
      <c r="NFJ1" s="1"/>
      <c r="NFZ1" s="1"/>
      <c r="NGP1" s="1"/>
      <c r="NHF1" s="1"/>
      <c r="NHV1" s="1"/>
      <c r="NIL1" s="1"/>
      <c r="NJB1" s="1"/>
      <c r="NJR1" s="1"/>
      <c r="NKH1" s="1"/>
      <c r="NKX1" s="1"/>
      <c r="NLN1" s="1"/>
      <c r="NMD1" s="1"/>
      <c r="NMT1" s="1"/>
      <c r="NNJ1" s="1"/>
      <c r="NNZ1" s="1"/>
      <c r="NOP1" s="1"/>
      <c r="NPF1" s="1"/>
      <c r="NPV1" s="1"/>
      <c r="NQL1" s="1"/>
      <c r="NRB1" s="1"/>
      <c r="NRR1" s="1"/>
      <c r="NSH1" s="1"/>
      <c r="NSX1" s="1"/>
      <c r="NTN1" s="1"/>
      <c r="NUD1" s="1"/>
      <c r="NUT1" s="1"/>
      <c r="NVJ1" s="1"/>
      <c r="NVZ1" s="1"/>
      <c r="NWP1" s="1"/>
      <c r="NXF1" s="1"/>
      <c r="NXV1" s="1"/>
      <c r="NYL1" s="1"/>
      <c r="NZB1" s="1"/>
      <c r="NZR1" s="1"/>
      <c r="OAH1" s="1"/>
      <c r="OAX1" s="1"/>
      <c r="OBN1" s="1"/>
      <c r="OCD1" s="1"/>
      <c r="OCT1" s="1"/>
      <c r="ODJ1" s="1"/>
      <c r="ODZ1" s="1"/>
      <c r="OEP1" s="1"/>
      <c r="OFF1" s="1"/>
      <c r="OFV1" s="1"/>
      <c r="OGL1" s="1"/>
      <c r="OHB1" s="1"/>
      <c r="OHR1" s="1"/>
      <c r="OIH1" s="1"/>
      <c r="OIX1" s="1"/>
      <c r="OJN1" s="1"/>
      <c r="OKD1" s="1"/>
      <c r="OKT1" s="1"/>
      <c r="OLJ1" s="1"/>
      <c r="OLZ1" s="1"/>
      <c r="OMP1" s="1"/>
      <c r="ONF1" s="1"/>
      <c r="ONV1" s="1"/>
      <c r="OOL1" s="1"/>
      <c r="OPB1" s="1"/>
      <c r="OPR1" s="1"/>
      <c r="OQH1" s="1"/>
      <c r="OQX1" s="1"/>
      <c r="ORN1" s="1"/>
      <c r="OSD1" s="1"/>
      <c r="OST1" s="1"/>
      <c r="OTJ1" s="1"/>
      <c r="OTZ1" s="1"/>
      <c r="OUP1" s="1"/>
      <c r="OVF1" s="1"/>
      <c r="OVV1" s="1"/>
      <c r="OWL1" s="1"/>
      <c r="OXB1" s="1"/>
      <c r="OXR1" s="1"/>
      <c r="OYH1" s="1"/>
      <c r="OYX1" s="1"/>
      <c r="OZN1" s="1"/>
      <c r="PAD1" s="1"/>
      <c r="PAT1" s="1"/>
      <c r="PBJ1" s="1"/>
      <c r="PBZ1" s="1"/>
      <c r="PCP1" s="1"/>
      <c r="PDF1" s="1"/>
      <c r="PDV1" s="1"/>
      <c r="PEL1" s="1"/>
      <c r="PFB1" s="1"/>
      <c r="PFR1" s="1"/>
      <c r="PGH1" s="1"/>
      <c r="PGX1" s="1"/>
      <c r="PHN1" s="1"/>
      <c r="PID1" s="1"/>
      <c r="PIT1" s="1"/>
      <c r="PJJ1" s="1"/>
      <c r="PJZ1" s="1"/>
      <c r="PKP1" s="1"/>
      <c r="PLF1" s="1"/>
      <c r="PLV1" s="1"/>
      <c r="PML1" s="1"/>
      <c r="PNB1" s="1"/>
      <c r="PNR1" s="1"/>
      <c r="POH1" s="1"/>
      <c r="POX1" s="1"/>
      <c r="PPN1" s="1"/>
      <c r="PQD1" s="1"/>
      <c r="PQT1" s="1"/>
      <c r="PRJ1" s="1"/>
      <c r="PRZ1" s="1"/>
      <c r="PSP1" s="1"/>
      <c r="PTF1" s="1"/>
      <c r="PTV1" s="1"/>
      <c r="PUL1" s="1"/>
      <c r="PVB1" s="1"/>
      <c r="PVR1" s="1"/>
      <c r="PWH1" s="1"/>
      <c r="PWX1" s="1"/>
      <c r="PXN1" s="1"/>
      <c r="PYD1" s="1"/>
      <c r="PYT1" s="1"/>
      <c r="PZJ1" s="1"/>
      <c r="PZZ1" s="1"/>
      <c r="QAP1" s="1"/>
      <c r="QBF1" s="1"/>
      <c r="QBV1" s="1"/>
      <c r="QCL1" s="1"/>
      <c r="QDB1" s="1"/>
      <c r="QDR1" s="1"/>
      <c r="QEH1" s="1"/>
      <c r="QEX1" s="1"/>
      <c r="QFN1" s="1"/>
      <c r="QGD1" s="1"/>
      <c r="QGT1" s="1"/>
      <c r="QHJ1" s="1"/>
      <c r="QHZ1" s="1"/>
      <c r="QIP1" s="1"/>
      <c r="QJF1" s="1"/>
      <c r="QJV1" s="1"/>
      <c r="QKL1" s="1"/>
      <c r="QLB1" s="1"/>
      <c r="QLR1" s="1"/>
      <c r="QMH1" s="1"/>
      <c r="QMX1" s="1"/>
      <c r="QNN1" s="1"/>
      <c r="QOD1" s="1"/>
      <c r="QOT1" s="1"/>
      <c r="QPJ1" s="1"/>
      <c r="QPZ1" s="1"/>
      <c r="QQP1" s="1"/>
      <c r="QRF1" s="1"/>
      <c r="QRV1" s="1"/>
      <c r="QSL1" s="1"/>
      <c r="QTB1" s="1"/>
      <c r="QTR1" s="1"/>
      <c r="QUH1" s="1"/>
      <c r="QUX1" s="1"/>
      <c r="QVN1" s="1"/>
      <c r="QWD1" s="1"/>
      <c r="QWT1" s="1"/>
      <c r="QXJ1" s="1"/>
      <c r="QXZ1" s="1"/>
      <c r="QYP1" s="1"/>
      <c r="QZF1" s="1"/>
      <c r="QZV1" s="1"/>
      <c r="RAL1" s="1"/>
      <c r="RBB1" s="1"/>
      <c r="RBR1" s="1"/>
      <c r="RCH1" s="1"/>
      <c r="RCX1" s="1"/>
      <c r="RDN1" s="1"/>
      <c r="RED1" s="1"/>
      <c r="RET1" s="1"/>
      <c r="RFJ1" s="1"/>
      <c r="RFZ1" s="1"/>
      <c r="RGP1" s="1"/>
      <c r="RHF1" s="1"/>
      <c r="RHV1" s="1"/>
      <c r="RIL1" s="1"/>
      <c r="RJB1" s="1"/>
      <c r="RJR1" s="1"/>
      <c r="RKH1" s="1"/>
      <c r="RKX1" s="1"/>
      <c r="RLN1" s="1"/>
      <c r="RMD1" s="1"/>
      <c r="RMT1" s="1"/>
      <c r="RNJ1" s="1"/>
      <c r="RNZ1" s="1"/>
      <c r="ROP1" s="1"/>
      <c r="RPF1" s="1"/>
      <c r="RPV1" s="1"/>
      <c r="RQL1" s="1"/>
      <c r="RRB1" s="1"/>
      <c r="RRR1" s="1"/>
      <c r="RSH1" s="1"/>
      <c r="RSX1" s="1"/>
      <c r="RTN1" s="1"/>
      <c r="RUD1" s="1"/>
      <c r="RUT1" s="1"/>
      <c r="RVJ1" s="1"/>
      <c r="RVZ1" s="1"/>
      <c r="RWP1" s="1"/>
      <c r="RXF1" s="1"/>
      <c r="RXV1" s="1"/>
      <c r="RYL1" s="1"/>
      <c r="RZB1" s="1"/>
      <c r="RZR1" s="1"/>
      <c r="SAH1" s="1"/>
      <c r="SAX1" s="1"/>
      <c r="SBN1" s="1"/>
      <c r="SCD1" s="1"/>
      <c r="SCT1" s="1"/>
      <c r="SDJ1" s="1"/>
      <c r="SDZ1" s="1"/>
      <c r="SEP1" s="1"/>
      <c r="SFF1" s="1"/>
      <c r="SFV1" s="1"/>
      <c r="SGL1" s="1"/>
      <c r="SHB1" s="1"/>
      <c r="SHR1" s="1"/>
      <c r="SIH1" s="1"/>
      <c r="SIX1" s="1"/>
      <c r="SJN1" s="1"/>
      <c r="SKD1" s="1"/>
      <c r="SKT1" s="1"/>
      <c r="SLJ1" s="1"/>
      <c r="SLZ1" s="1"/>
      <c r="SMP1" s="1"/>
      <c r="SNF1" s="1"/>
      <c r="SNV1" s="1"/>
      <c r="SOL1" s="1"/>
      <c r="SPB1" s="1"/>
      <c r="SPR1" s="1"/>
      <c r="SQH1" s="1"/>
      <c r="SQX1" s="1"/>
      <c r="SRN1" s="1"/>
      <c r="SSD1" s="1"/>
      <c r="SST1" s="1"/>
      <c r="STJ1" s="1"/>
      <c r="STZ1" s="1"/>
      <c r="SUP1" s="1"/>
      <c r="SVF1" s="1"/>
      <c r="SVV1" s="1"/>
      <c r="SWL1" s="1"/>
      <c r="SXB1" s="1"/>
      <c r="SXR1" s="1"/>
      <c r="SYH1" s="1"/>
      <c r="SYX1" s="1"/>
      <c r="SZN1" s="1"/>
      <c r="TAD1" s="1"/>
      <c r="TAT1" s="1"/>
      <c r="TBJ1" s="1"/>
      <c r="TBZ1" s="1"/>
      <c r="TCP1" s="1"/>
      <c r="TDF1" s="1"/>
      <c r="TDV1" s="1"/>
      <c r="TEL1" s="1"/>
      <c r="TFB1" s="1"/>
      <c r="TFR1" s="1"/>
      <c r="TGH1" s="1"/>
      <c r="TGX1" s="1"/>
      <c r="THN1" s="1"/>
      <c r="TID1" s="1"/>
      <c r="TIT1" s="1"/>
      <c r="TJJ1" s="1"/>
      <c r="TJZ1" s="1"/>
      <c r="TKP1" s="1"/>
      <c r="TLF1" s="1"/>
      <c r="TLV1" s="1"/>
      <c r="TML1" s="1"/>
      <c r="TNB1" s="1"/>
      <c r="TNR1" s="1"/>
      <c r="TOH1" s="1"/>
      <c r="TOX1" s="1"/>
      <c r="TPN1" s="1"/>
      <c r="TQD1" s="1"/>
      <c r="TQT1" s="1"/>
      <c r="TRJ1" s="1"/>
      <c r="TRZ1" s="1"/>
      <c r="TSP1" s="1"/>
      <c r="TTF1" s="1"/>
      <c r="TTV1" s="1"/>
      <c r="TUL1" s="1"/>
      <c r="TVB1" s="1"/>
      <c r="TVR1" s="1"/>
      <c r="TWH1" s="1"/>
      <c r="TWX1" s="1"/>
      <c r="TXN1" s="1"/>
      <c r="TYD1" s="1"/>
      <c r="TYT1" s="1"/>
      <c r="TZJ1" s="1"/>
      <c r="TZZ1" s="1"/>
      <c r="UAP1" s="1"/>
      <c r="UBF1" s="1"/>
      <c r="UBV1" s="1"/>
      <c r="UCL1" s="1"/>
      <c r="UDB1" s="1"/>
      <c r="UDR1" s="1"/>
      <c r="UEH1" s="1"/>
      <c r="UEX1" s="1"/>
      <c r="UFN1" s="1"/>
      <c r="UGD1" s="1"/>
      <c r="UGT1" s="1"/>
      <c r="UHJ1" s="1"/>
      <c r="UHZ1" s="1"/>
      <c r="UIP1" s="1"/>
      <c r="UJF1" s="1"/>
      <c r="UJV1" s="1"/>
      <c r="UKL1" s="1"/>
      <c r="ULB1" s="1"/>
      <c r="ULR1" s="1"/>
      <c r="UMH1" s="1"/>
      <c r="UMX1" s="1"/>
      <c r="UNN1" s="1"/>
      <c r="UOD1" s="1"/>
      <c r="UOT1" s="1"/>
      <c r="UPJ1" s="1"/>
      <c r="UPZ1" s="1"/>
      <c r="UQP1" s="1"/>
      <c r="URF1" s="1"/>
      <c r="URV1" s="1"/>
      <c r="USL1" s="1"/>
      <c r="UTB1" s="1"/>
      <c r="UTR1" s="1"/>
      <c r="UUH1" s="1"/>
      <c r="UUX1" s="1"/>
      <c r="UVN1" s="1"/>
      <c r="UWD1" s="1"/>
      <c r="UWT1" s="1"/>
      <c r="UXJ1" s="1"/>
      <c r="UXZ1" s="1"/>
      <c r="UYP1" s="1"/>
      <c r="UZF1" s="1"/>
      <c r="UZV1" s="1"/>
      <c r="VAL1" s="1"/>
      <c r="VBB1" s="1"/>
      <c r="VBR1" s="1"/>
      <c r="VCH1" s="1"/>
      <c r="VCX1" s="1"/>
      <c r="VDN1" s="1"/>
      <c r="VED1" s="1"/>
      <c r="VET1" s="1"/>
      <c r="VFJ1" s="1"/>
      <c r="VFZ1" s="1"/>
      <c r="VGP1" s="1"/>
      <c r="VHF1" s="1"/>
      <c r="VHV1" s="1"/>
      <c r="VIL1" s="1"/>
      <c r="VJB1" s="1"/>
      <c r="VJR1" s="1"/>
      <c r="VKH1" s="1"/>
      <c r="VKX1" s="1"/>
      <c r="VLN1" s="1"/>
      <c r="VMD1" s="1"/>
      <c r="VMT1" s="1"/>
      <c r="VNJ1" s="1"/>
      <c r="VNZ1" s="1"/>
      <c r="VOP1" s="1"/>
      <c r="VPF1" s="1"/>
      <c r="VPV1" s="1"/>
      <c r="VQL1" s="1"/>
      <c r="VRB1" s="1"/>
      <c r="VRR1" s="1"/>
      <c r="VSH1" s="1"/>
      <c r="VSX1" s="1"/>
      <c r="VTN1" s="1"/>
      <c r="VUD1" s="1"/>
      <c r="VUT1" s="1"/>
      <c r="VVJ1" s="1"/>
      <c r="VVZ1" s="1"/>
      <c r="VWP1" s="1"/>
      <c r="VXF1" s="1"/>
      <c r="VXV1" s="1"/>
      <c r="VYL1" s="1"/>
      <c r="VZB1" s="1"/>
      <c r="VZR1" s="1"/>
      <c r="WAH1" s="1"/>
      <c r="WAX1" s="1"/>
      <c r="WBN1" s="1"/>
      <c r="WCD1" s="1"/>
      <c r="WCT1" s="1"/>
      <c r="WDJ1" s="1"/>
      <c r="WDZ1" s="1"/>
      <c r="WEP1" s="1"/>
      <c r="WFF1" s="1"/>
      <c r="WFV1" s="1"/>
      <c r="WGL1" s="1"/>
      <c r="WHB1" s="1"/>
      <c r="WHR1" s="1"/>
      <c r="WIH1" s="1"/>
      <c r="WIX1" s="1"/>
      <c r="WJN1" s="1"/>
      <c r="WKD1" s="1"/>
      <c r="WKT1" s="1"/>
      <c r="WLJ1" s="1"/>
      <c r="WLZ1" s="1"/>
      <c r="WMP1" s="1"/>
      <c r="WNF1" s="1"/>
      <c r="WNV1" s="1"/>
      <c r="WOL1" s="1"/>
      <c r="WPB1" s="1"/>
      <c r="WPR1" s="1"/>
      <c r="WQH1" s="1"/>
      <c r="WQX1" s="1"/>
      <c r="WRN1" s="1"/>
      <c r="WSD1" s="1"/>
      <c r="WST1" s="1"/>
      <c r="WTJ1" s="1"/>
      <c r="WTZ1" s="1"/>
      <c r="WUP1" s="1"/>
      <c r="WVF1" s="1"/>
      <c r="WVV1" s="1"/>
      <c r="WWL1" s="1"/>
      <c r="WXB1" s="1"/>
      <c r="WXR1" s="1"/>
      <c r="WYH1" s="1"/>
      <c r="WYX1" s="1"/>
      <c r="WZN1" s="1"/>
      <c r="XAD1" s="1"/>
      <c r="XAT1" s="1"/>
      <c r="XBJ1" s="1"/>
      <c r="XBZ1" s="1"/>
      <c r="XCP1" s="1"/>
      <c r="XDF1" s="1"/>
      <c r="XDV1" s="1"/>
      <c r="XEL1" s="1"/>
    </row>
    <row r="2" spans="1:1022 1038:2046 2062:3070 3086:4094 4110:5118 5134:6142 6158:7166 7182:8190 8206:9214 9230:10238 10254:11262 11278:12286 12302:13310 13326:14334 14350:15358 15374:16366" x14ac:dyDescent="0.3">
      <c r="A2" t="s">
        <v>41</v>
      </c>
      <c r="B2" t="s">
        <v>28</v>
      </c>
      <c r="C2" t="s">
        <v>653</v>
      </c>
      <c r="D2" t="s">
        <v>7</v>
      </c>
      <c r="E2">
        <v>35.36</v>
      </c>
      <c r="F2">
        <v>4.78</v>
      </c>
      <c r="G2">
        <v>7</v>
      </c>
      <c r="H2">
        <v>49.4</v>
      </c>
      <c r="I2">
        <v>20.6</v>
      </c>
      <c r="J2">
        <v>23</v>
      </c>
    </row>
    <row r="3" spans="1:1022 1038:2046 2062:3070 3086:4094 4110:5118 5134:6142 6158:7166 7182:8190 8206:9214 9230:10238 10254:11262 11278:12286 12302:13310 13326:14334 14350:15358 15374:16366" x14ac:dyDescent="0.3">
      <c r="A3" t="s">
        <v>41</v>
      </c>
      <c r="B3" t="s">
        <v>28</v>
      </c>
      <c r="C3" t="s">
        <v>654</v>
      </c>
      <c r="D3" t="s">
        <v>7</v>
      </c>
      <c r="E3">
        <v>5.66</v>
      </c>
      <c r="F3">
        <v>1.19</v>
      </c>
      <c r="G3">
        <v>50</v>
      </c>
      <c r="H3">
        <v>6.72</v>
      </c>
      <c r="I3">
        <v>3.01</v>
      </c>
      <c r="J3">
        <v>69</v>
      </c>
    </row>
    <row r="4" spans="1:1022 1038:2046 2062:3070 3086:4094 4110:5118 5134:6142 6158:7166 7182:8190 8206:9214 9230:10238 10254:11262 11278:12286 12302:13310 13326:14334 14350:15358 15374:16366" x14ac:dyDescent="0.3">
      <c r="A4" t="s">
        <v>41</v>
      </c>
      <c r="B4" t="s">
        <v>28</v>
      </c>
      <c r="C4" t="s">
        <v>42</v>
      </c>
      <c r="D4" t="s">
        <v>7</v>
      </c>
      <c r="E4">
        <v>307</v>
      </c>
      <c r="F4">
        <v>158</v>
      </c>
      <c r="G4">
        <v>38</v>
      </c>
      <c r="H4">
        <v>381</v>
      </c>
      <c r="I4">
        <v>176</v>
      </c>
      <c r="J4">
        <v>61</v>
      </c>
    </row>
    <row r="5" spans="1:1022 1038:2046 2062:3070 3086:4094 4110:5118 5134:6142 6158:7166 7182:8190 8206:9214 9230:10238 10254:11262 11278:12286 12302:13310 13326:14334 14350:15358 15374:16366" x14ac:dyDescent="0.3">
      <c r="A5" t="s">
        <v>41</v>
      </c>
      <c r="B5" t="s">
        <v>28</v>
      </c>
      <c r="C5" t="s">
        <v>69</v>
      </c>
      <c r="D5" t="s">
        <v>7</v>
      </c>
      <c r="E5">
        <v>377</v>
      </c>
      <c r="F5">
        <v>167.84</v>
      </c>
      <c r="G5">
        <v>5</v>
      </c>
      <c r="H5">
        <v>171.2</v>
      </c>
      <c r="I5">
        <v>89.9</v>
      </c>
      <c r="J5">
        <v>12</v>
      </c>
    </row>
    <row r="6" spans="1:1022 1038:2046 2062:3070 3086:4094 4110:5118 5134:6142 6158:7166 7182:8190 8206:9214 9230:10238 10254:11262 11278:12286 12302:13310 13326:14334 14350:15358 15374:16366" ht="13.8" customHeight="1" x14ac:dyDescent="0.3"/>
    <row r="8" spans="1:1022 1038:2046 2062:3070 3086:4094 4110:5118 5134:6142 6158:7166 7182:8190 8206:9214 9230:10238 10254:11262 11278:12286 12302:13310 13326:14334 14350:15358 15374:16366" ht="13.8" customHeight="1" x14ac:dyDescent="0.3"/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CA51-1860-47C7-80A7-D58C687560DE}">
  <dimension ref="A1:J13"/>
  <sheetViews>
    <sheetView topLeftCell="A7" workbookViewId="0">
      <selection activeCell="F14" sqref="F14"/>
    </sheetView>
  </sheetViews>
  <sheetFormatPr defaultRowHeight="14.4" x14ac:dyDescent="0.3"/>
  <cols>
    <col min="2" max="2" width="11.77734375" bestFit="1" customWidth="1"/>
    <col min="3" max="3" width="15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67</v>
      </c>
      <c r="B2" t="s">
        <v>352</v>
      </c>
      <c r="C2" t="s">
        <v>301</v>
      </c>
      <c r="D2" t="s">
        <v>27</v>
      </c>
      <c r="E2">
        <f>ROUND(SUM(140*0.442),0)</f>
        <v>62</v>
      </c>
      <c r="F2">
        <f>ROUND(SUM(213*0.472),0)</f>
        <v>101</v>
      </c>
      <c r="G2">
        <f>ROUND(SUM(140*0.136),0)</f>
        <v>19</v>
      </c>
      <c r="H2">
        <f>ROUND(SUM(213*0.034),0)</f>
        <v>7</v>
      </c>
      <c r="I2">
        <f t="shared" ref="I2:I7" si="0">SUM(E2:H2)</f>
        <v>189</v>
      </c>
      <c r="J2">
        <v>26</v>
      </c>
    </row>
    <row r="3" spans="1:10" x14ac:dyDescent="0.3">
      <c r="A3" t="s">
        <v>49</v>
      </c>
      <c r="B3" t="s">
        <v>352</v>
      </c>
      <c r="C3" t="s">
        <v>301</v>
      </c>
      <c r="D3" t="s">
        <v>27</v>
      </c>
      <c r="E3">
        <f>ROUND(SUM(140*0.42),0)</f>
        <v>59</v>
      </c>
      <c r="F3">
        <f>ROUND(SUM(213*0.494),0)</f>
        <v>105</v>
      </c>
      <c r="G3">
        <f>ROUND(SUM(140*0.136),0)</f>
        <v>19</v>
      </c>
      <c r="H3">
        <f>ROUND(SUM(213*0.034),0)</f>
        <v>7</v>
      </c>
      <c r="I3">
        <f t="shared" si="0"/>
        <v>190</v>
      </c>
      <c r="J3">
        <v>26</v>
      </c>
    </row>
    <row r="4" spans="1:10" x14ac:dyDescent="0.3">
      <c r="A4" t="s">
        <v>67</v>
      </c>
      <c r="B4" t="s">
        <v>352</v>
      </c>
      <c r="C4" t="s">
        <v>354</v>
      </c>
      <c r="D4" t="s">
        <v>27</v>
      </c>
      <c r="E4">
        <f>ROUND(SUM(66*0.348),0)</f>
        <v>23</v>
      </c>
      <c r="F4">
        <f>ROUND(SUM(56*0.518),0)</f>
        <v>29</v>
      </c>
      <c r="G4">
        <f>ROUND(SUM(66*0.136),0)</f>
        <v>9</v>
      </c>
      <c r="H4">
        <f>ROUND(SUM(56*0.089),0)</f>
        <v>5</v>
      </c>
      <c r="I4">
        <f t="shared" si="0"/>
        <v>66</v>
      </c>
      <c r="J4">
        <v>14</v>
      </c>
    </row>
    <row r="5" spans="1:10" x14ac:dyDescent="0.3">
      <c r="A5" t="s">
        <v>49</v>
      </c>
      <c r="B5" t="s">
        <v>352</v>
      </c>
      <c r="C5" t="s">
        <v>354</v>
      </c>
      <c r="D5" t="s">
        <v>27</v>
      </c>
      <c r="E5">
        <f>ROUND(SUM(66*0.515),0)</f>
        <v>34</v>
      </c>
      <c r="F5">
        <f>ROUND(SUM(56*0.393),0)</f>
        <v>22</v>
      </c>
      <c r="G5">
        <f>ROUND(SUM(66*0.136),0)</f>
        <v>9</v>
      </c>
      <c r="H5">
        <f>ROUND(SUM(56*0.089),0)</f>
        <v>5</v>
      </c>
      <c r="I5">
        <f t="shared" si="0"/>
        <v>70</v>
      </c>
      <c r="J5">
        <v>14</v>
      </c>
    </row>
    <row r="6" spans="1:10" x14ac:dyDescent="0.3">
      <c r="A6" t="s">
        <v>230</v>
      </c>
      <c r="B6" t="s">
        <v>352</v>
      </c>
      <c r="C6" t="s">
        <v>301</v>
      </c>
      <c r="D6" t="s">
        <v>8</v>
      </c>
      <c r="E6">
        <f>ROUND(SUM(140*0.019),0)</f>
        <v>3</v>
      </c>
      <c r="F6">
        <f>ROUND(SUM(213*0.011),0)</f>
        <v>2</v>
      </c>
      <c r="G6">
        <f>ROUND(SUM(140*0.981),0)</f>
        <v>137</v>
      </c>
      <c r="H6">
        <f>ROUND(SUM(213*0.989),0)</f>
        <v>211</v>
      </c>
      <c r="I6">
        <f t="shared" si="0"/>
        <v>353</v>
      </c>
      <c r="J6">
        <v>5</v>
      </c>
    </row>
    <row r="7" spans="1:10" x14ac:dyDescent="0.3">
      <c r="A7" t="s">
        <v>309</v>
      </c>
      <c r="B7" t="s">
        <v>352</v>
      </c>
      <c r="C7" t="s">
        <v>301</v>
      </c>
      <c r="D7" t="s">
        <v>8</v>
      </c>
      <c r="E7">
        <f>ROUND(SUM(140*0),0)</f>
        <v>0</v>
      </c>
      <c r="F7">
        <f>ROUND(SUM(213*0),0)</f>
        <v>0</v>
      </c>
      <c r="G7">
        <f>ROUND(SUM(140*0.981),0)</f>
        <v>137</v>
      </c>
      <c r="H7">
        <f>ROUND(SUM(213*0.989),0)</f>
        <v>211</v>
      </c>
      <c r="I7">
        <f t="shared" si="0"/>
        <v>348</v>
      </c>
      <c r="J7">
        <v>0</v>
      </c>
    </row>
    <row r="8" spans="1:10" x14ac:dyDescent="0.3">
      <c r="A8" t="s">
        <v>230</v>
      </c>
      <c r="B8" t="s">
        <v>352</v>
      </c>
      <c r="C8" t="s">
        <v>354</v>
      </c>
      <c r="D8" t="s">
        <v>8</v>
      </c>
      <c r="E8">
        <f>ROUND(SUM(66*0.015),0)</f>
        <v>1</v>
      </c>
      <c r="F8">
        <f>ROUND(SUM(56*0.071),0)</f>
        <v>4</v>
      </c>
      <c r="G8">
        <f>ROUND(SUM(66*0.985),0)</f>
        <v>65</v>
      </c>
      <c r="H8">
        <f>ROUND(SUM(56*0.911),0)</f>
        <v>51</v>
      </c>
      <c r="I8">
        <f t="shared" ref="I8:I9" si="1">SUM(E8:H8)</f>
        <v>121</v>
      </c>
      <c r="J8">
        <v>5</v>
      </c>
    </row>
    <row r="9" spans="1:10" x14ac:dyDescent="0.3">
      <c r="A9" t="s">
        <v>309</v>
      </c>
      <c r="B9" t="s">
        <v>352</v>
      </c>
      <c r="C9" t="s">
        <v>354</v>
      </c>
      <c r="D9" t="s">
        <v>8</v>
      </c>
      <c r="E9">
        <f>ROUND(SUM(66*0),0)</f>
        <v>0</v>
      </c>
      <c r="F9">
        <f>ROUND(SUM(56*0.018),0)</f>
        <v>1</v>
      </c>
      <c r="G9">
        <f>ROUND(SUM(66*0.985),0)</f>
        <v>65</v>
      </c>
      <c r="H9">
        <f>ROUND(SUM(56*0.911),0)</f>
        <v>51</v>
      </c>
      <c r="I9">
        <f t="shared" si="1"/>
        <v>117</v>
      </c>
      <c r="J9">
        <v>1</v>
      </c>
    </row>
    <row r="10" spans="1:10" x14ac:dyDescent="0.3">
      <c r="A10" t="s">
        <v>275</v>
      </c>
      <c r="B10" t="s">
        <v>352</v>
      </c>
      <c r="C10" t="s">
        <v>301</v>
      </c>
      <c r="D10" t="s">
        <v>8</v>
      </c>
      <c r="E10">
        <f>ROUND(SUM(140*0.155),0)</f>
        <v>22</v>
      </c>
      <c r="F10">
        <f>ROUND(SUM(213*0.191),0)</f>
        <v>41</v>
      </c>
      <c r="G10">
        <v>116</v>
      </c>
      <c r="H10">
        <v>167</v>
      </c>
      <c r="I10">
        <f>SUM(E10:H10)</f>
        <v>346</v>
      </c>
      <c r="J10">
        <v>63</v>
      </c>
    </row>
    <row r="11" spans="1:10" x14ac:dyDescent="0.3">
      <c r="A11" t="s">
        <v>276</v>
      </c>
      <c r="B11" t="s">
        <v>352</v>
      </c>
      <c r="C11" t="s">
        <v>301</v>
      </c>
      <c r="D11" t="s">
        <v>8</v>
      </c>
      <c r="E11">
        <f>ROUND(SUM(140*0.015),0)</f>
        <v>2</v>
      </c>
      <c r="F11">
        <f>ROUND(SUM(213*0.022),0)</f>
        <v>5</v>
      </c>
      <c r="G11">
        <f>ROUND(SUM(140*0.83),0)</f>
        <v>116</v>
      </c>
      <c r="H11">
        <f>ROUND(SUM(213*0.787),0)</f>
        <v>168</v>
      </c>
      <c r="I11">
        <f>SUM(E11:H11)</f>
        <v>291</v>
      </c>
      <c r="J11">
        <v>7</v>
      </c>
    </row>
    <row r="12" spans="1:10" x14ac:dyDescent="0.3">
      <c r="A12" t="s">
        <v>275</v>
      </c>
      <c r="B12" t="s">
        <v>352</v>
      </c>
      <c r="C12" t="s">
        <v>354</v>
      </c>
      <c r="D12" t="s">
        <v>8</v>
      </c>
      <c r="E12">
        <f>ROUND(SUM(66*0.212),0)</f>
        <v>14</v>
      </c>
      <c r="F12">
        <f>ROUND(SUM(56*0.196),0)</f>
        <v>11</v>
      </c>
      <c r="G12">
        <f>ROUND(SUM(66*0.788),0)</f>
        <v>52</v>
      </c>
      <c r="H12">
        <f>ROUND(SUM(56*0.75),0)</f>
        <v>42</v>
      </c>
      <c r="I12">
        <f t="shared" ref="I12:I13" si="2">SUM(E12:H12)</f>
        <v>119</v>
      </c>
      <c r="J12">
        <v>25</v>
      </c>
    </row>
    <row r="13" spans="1:10" x14ac:dyDescent="0.3">
      <c r="A13" t="s">
        <v>276</v>
      </c>
      <c r="B13" t="s">
        <v>352</v>
      </c>
      <c r="C13" t="s">
        <v>354</v>
      </c>
      <c r="D13" t="s">
        <v>8</v>
      </c>
      <c r="E13">
        <f>ROUND(SUM(66*0),0)</f>
        <v>0</v>
      </c>
      <c r="F13">
        <f>ROUND(SUM(56*0.054),0)</f>
        <v>3</v>
      </c>
      <c r="G13">
        <f>ROUND(SUM(66*0.788),0)</f>
        <v>52</v>
      </c>
      <c r="H13">
        <f>ROUND(SUM(56*0.75),0)</f>
        <v>42</v>
      </c>
      <c r="I13">
        <f t="shared" si="2"/>
        <v>97</v>
      </c>
      <c r="J13">
        <v>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6C5-9514-4B65-90C7-546AC7CB54B5}">
  <dimension ref="A1:J7"/>
  <sheetViews>
    <sheetView workbookViewId="0">
      <selection activeCell="A6" sqref="A6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67</v>
      </c>
      <c r="B2" t="s">
        <v>352</v>
      </c>
      <c r="C2" t="s">
        <v>355</v>
      </c>
      <c r="D2" t="s">
        <v>27</v>
      </c>
      <c r="E2">
        <v>45</v>
      </c>
      <c r="F2">
        <v>97</v>
      </c>
      <c r="G2">
        <v>9</v>
      </c>
      <c r="H2">
        <v>23</v>
      </c>
      <c r="I2">
        <f>SUM(E2:H2)</f>
        <v>174</v>
      </c>
      <c r="J2">
        <v>32</v>
      </c>
    </row>
    <row r="3" spans="1:10" x14ac:dyDescent="0.3">
      <c r="A3" t="s">
        <v>49</v>
      </c>
      <c r="B3" t="s">
        <v>352</v>
      </c>
      <c r="C3" t="s">
        <v>355</v>
      </c>
      <c r="D3" t="s">
        <v>27</v>
      </c>
      <c r="E3">
        <v>38</v>
      </c>
      <c r="F3">
        <v>105</v>
      </c>
      <c r="G3">
        <v>9</v>
      </c>
      <c r="H3">
        <v>23</v>
      </c>
      <c r="I3">
        <f t="shared" ref="I3:I7" si="0">SUM(E3:H3)</f>
        <v>175</v>
      </c>
      <c r="J3">
        <v>32</v>
      </c>
    </row>
    <row r="4" spans="1:10" x14ac:dyDescent="0.3">
      <c r="A4" t="s">
        <v>67</v>
      </c>
      <c r="B4" t="s">
        <v>352</v>
      </c>
      <c r="C4" t="s">
        <v>356</v>
      </c>
      <c r="D4" t="s">
        <v>27</v>
      </c>
      <c r="E4">
        <v>35</v>
      </c>
      <c r="F4">
        <v>107</v>
      </c>
      <c r="G4">
        <v>7</v>
      </c>
      <c r="H4">
        <v>25</v>
      </c>
      <c r="I4">
        <f t="shared" si="0"/>
        <v>174</v>
      </c>
      <c r="J4">
        <v>32</v>
      </c>
    </row>
    <row r="5" spans="1:10" x14ac:dyDescent="0.3">
      <c r="A5" t="s">
        <v>49</v>
      </c>
      <c r="B5" t="s">
        <v>352</v>
      </c>
      <c r="C5" t="s">
        <v>356</v>
      </c>
      <c r="D5" t="s">
        <v>27</v>
      </c>
      <c r="E5">
        <v>28</v>
      </c>
      <c r="F5">
        <v>115</v>
      </c>
      <c r="G5">
        <v>7</v>
      </c>
      <c r="H5">
        <v>25</v>
      </c>
      <c r="I5">
        <f t="shared" si="0"/>
        <v>175</v>
      </c>
      <c r="J5">
        <v>32</v>
      </c>
    </row>
    <row r="6" spans="1:10" x14ac:dyDescent="0.3">
      <c r="A6" t="s">
        <v>67</v>
      </c>
      <c r="B6" t="s">
        <v>352</v>
      </c>
      <c r="C6" t="s">
        <v>357</v>
      </c>
      <c r="D6" t="s">
        <v>27</v>
      </c>
      <c r="E6">
        <v>23</v>
      </c>
      <c r="F6">
        <v>119</v>
      </c>
      <c r="G6">
        <v>7</v>
      </c>
      <c r="H6">
        <v>25</v>
      </c>
      <c r="I6">
        <f t="shared" si="0"/>
        <v>174</v>
      </c>
      <c r="J6">
        <v>32</v>
      </c>
    </row>
    <row r="7" spans="1:10" x14ac:dyDescent="0.3">
      <c r="A7" t="s">
        <v>49</v>
      </c>
      <c r="B7" t="s">
        <v>352</v>
      </c>
      <c r="C7" t="s">
        <v>357</v>
      </c>
      <c r="D7" t="s">
        <v>27</v>
      </c>
      <c r="E7">
        <v>17</v>
      </c>
      <c r="F7">
        <v>126</v>
      </c>
      <c r="G7">
        <v>7</v>
      </c>
      <c r="H7">
        <v>25</v>
      </c>
      <c r="I7">
        <f t="shared" si="0"/>
        <v>175</v>
      </c>
      <c r="J7">
        <v>32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E85-B0FD-428D-B751-B6A8D9D42EC0}">
  <dimension ref="A1:P7"/>
  <sheetViews>
    <sheetView workbookViewId="0">
      <selection activeCell="I7" sqref="I7"/>
    </sheetView>
  </sheetViews>
  <sheetFormatPr defaultRowHeight="14.4" x14ac:dyDescent="0.3"/>
  <sheetData>
    <row r="1" spans="1:16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92</v>
      </c>
      <c r="H1" s="6" t="s">
        <v>93</v>
      </c>
      <c r="I1" s="6" t="s">
        <v>225</v>
      </c>
      <c r="J1" s="6" t="s">
        <v>13</v>
      </c>
      <c r="K1" s="6" t="s">
        <v>91</v>
      </c>
      <c r="L1" s="6" t="s">
        <v>226</v>
      </c>
      <c r="M1" s="6" t="s">
        <v>94</v>
      </c>
      <c r="N1" s="6" t="s">
        <v>95</v>
      </c>
      <c r="O1" s="6" t="s">
        <v>227</v>
      </c>
      <c r="P1" s="6" t="s">
        <v>14</v>
      </c>
    </row>
    <row r="2" spans="1:16" x14ac:dyDescent="0.3">
      <c r="A2" t="s">
        <v>15</v>
      </c>
      <c r="B2" t="s">
        <v>71</v>
      </c>
      <c r="C2" t="s">
        <v>42</v>
      </c>
      <c r="D2" t="s">
        <v>8</v>
      </c>
      <c r="E2">
        <v>446</v>
      </c>
      <c r="F2">
        <v>0</v>
      </c>
      <c r="G2">
        <v>150</v>
      </c>
      <c r="H2">
        <v>800</v>
      </c>
      <c r="I2">
        <v>2599</v>
      </c>
      <c r="J2">
        <v>139</v>
      </c>
      <c r="K2">
        <v>384</v>
      </c>
      <c r="L2">
        <v>0</v>
      </c>
      <c r="M2">
        <v>150</v>
      </c>
      <c r="N2">
        <v>698</v>
      </c>
      <c r="O2">
        <v>2663</v>
      </c>
      <c r="P2">
        <v>216</v>
      </c>
    </row>
    <row r="3" spans="1:16" x14ac:dyDescent="0.3">
      <c r="A3" t="s">
        <v>16</v>
      </c>
      <c r="B3" t="s">
        <v>71</v>
      </c>
      <c r="C3" t="s">
        <v>42</v>
      </c>
      <c r="D3" t="s">
        <v>8</v>
      </c>
      <c r="E3">
        <v>625.79999999999995</v>
      </c>
      <c r="F3">
        <v>0</v>
      </c>
      <c r="G3">
        <v>460</v>
      </c>
      <c r="H3">
        <v>927</v>
      </c>
      <c r="I3">
        <v>2204</v>
      </c>
      <c r="J3">
        <v>27</v>
      </c>
      <c r="K3">
        <v>384</v>
      </c>
      <c r="L3">
        <v>0</v>
      </c>
      <c r="M3">
        <v>150</v>
      </c>
      <c r="N3">
        <v>698</v>
      </c>
      <c r="O3">
        <v>2663</v>
      </c>
      <c r="P3">
        <v>216</v>
      </c>
    </row>
    <row r="4" spans="1:16" x14ac:dyDescent="0.3">
      <c r="A4" t="s">
        <v>46</v>
      </c>
      <c r="B4" t="s">
        <v>71</v>
      </c>
      <c r="C4" t="s">
        <v>42</v>
      </c>
      <c r="D4" t="s">
        <v>8</v>
      </c>
      <c r="E4">
        <v>550</v>
      </c>
      <c r="F4">
        <v>85</v>
      </c>
      <c r="G4">
        <v>200</v>
      </c>
      <c r="H4">
        <v>1476</v>
      </c>
      <c r="I4">
        <v>1605</v>
      </c>
      <c r="J4">
        <v>18</v>
      </c>
      <c r="K4">
        <v>384</v>
      </c>
      <c r="L4">
        <v>0</v>
      </c>
      <c r="M4">
        <v>150</v>
      </c>
      <c r="N4">
        <v>698</v>
      </c>
      <c r="O4">
        <v>2663</v>
      </c>
      <c r="P4">
        <v>216</v>
      </c>
    </row>
    <row r="5" spans="1:16" x14ac:dyDescent="0.3">
      <c r="A5" t="s">
        <v>15</v>
      </c>
      <c r="B5" t="s">
        <v>71</v>
      </c>
      <c r="C5" t="s">
        <v>358</v>
      </c>
      <c r="D5" t="s">
        <v>8</v>
      </c>
      <c r="E5">
        <v>1</v>
      </c>
      <c r="F5">
        <v>1</v>
      </c>
      <c r="G5">
        <v>1</v>
      </c>
      <c r="H5">
        <v>2</v>
      </c>
      <c r="I5">
        <v>6</v>
      </c>
      <c r="J5">
        <v>139</v>
      </c>
      <c r="K5">
        <v>1</v>
      </c>
      <c r="L5">
        <v>1</v>
      </c>
      <c r="M5">
        <v>1</v>
      </c>
      <c r="N5">
        <v>2</v>
      </c>
      <c r="O5">
        <v>9</v>
      </c>
      <c r="P5">
        <v>216</v>
      </c>
    </row>
    <row r="6" spans="1:16" x14ac:dyDescent="0.3">
      <c r="A6" t="s">
        <v>16</v>
      </c>
      <c r="B6" t="s">
        <v>71</v>
      </c>
      <c r="C6" t="s">
        <v>358</v>
      </c>
      <c r="D6" t="s">
        <v>8</v>
      </c>
      <c r="E6">
        <v>1</v>
      </c>
      <c r="F6">
        <v>1</v>
      </c>
      <c r="G6">
        <v>1</v>
      </c>
      <c r="H6">
        <v>2</v>
      </c>
      <c r="I6">
        <v>4</v>
      </c>
      <c r="J6">
        <v>27</v>
      </c>
      <c r="K6">
        <v>1</v>
      </c>
      <c r="L6">
        <v>1</v>
      </c>
      <c r="M6">
        <v>1</v>
      </c>
      <c r="N6">
        <v>2</v>
      </c>
      <c r="O6">
        <v>9</v>
      </c>
      <c r="P6">
        <v>216</v>
      </c>
    </row>
    <row r="7" spans="1:16" x14ac:dyDescent="0.3">
      <c r="A7" t="s">
        <v>46</v>
      </c>
      <c r="B7" t="s">
        <v>71</v>
      </c>
      <c r="C7" t="s">
        <v>358</v>
      </c>
      <c r="D7" t="s">
        <v>8</v>
      </c>
      <c r="E7">
        <v>1</v>
      </c>
      <c r="F7">
        <v>1</v>
      </c>
      <c r="G7">
        <v>1</v>
      </c>
      <c r="H7">
        <v>2</v>
      </c>
      <c r="I7">
        <v>10</v>
      </c>
      <c r="J7">
        <v>18</v>
      </c>
      <c r="K7">
        <v>1</v>
      </c>
      <c r="L7">
        <v>1</v>
      </c>
      <c r="M7">
        <v>1</v>
      </c>
      <c r="N7">
        <v>2</v>
      </c>
      <c r="O7">
        <v>9</v>
      </c>
      <c r="P7">
        <v>216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46B7-1CEF-47F8-9550-D00350D32D67}">
  <dimension ref="A1:J10"/>
  <sheetViews>
    <sheetView workbookViewId="0">
      <selection activeCell="F13" sqref="F13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136</v>
      </c>
      <c r="B2" t="s">
        <v>71</v>
      </c>
      <c r="C2" t="s">
        <v>359</v>
      </c>
      <c r="D2" t="s">
        <v>8</v>
      </c>
      <c r="E2">
        <v>771.8</v>
      </c>
      <c r="F2">
        <v>445.47</v>
      </c>
      <c r="G2">
        <v>21</v>
      </c>
      <c r="H2">
        <v>708.67</v>
      </c>
      <c r="I2">
        <v>499.75</v>
      </c>
      <c r="J2">
        <v>15</v>
      </c>
    </row>
    <row r="3" spans="1:10" x14ac:dyDescent="0.3">
      <c r="A3" t="s">
        <v>136</v>
      </c>
      <c r="B3" t="s">
        <v>43</v>
      </c>
      <c r="C3" t="s">
        <v>42</v>
      </c>
      <c r="D3" t="s">
        <v>8</v>
      </c>
      <c r="E3">
        <v>6.33</v>
      </c>
      <c r="F3">
        <v>3.68</v>
      </c>
      <c r="G3">
        <v>21</v>
      </c>
      <c r="H3">
        <v>6.07</v>
      </c>
      <c r="I3">
        <v>4.54</v>
      </c>
      <c r="J3">
        <v>15</v>
      </c>
    </row>
    <row r="4" spans="1:10" x14ac:dyDescent="0.3">
      <c r="A4" t="s">
        <v>136</v>
      </c>
      <c r="B4" t="s">
        <v>43</v>
      </c>
      <c r="C4" t="s">
        <v>68</v>
      </c>
      <c r="D4" t="s">
        <v>8</v>
      </c>
      <c r="E4">
        <v>17.09</v>
      </c>
      <c r="F4">
        <v>17.61</v>
      </c>
      <c r="G4">
        <v>21</v>
      </c>
      <c r="H4">
        <v>12.52</v>
      </c>
      <c r="I4">
        <v>16.88</v>
      </c>
      <c r="J4">
        <v>15</v>
      </c>
    </row>
    <row r="5" spans="1:10" x14ac:dyDescent="0.3">
      <c r="A5" t="s">
        <v>136</v>
      </c>
      <c r="B5" t="s">
        <v>43</v>
      </c>
      <c r="C5" t="s">
        <v>159</v>
      </c>
      <c r="D5" t="s">
        <v>8</v>
      </c>
      <c r="E5">
        <v>2.5099999999999998</v>
      </c>
      <c r="F5">
        <v>1.78</v>
      </c>
      <c r="G5">
        <v>21</v>
      </c>
      <c r="H5">
        <v>2.0499999999999998</v>
      </c>
      <c r="I5">
        <v>2.04</v>
      </c>
      <c r="J5">
        <v>15</v>
      </c>
    </row>
    <row r="6" spans="1:10" x14ac:dyDescent="0.3">
      <c r="A6" t="s">
        <v>136</v>
      </c>
      <c r="B6" t="s">
        <v>43</v>
      </c>
      <c r="C6" t="s">
        <v>360</v>
      </c>
      <c r="D6" t="s">
        <v>8</v>
      </c>
      <c r="E6">
        <v>46.58</v>
      </c>
      <c r="F6">
        <v>44.52</v>
      </c>
      <c r="G6">
        <v>21</v>
      </c>
      <c r="H6">
        <v>33.25</v>
      </c>
      <c r="I6">
        <v>24.34</v>
      </c>
      <c r="J6">
        <v>15</v>
      </c>
    </row>
    <row r="7" spans="1:10" x14ac:dyDescent="0.3">
      <c r="A7" t="s">
        <v>136</v>
      </c>
      <c r="B7" t="s">
        <v>43</v>
      </c>
      <c r="C7" t="s">
        <v>160</v>
      </c>
      <c r="D7" t="s">
        <v>8</v>
      </c>
      <c r="E7">
        <v>6.1</v>
      </c>
      <c r="F7">
        <v>3.35</v>
      </c>
      <c r="G7">
        <v>21</v>
      </c>
      <c r="H7">
        <v>6.58</v>
      </c>
      <c r="I7">
        <v>3.95</v>
      </c>
      <c r="J7">
        <v>15</v>
      </c>
    </row>
    <row r="8" spans="1:10" x14ac:dyDescent="0.3">
      <c r="A8" t="s">
        <v>136</v>
      </c>
      <c r="B8" t="s">
        <v>43</v>
      </c>
      <c r="C8" t="s">
        <v>60</v>
      </c>
      <c r="D8" t="s">
        <v>8</v>
      </c>
      <c r="E8">
        <v>63.66</v>
      </c>
      <c r="F8">
        <v>57.44</v>
      </c>
      <c r="G8">
        <v>21</v>
      </c>
      <c r="H8">
        <v>45.77</v>
      </c>
      <c r="I8">
        <v>33.81</v>
      </c>
      <c r="J8">
        <v>15</v>
      </c>
    </row>
    <row r="9" spans="1:10" x14ac:dyDescent="0.3">
      <c r="A9" t="s">
        <v>136</v>
      </c>
      <c r="B9" t="s">
        <v>43</v>
      </c>
      <c r="C9" t="s">
        <v>44</v>
      </c>
      <c r="D9" t="s">
        <v>8</v>
      </c>
      <c r="E9">
        <v>0.45100000000000001</v>
      </c>
      <c r="F9">
        <v>0.34799999999999998</v>
      </c>
      <c r="G9">
        <v>21</v>
      </c>
      <c r="H9">
        <v>0.374</v>
      </c>
      <c r="I9">
        <v>0.47199999999999998</v>
      </c>
      <c r="J9">
        <v>15</v>
      </c>
    </row>
    <row r="10" spans="1:10" x14ac:dyDescent="0.3">
      <c r="A10" t="s">
        <v>136</v>
      </c>
      <c r="B10" t="s">
        <v>43</v>
      </c>
      <c r="C10" t="s">
        <v>195</v>
      </c>
      <c r="D10" t="s">
        <v>8</v>
      </c>
      <c r="E10">
        <v>9.2899999999999991</v>
      </c>
      <c r="F10">
        <v>5.41</v>
      </c>
      <c r="G10">
        <v>21</v>
      </c>
      <c r="H10">
        <v>8.6300000000000008</v>
      </c>
      <c r="I10">
        <v>4.9400000000000004</v>
      </c>
      <c r="J10">
        <v>15</v>
      </c>
    </row>
  </sheetData>
  <phoneticPr fontId="2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3FB9-C632-4BD7-8010-FFD15EC06326}">
  <dimension ref="A1:J40"/>
  <sheetViews>
    <sheetView workbookViewId="0">
      <selection activeCell="F4" sqref="F4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15</v>
      </c>
      <c r="B2" t="s">
        <v>4</v>
      </c>
      <c r="C2" t="s">
        <v>368</v>
      </c>
      <c r="D2" t="s">
        <v>7</v>
      </c>
      <c r="E2">
        <v>12</v>
      </c>
      <c r="F2">
        <f>SUM(64-E2)</f>
        <v>52</v>
      </c>
      <c r="G2">
        <v>8</v>
      </c>
      <c r="H2">
        <v>16</v>
      </c>
      <c r="I2">
        <f>SUM(E2:H2)</f>
        <v>88</v>
      </c>
      <c r="J2">
        <v>20</v>
      </c>
    </row>
    <row r="3" spans="1:10" x14ac:dyDescent="0.3">
      <c r="A3" t="s">
        <v>16</v>
      </c>
      <c r="B3" t="s">
        <v>4</v>
      </c>
      <c r="C3" t="s">
        <v>368</v>
      </c>
      <c r="D3" t="s">
        <v>7</v>
      </c>
      <c r="E3">
        <v>14</v>
      </c>
      <c r="F3">
        <f>SUM(20-E3)</f>
        <v>6</v>
      </c>
      <c r="G3">
        <v>8</v>
      </c>
      <c r="H3">
        <v>16</v>
      </c>
      <c r="I3">
        <f t="shared" ref="I3:I40" si="0">SUM(E3:H3)</f>
        <v>44</v>
      </c>
      <c r="J3">
        <v>20</v>
      </c>
    </row>
    <row r="4" spans="1:10" x14ac:dyDescent="0.3">
      <c r="A4" t="s">
        <v>46</v>
      </c>
      <c r="B4" t="s">
        <v>4</v>
      </c>
      <c r="C4" t="s">
        <v>368</v>
      </c>
      <c r="D4" t="s">
        <v>7</v>
      </c>
      <c r="E4">
        <v>1</v>
      </c>
      <c r="F4">
        <f>SUM(11-E4)</f>
        <v>10</v>
      </c>
      <c r="G4">
        <v>8</v>
      </c>
      <c r="H4">
        <v>16</v>
      </c>
      <c r="I4">
        <f t="shared" si="0"/>
        <v>35</v>
      </c>
      <c r="J4">
        <v>9</v>
      </c>
    </row>
    <row r="5" spans="1:10" x14ac:dyDescent="0.3">
      <c r="A5" t="s">
        <v>15</v>
      </c>
      <c r="B5" t="s">
        <v>4</v>
      </c>
      <c r="C5" t="s">
        <v>367</v>
      </c>
      <c r="D5" t="s">
        <v>7</v>
      </c>
      <c r="E5">
        <v>18</v>
      </c>
      <c r="F5">
        <f>SUM(64-E5)</f>
        <v>46</v>
      </c>
      <c r="G5">
        <v>6</v>
      </c>
      <c r="H5">
        <f t="shared" ref="H5:H40" si="1">SUM(24-G5)</f>
        <v>18</v>
      </c>
      <c r="I5">
        <f t="shared" si="0"/>
        <v>88</v>
      </c>
      <c r="J5">
        <v>24</v>
      </c>
    </row>
    <row r="6" spans="1:10" x14ac:dyDescent="0.3">
      <c r="A6" t="s">
        <v>16</v>
      </c>
      <c r="B6" t="s">
        <v>4</v>
      </c>
      <c r="C6" t="s">
        <v>367</v>
      </c>
      <c r="D6" t="s">
        <v>7</v>
      </c>
      <c r="E6">
        <v>13</v>
      </c>
      <c r="F6">
        <f>SUM(20-E6)</f>
        <v>7</v>
      </c>
      <c r="G6">
        <v>6</v>
      </c>
      <c r="H6">
        <f t="shared" si="1"/>
        <v>18</v>
      </c>
      <c r="I6">
        <f t="shared" si="0"/>
        <v>44</v>
      </c>
      <c r="J6">
        <v>20</v>
      </c>
    </row>
    <row r="7" spans="1:10" x14ac:dyDescent="0.3">
      <c r="A7" t="s">
        <v>46</v>
      </c>
      <c r="B7" t="s">
        <v>4</v>
      </c>
      <c r="C7" t="s">
        <v>367</v>
      </c>
      <c r="D7" t="s">
        <v>7</v>
      </c>
      <c r="E7">
        <v>1</v>
      </c>
      <c r="F7">
        <f>SUM(11-E7)</f>
        <v>10</v>
      </c>
      <c r="G7">
        <v>6</v>
      </c>
      <c r="H7">
        <f t="shared" si="1"/>
        <v>18</v>
      </c>
      <c r="I7">
        <f t="shared" si="0"/>
        <v>35</v>
      </c>
      <c r="J7">
        <v>7</v>
      </c>
    </row>
    <row r="8" spans="1:10" x14ac:dyDescent="0.3">
      <c r="A8" t="s">
        <v>15</v>
      </c>
      <c r="B8" t="s">
        <v>4</v>
      </c>
      <c r="C8" t="s">
        <v>341</v>
      </c>
      <c r="D8" t="s">
        <v>7</v>
      </c>
      <c r="E8">
        <v>7</v>
      </c>
      <c r="F8">
        <f>SUM(64-E8)</f>
        <v>57</v>
      </c>
      <c r="G8">
        <v>7</v>
      </c>
      <c r="H8">
        <f t="shared" si="1"/>
        <v>17</v>
      </c>
      <c r="I8">
        <f t="shared" si="0"/>
        <v>88</v>
      </c>
      <c r="J8">
        <v>14</v>
      </c>
    </row>
    <row r="9" spans="1:10" x14ac:dyDescent="0.3">
      <c r="A9" t="s">
        <v>16</v>
      </c>
      <c r="B9" t="s">
        <v>4</v>
      </c>
      <c r="C9" t="s">
        <v>341</v>
      </c>
      <c r="D9" t="s">
        <v>7</v>
      </c>
      <c r="E9">
        <v>8</v>
      </c>
      <c r="F9">
        <f>SUM(20-E9)</f>
        <v>12</v>
      </c>
      <c r="G9">
        <v>7</v>
      </c>
      <c r="H9">
        <f t="shared" si="1"/>
        <v>17</v>
      </c>
      <c r="I9">
        <f t="shared" si="0"/>
        <v>44</v>
      </c>
      <c r="J9">
        <v>15</v>
      </c>
    </row>
    <row r="10" spans="1:10" x14ac:dyDescent="0.3">
      <c r="A10" t="s">
        <v>46</v>
      </c>
      <c r="B10" t="s">
        <v>4</v>
      </c>
      <c r="C10" t="s">
        <v>341</v>
      </c>
      <c r="D10" t="s">
        <v>7</v>
      </c>
      <c r="E10">
        <v>2</v>
      </c>
      <c r="F10">
        <f>SUM(11-E10)</f>
        <v>9</v>
      </c>
      <c r="G10">
        <v>7</v>
      </c>
      <c r="H10">
        <f t="shared" si="1"/>
        <v>17</v>
      </c>
      <c r="I10">
        <f t="shared" si="0"/>
        <v>35</v>
      </c>
      <c r="J10">
        <v>11</v>
      </c>
    </row>
    <row r="11" spans="1:10" x14ac:dyDescent="0.3">
      <c r="A11" t="s">
        <v>15</v>
      </c>
      <c r="B11" t="s">
        <v>4</v>
      </c>
      <c r="C11" t="s">
        <v>343</v>
      </c>
      <c r="D11" t="s">
        <v>7</v>
      </c>
      <c r="E11">
        <v>22</v>
      </c>
      <c r="F11">
        <f>SUM(64-E11)</f>
        <v>42</v>
      </c>
      <c r="G11">
        <v>17</v>
      </c>
      <c r="H11">
        <f t="shared" si="1"/>
        <v>7</v>
      </c>
      <c r="I11">
        <f t="shared" si="0"/>
        <v>88</v>
      </c>
      <c r="J11">
        <v>22</v>
      </c>
    </row>
    <row r="12" spans="1:10" x14ac:dyDescent="0.3">
      <c r="A12" t="s">
        <v>16</v>
      </c>
      <c r="B12" t="s">
        <v>4</v>
      </c>
      <c r="C12" t="s">
        <v>343</v>
      </c>
      <c r="D12" t="s">
        <v>7</v>
      </c>
      <c r="E12">
        <v>18</v>
      </c>
      <c r="F12">
        <f>SUM(20-E12)</f>
        <v>2</v>
      </c>
      <c r="G12">
        <v>17</v>
      </c>
      <c r="H12">
        <f t="shared" si="1"/>
        <v>7</v>
      </c>
      <c r="I12">
        <f t="shared" si="0"/>
        <v>44</v>
      </c>
      <c r="J12">
        <v>9</v>
      </c>
    </row>
    <row r="13" spans="1:10" x14ac:dyDescent="0.3">
      <c r="A13" t="s">
        <v>46</v>
      </c>
      <c r="B13" t="s">
        <v>4</v>
      </c>
      <c r="C13" t="s">
        <v>343</v>
      </c>
      <c r="D13" t="s">
        <v>7</v>
      </c>
      <c r="E13">
        <v>9</v>
      </c>
      <c r="F13">
        <f>SUM(11-E13)</f>
        <v>2</v>
      </c>
      <c r="G13">
        <v>17</v>
      </c>
      <c r="H13">
        <f t="shared" si="1"/>
        <v>7</v>
      </c>
      <c r="I13">
        <f t="shared" si="0"/>
        <v>35</v>
      </c>
      <c r="J13">
        <v>9</v>
      </c>
    </row>
    <row r="14" spans="1:10" x14ac:dyDescent="0.3">
      <c r="A14" t="s">
        <v>15</v>
      </c>
      <c r="B14" t="s">
        <v>4</v>
      </c>
      <c r="C14" t="s">
        <v>337</v>
      </c>
      <c r="D14" t="s">
        <v>7</v>
      </c>
      <c r="E14">
        <v>7</v>
      </c>
      <c r="F14">
        <f>SUM(64-E14)</f>
        <v>57</v>
      </c>
      <c r="G14">
        <v>9</v>
      </c>
      <c r="H14">
        <f t="shared" si="1"/>
        <v>15</v>
      </c>
      <c r="I14">
        <f t="shared" si="0"/>
        <v>88</v>
      </c>
      <c r="J14">
        <v>16</v>
      </c>
    </row>
    <row r="15" spans="1:10" x14ac:dyDescent="0.3">
      <c r="A15" t="s">
        <v>16</v>
      </c>
      <c r="B15" t="s">
        <v>4</v>
      </c>
      <c r="C15" t="s">
        <v>337</v>
      </c>
      <c r="D15" t="s">
        <v>7</v>
      </c>
      <c r="E15">
        <v>14</v>
      </c>
      <c r="F15">
        <f>SUM(20-E15)</f>
        <v>6</v>
      </c>
      <c r="G15">
        <v>9</v>
      </c>
      <c r="H15">
        <f t="shared" si="1"/>
        <v>15</v>
      </c>
      <c r="I15">
        <f t="shared" si="0"/>
        <v>44</v>
      </c>
      <c r="J15">
        <v>18</v>
      </c>
    </row>
    <row r="16" spans="1:10" x14ac:dyDescent="0.3">
      <c r="A16" t="s">
        <v>46</v>
      </c>
      <c r="B16" t="s">
        <v>4</v>
      </c>
      <c r="C16" t="s">
        <v>337</v>
      </c>
      <c r="D16" t="s">
        <v>7</v>
      </c>
      <c r="E16">
        <v>4</v>
      </c>
      <c r="F16">
        <f>SUM(11-E16)</f>
        <v>7</v>
      </c>
      <c r="G16">
        <v>9</v>
      </c>
      <c r="H16">
        <f t="shared" si="1"/>
        <v>15</v>
      </c>
      <c r="I16">
        <f t="shared" si="0"/>
        <v>35</v>
      </c>
      <c r="J16">
        <v>10</v>
      </c>
    </row>
    <row r="17" spans="1:10" x14ac:dyDescent="0.3">
      <c r="A17" t="s">
        <v>15</v>
      </c>
      <c r="B17" t="s">
        <v>4</v>
      </c>
      <c r="C17" t="s">
        <v>334</v>
      </c>
      <c r="D17" t="s">
        <v>7</v>
      </c>
      <c r="E17">
        <v>6</v>
      </c>
      <c r="F17">
        <f>SUM(64-E17)</f>
        <v>58</v>
      </c>
      <c r="G17">
        <v>4</v>
      </c>
      <c r="H17">
        <f t="shared" si="1"/>
        <v>20</v>
      </c>
      <c r="I17">
        <f t="shared" si="0"/>
        <v>88</v>
      </c>
      <c r="J17">
        <v>10</v>
      </c>
    </row>
    <row r="18" spans="1:10" x14ac:dyDescent="0.3">
      <c r="A18" t="s">
        <v>16</v>
      </c>
      <c r="B18" t="s">
        <v>4</v>
      </c>
      <c r="C18" t="s">
        <v>334</v>
      </c>
      <c r="D18" t="s">
        <v>7</v>
      </c>
      <c r="E18">
        <v>9</v>
      </c>
      <c r="F18">
        <f>SUM(20-E18)</f>
        <v>11</v>
      </c>
      <c r="G18">
        <v>4</v>
      </c>
      <c r="H18">
        <f t="shared" si="1"/>
        <v>20</v>
      </c>
      <c r="I18">
        <f t="shared" si="0"/>
        <v>44</v>
      </c>
      <c r="J18">
        <v>13</v>
      </c>
    </row>
    <row r="19" spans="1:10" x14ac:dyDescent="0.3">
      <c r="A19" t="s">
        <v>46</v>
      </c>
      <c r="B19" t="s">
        <v>4</v>
      </c>
      <c r="C19" t="s">
        <v>334</v>
      </c>
      <c r="D19" t="s">
        <v>7</v>
      </c>
      <c r="E19">
        <v>1</v>
      </c>
      <c r="F19">
        <f>SUM(11-E19)</f>
        <v>10</v>
      </c>
      <c r="G19">
        <v>4</v>
      </c>
      <c r="H19">
        <f t="shared" si="1"/>
        <v>20</v>
      </c>
      <c r="I19">
        <f t="shared" si="0"/>
        <v>35</v>
      </c>
      <c r="J19">
        <v>5</v>
      </c>
    </row>
    <row r="20" spans="1:10" x14ac:dyDescent="0.3">
      <c r="A20" t="s">
        <v>15</v>
      </c>
      <c r="B20" t="s">
        <v>4</v>
      </c>
      <c r="C20" t="s">
        <v>366</v>
      </c>
      <c r="D20" t="s">
        <v>7</v>
      </c>
      <c r="E20">
        <v>5</v>
      </c>
      <c r="F20">
        <f>SUM(64-E20)</f>
        <v>59</v>
      </c>
      <c r="G20">
        <v>3</v>
      </c>
      <c r="H20">
        <f t="shared" si="1"/>
        <v>21</v>
      </c>
      <c r="I20">
        <f t="shared" si="0"/>
        <v>88</v>
      </c>
      <c r="J20">
        <v>8</v>
      </c>
    </row>
    <row r="21" spans="1:10" x14ac:dyDescent="0.3">
      <c r="A21" t="s">
        <v>16</v>
      </c>
      <c r="B21" t="s">
        <v>4</v>
      </c>
      <c r="C21" t="s">
        <v>366</v>
      </c>
      <c r="D21" t="s">
        <v>7</v>
      </c>
      <c r="E21">
        <v>2</v>
      </c>
      <c r="F21">
        <f>SUM(20-E21)</f>
        <v>18</v>
      </c>
      <c r="G21">
        <v>3</v>
      </c>
      <c r="H21">
        <f t="shared" si="1"/>
        <v>21</v>
      </c>
      <c r="I21">
        <f t="shared" si="0"/>
        <v>44</v>
      </c>
      <c r="J21">
        <v>5</v>
      </c>
    </row>
    <row r="22" spans="1:10" x14ac:dyDescent="0.3">
      <c r="A22" t="s">
        <v>46</v>
      </c>
      <c r="B22" t="s">
        <v>4</v>
      </c>
      <c r="C22" t="s">
        <v>366</v>
      </c>
      <c r="D22" t="s">
        <v>7</v>
      </c>
      <c r="E22">
        <v>0</v>
      </c>
      <c r="F22">
        <f>SUM(11-E22)</f>
        <v>11</v>
      </c>
      <c r="G22">
        <v>3</v>
      </c>
      <c r="H22">
        <f t="shared" si="1"/>
        <v>21</v>
      </c>
      <c r="I22">
        <f t="shared" si="0"/>
        <v>35</v>
      </c>
      <c r="J22">
        <v>3</v>
      </c>
    </row>
    <row r="23" spans="1:10" x14ac:dyDescent="0.3">
      <c r="A23" t="s">
        <v>15</v>
      </c>
      <c r="B23" t="s">
        <v>4</v>
      </c>
      <c r="C23" t="s">
        <v>365</v>
      </c>
      <c r="D23" t="s">
        <v>7</v>
      </c>
      <c r="E23">
        <v>13</v>
      </c>
      <c r="F23">
        <f>SUM(64-E23)</f>
        <v>51</v>
      </c>
      <c r="G23">
        <v>15</v>
      </c>
      <c r="H23">
        <f t="shared" si="1"/>
        <v>9</v>
      </c>
      <c r="I23">
        <f t="shared" si="0"/>
        <v>88</v>
      </c>
      <c r="J23">
        <v>21</v>
      </c>
    </row>
    <row r="24" spans="1:10" x14ac:dyDescent="0.3">
      <c r="A24" t="s">
        <v>16</v>
      </c>
      <c r="B24" t="s">
        <v>4</v>
      </c>
      <c r="C24" t="s">
        <v>365</v>
      </c>
      <c r="D24" t="s">
        <v>7</v>
      </c>
      <c r="E24">
        <v>14</v>
      </c>
      <c r="F24">
        <f>SUM(20-E24)</f>
        <v>6</v>
      </c>
      <c r="G24">
        <v>15</v>
      </c>
      <c r="H24">
        <f t="shared" si="1"/>
        <v>9</v>
      </c>
      <c r="I24">
        <f t="shared" si="0"/>
        <v>44</v>
      </c>
      <c r="J24">
        <v>20</v>
      </c>
    </row>
    <row r="25" spans="1:10" x14ac:dyDescent="0.3">
      <c r="A25" t="s">
        <v>46</v>
      </c>
      <c r="B25" t="s">
        <v>4</v>
      </c>
      <c r="C25" t="s">
        <v>365</v>
      </c>
      <c r="D25" t="s">
        <v>7</v>
      </c>
      <c r="E25">
        <v>6</v>
      </c>
      <c r="F25">
        <f>SUM(11-E25)</f>
        <v>5</v>
      </c>
      <c r="G25">
        <v>15</v>
      </c>
      <c r="H25">
        <f t="shared" si="1"/>
        <v>9</v>
      </c>
      <c r="I25">
        <f t="shared" si="0"/>
        <v>35</v>
      </c>
      <c r="J25">
        <v>21</v>
      </c>
    </row>
    <row r="26" spans="1:10" x14ac:dyDescent="0.3">
      <c r="A26" t="s">
        <v>15</v>
      </c>
      <c r="B26" t="s">
        <v>4</v>
      </c>
      <c r="C26" t="s">
        <v>364</v>
      </c>
      <c r="D26" t="s">
        <v>7</v>
      </c>
      <c r="E26">
        <v>5</v>
      </c>
      <c r="F26">
        <f>SUM(64-E26)</f>
        <v>59</v>
      </c>
      <c r="G26">
        <v>3</v>
      </c>
      <c r="H26">
        <f t="shared" si="1"/>
        <v>21</v>
      </c>
      <c r="I26">
        <f t="shared" si="0"/>
        <v>88</v>
      </c>
      <c r="J26">
        <v>8</v>
      </c>
    </row>
    <row r="27" spans="1:10" x14ac:dyDescent="0.3">
      <c r="A27" t="s">
        <v>16</v>
      </c>
      <c r="B27" t="s">
        <v>4</v>
      </c>
      <c r="C27" t="s">
        <v>364</v>
      </c>
      <c r="D27" t="s">
        <v>7</v>
      </c>
      <c r="E27">
        <v>5</v>
      </c>
      <c r="F27">
        <f>SUM(20-E27)</f>
        <v>15</v>
      </c>
      <c r="G27">
        <v>3</v>
      </c>
      <c r="H27">
        <f t="shared" si="1"/>
        <v>21</v>
      </c>
      <c r="I27">
        <f t="shared" si="0"/>
        <v>44</v>
      </c>
      <c r="J27">
        <v>8</v>
      </c>
    </row>
    <row r="28" spans="1:10" x14ac:dyDescent="0.3">
      <c r="A28" t="s">
        <v>46</v>
      </c>
      <c r="B28" t="s">
        <v>4</v>
      </c>
      <c r="C28" t="s">
        <v>364</v>
      </c>
      <c r="D28" t="s">
        <v>7</v>
      </c>
      <c r="E28">
        <v>1</v>
      </c>
      <c r="F28">
        <f>SUM(11-E28)</f>
        <v>10</v>
      </c>
      <c r="G28">
        <v>3</v>
      </c>
      <c r="H28">
        <f t="shared" si="1"/>
        <v>21</v>
      </c>
      <c r="I28">
        <f t="shared" si="0"/>
        <v>35</v>
      </c>
      <c r="J28">
        <v>4</v>
      </c>
    </row>
    <row r="29" spans="1:10" x14ac:dyDescent="0.3">
      <c r="A29" t="s">
        <v>15</v>
      </c>
      <c r="B29" t="s">
        <v>4</v>
      </c>
      <c r="C29" t="s">
        <v>346</v>
      </c>
      <c r="D29" t="s">
        <v>7</v>
      </c>
      <c r="E29">
        <v>1</v>
      </c>
      <c r="F29">
        <f>SUM(64-E29)</f>
        <v>63</v>
      </c>
      <c r="G29">
        <f>ROUND(SUM(24*0.0416),0)</f>
        <v>1</v>
      </c>
      <c r="H29">
        <f t="shared" si="1"/>
        <v>23</v>
      </c>
      <c r="I29">
        <f t="shared" si="0"/>
        <v>88</v>
      </c>
      <c r="J29">
        <v>2</v>
      </c>
    </row>
    <row r="30" spans="1:10" x14ac:dyDescent="0.3">
      <c r="A30" t="s">
        <v>16</v>
      </c>
      <c r="B30" t="s">
        <v>4</v>
      </c>
      <c r="C30" t="s">
        <v>346</v>
      </c>
      <c r="D30" t="s">
        <v>7</v>
      </c>
      <c r="E30">
        <v>2</v>
      </c>
      <c r="F30">
        <f>SUM(20-E30)</f>
        <v>18</v>
      </c>
      <c r="G30">
        <f t="shared" ref="G30:G31" si="2">ROUND(SUM(24*0.0416),0)</f>
        <v>1</v>
      </c>
      <c r="H30">
        <f t="shared" si="1"/>
        <v>23</v>
      </c>
      <c r="I30">
        <f t="shared" si="0"/>
        <v>44</v>
      </c>
      <c r="J30">
        <v>2</v>
      </c>
    </row>
    <row r="31" spans="1:10" x14ac:dyDescent="0.3">
      <c r="A31" t="s">
        <v>46</v>
      </c>
      <c r="B31" t="s">
        <v>4</v>
      </c>
      <c r="C31" t="s">
        <v>346</v>
      </c>
      <c r="D31" t="s">
        <v>7</v>
      </c>
      <c r="E31">
        <v>1</v>
      </c>
      <c r="F31">
        <f>SUM(11-E31)</f>
        <v>10</v>
      </c>
      <c r="G31">
        <f t="shared" si="2"/>
        <v>1</v>
      </c>
      <c r="H31">
        <f t="shared" si="1"/>
        <v>23</v>
      </c>
      <c r="I31">
        <f t="shared" si="0"/>
        <v>35</v>
      </c>
      <c r="J31">
        <v>1</v>
      </c>
    </row>
    <row r="32" spans="1:10" x14ac:dyDescent="0.3">
      <c r="A32" t="s">
        <v>15</v>
      </c>
      <c r="B32" t="s">
        <v>4</v>
      </c>
      <c r="C32" t="s">
        <v>363</v>
      </c>
      <c r="D32" t="s">
        <v>7</v>
      </c>
      <c r="E32">
        <v>1</v>
      </c>
      <c r="F32">
        <f>SUM(64-E32)</f>
        <v>63</v>
      </c>
      <c r="G32">
        <v>0</v>
      </c>
      <c r="H32">
        <f t="shared" si="1"/>
        <v>24</v>
      </c>
      <c r="I32">
        <f t="shared" si="0"/>
        <v>88</v>
      </c>
      <c r="J32">
        <v>1</v>
      </c>
    </row>
    <row r="33" spans="1:10" x14ac:dyDescent="0.3">
      <c r="A33" t="s">
        <v>16</v>
      </c>
      <c r="B33" t="s">
        <v>4</v>
      </c>
      <c r="C33" t="s">
        <v>363</v>
      </c>
      <c r="D33" t="s">
        <v>7</v>
      </c>
      <c r="E33">
        <v>1</v>
      </c>
      <c r="F33">
        <f>SUM(20-E33)</f>
        <v>19</v>
      </c>
      <c r="G33">
        <v>0</v>
      </c>
      <c r="H33">
        <f t="shared" si="1"/>
        <v>24</v>
      </c>
      <c r="I33">
        <f t="shared" si="0"/>
        <v>44</v>
      </c>
      <c r="J33">
        <v>1</v>
      </c>
    </row>
    <row r="34" spans="1:10" x14ac:dyDescent="0.3">
      <c r="A34" t="s">
        <v>46</v>
      </c>
      <c r="B34" t="s">
        <v>4</v>
      </c>
      <c r="C34" t="s">
        <v>363</v>
      </c>
      <c r="D34" t="s">
        <v>7</v>
      </c>
      <c r="E34">
        <v>0</v>
      </c>
      <c r="F34">
        <f>SUM(11-E34)</f>
        <v>11</v>
      </c>
      <c r="G34">
        <v>0</v>
      </c>
      <c r="H34">
        <f t="shared" si="1"/>
        <v>24</v>
      </c>
      <c r="I34">
        <f t="shared" si="0"/>
        <v>35</v>
      </c>
      <c r="J34">
        <v>0</v>
      </c>
    </row>
    <row r="35" spans="1:10" x14ac:dyDescent="0.3">
      <c r="A35" t="s">
        <v>15</v>
      </c>
      <c r="B35" t="s">
        <v>4</v>
      </c>
      <c r="C35" t="s">
        <v>362</v>
      </c>
      <c r="D35" t="s">
        <v>7</v>
      </c>
      <c r="E35">
        <v>1</v>
      </c>
      <c r="F35">
        <f>SUM(64-E35)</f>
        <v>63</v>
      </c>
      <c r="G35">
        <v>2</v>
      </c>
      <c r="H35">
        <f t="shared" si="1"/>
        <v>22</v>
      </c>
      <c r="I35">
        <f t="shared" si="0"/>
        <v>88</v>
      </c>
      <c r="J35">
        <v>3</v>
      </c>
    </row>
    <row r="36" spans="1:10" x14ac:dyDescent="0.3">
      <c r="A36" t="s">
        <v>16</v>
      </c>
      <c r="B36" t="s">
        <v>4</v>
      </c>
      <c r="C36" t="s">
        <v>362</v>
      </c>
      <c r="D36" t="s">
        <v>7</v>
      </c>
      <c r="E36">
        <v>4</v>
      </c>
      <c r="F36">
        <f>SUM(20-E36)</f>
        <v>16</v>
      </c>
      <c r="G36">
        <v>2</v>
      </c>
      <c r="H36">
        <f t="shared" si="1"/>
        <v>22</v>
      </c>
      <c r="I36">
        <f t="shared" si="0"/>
        <v>44</v>
      </c>
      <c r="J36">
        <v>6</v>
      </c>
    </row>
    <row r="37" spans="1:10" x14ac:dyDescent="0.3">
      <c r="A37" t="s">
        <v>46</v>
      </c>
      <c r="B37" t="s">
        <v>4</v>
      </c>
      <c r="C37" t="s">
        <v>362</v>
      </c>
      <c r="D37" t="s">
        <v>7</v>
      </c>
      <c r="E37">
        <v>0</v>
      </c>
      <c r="F37">
        <f>SUM(11-E37)</f>
        <v>11</v>
      </c>
      <c r="G37">
        <v>2</v>
      </c>
      <c r="H37">
        <f t="shared" si="1"/>
        <v>22</v>
      </c>
      <c r="I37">
        <f t="shared" si="0"/>
        <v>35</v>
      </c>
      <c r="J37">
        <v>2</v>
      </c>
    </row>
    <row r="38" spans="1:10" x14ac:dyDescent="0.3">
      <c r="A38" t="s">
        <v>15</v>
      </c>
      <c r="B38" t="s">
        <v>4</v>
      </c>
      <c r="C38" t="s">
        <v>361</v>
      </c>
      <c r="D38" t="s">
        <v>7</v>
      </c>
      <c r="E38">
        <v>4</v>
      </c>
      <c r="F38">
        <f>SUM(64-E38)</f>
        <v>60</v>
      </c>
      <c r="G38">
        <v>2</v>
      </c>
      <c r="H38">
        <f t="shared" si="1"/>
        <v>22</v>
      </c>
      <c r="I38">
        <f t="shared" si="0"/>
        <v>88</v>
      </c>
      <c r="J38">
        <v>6</v>
      </c>
    </row>
    <row r="39" spans="1:10" x14ac:dyDescent="0.3">
      <c r="A39" t="s">
        <v>16</v>
      </c>
      <c r="B39" t="s">
        <v>4</v>
      </c>
      <c r="C39" t="s">
        <v>361</v>
      </c>
      <c r="D39" t="s">
        <v>7</v>
      </c>
      <c r="E39">
        <v>3</v>
      </c>
      <c r="F39">
        <f>SUM(20-E39)</f>
        <v>17</v>
      </c>
      <c r="G39">
        <v>2</v>
      </c>
      <c r="H39">
        <f t="shared" si="1"/>
        <v>22</v>
      </c>
      <c r="I39">
        <f t="shared" si="0"/>
        <v>44</v>
      </c>
      <c r="J39">
        <v>5</v>
      </c>
    </row>
    <row r="40" spans="1:10" x14ac:dyDescent="0.3">
      <c r="A40" t="s">
        <v>46</v>
      </c>
      <c r="B40" t="s">
        <v>4</v>
      </c>
      <c r="C40" t="s">
        <v>361</v>
      </c>
      <c r="D40" t="s">
        <v>7</v>
      </c>
      <c r="E40">
        <v>0</v>
      </c>
      <c r="F40">
        <f>SUM(11-E40)</f>
        <v>11</v>
      </c>
      <c r="G40">
        <v>2</v>
      </c>
      <c r="H40">
        <f t="shared" si="1"/>
        <v>22</v>
      </c>
      <c r="I40">
        <f t="shared" si="0"/>
        <v>35</v>
      </c>
      <c r="J40">
        <v>2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AA7-44B2-4C3D-8D2E-62651DD12B11}">
  <dimension ref="A1:J13"/>
  <sheetViews>
    <sheetView workbookViewId="0">
      <selection activeCell="A4" sqref="A4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4</v>
      </c>
      <c r="C2" t="s">
        <v>369</v>
      </c>
      <c r="D2" t="s">
        <v>7</v>
      </c>
      <c r="E2">
        <v>28.25</v>
      </c>
      <c r="F2">
        <v>6.12</v>
      </c>
      <c r="G2">
        <v>19</v>
      </c>
      <c r="H2">
        <v>18.600000000000001</v>
      </c>
      <c r="I2">
        <v>4.0629999999999997</v>
      </c>
      <c r="J2">
        <v>13</v>
      </c>
    </row>
    <row r="3" spans="1:10" x14ac:dyDescent="0.3">
      <c r="A3" t="s">
        <v>16</v>
      </c>
      <c r="B3" t="s">
        <v>4</v>
      </c>
      <c r="C3" t="s">
        <v>369</v>
      </c>
      <c r="D3" t="s">
        <v>7</v>
      </c>
      <c r="E3">
        <v>38.200000000000003</v>
      </c>
      <c r="F3">
        <v>8.23</v>
      </c>
      <c r="G3">
        <v>5</v>
      </c>
      <c r="H3">
        <v>18.600000000000001</v>
      </c>
      <c r="I3">
        <v>4.0629999999999997</v>
      </c>
      <c r="J3">
        <v>13</v>
      </c>
    </row>
    <row r="4" spans="1:10" x14ac:dyDescent="0.3">
      <c r="A4" t="s">
        <v>46</v>
      </c>
      <c r="B4" t="s">
        <v>4</v>
      </c>
      <c r="C4" t="s">
        <v>369</v>
      </c>
      <c r="D4" t="s">
        <v>7</v>
      </c>
      <c r="E4">
        <v>17.5</v>
      </c>
      <c r="F4">
        <v>0</v>
      </c>
      <c r="G4">
        <v>1</v>
      </c>
      <c r="H4">
        <v>18.600000000000001</v>
      </c>
      <c r="I4">
        <v>4.0629999999999997</v>
      </c>
      <c r="J4">
        <v>13</v>
      </c>
    </row>
    <row r="5" spans="1:10" x14ac:dyDescent="0.3">
      <c r="A5" t="s">
        <v>15</v>
      </c>
      <c r="B5" t="s">
        <v>4</v>
      </c>
      <c r="C5" t="s">
        <v>370</v>
      </c>
      <c r="D5" t="s">
        <v>7</v>
      </c>
      <c r="E5">
        <v>48.21</v>
      </c>
      <c r="F5">
        <v>8.8699999999999992</v>
      </c>
      <c r="G5">
        <v>19</v>
      </c>
      <c r="H5">
        <v>28.5</v>
      </c>
      <c r="I5">
        <v>14.8</v>
      </c>
      <c r="J5">
        <v>2</v>
      </c>
    </row>
    <row r="6" spans="1:10" x14ac:dyDescent="0.3">
      <c r="A6" t="s">
        <v>16</v>
      </c>
      <c r="B6" t="s">
        <v>4</v>
      </c>
      <c r="C6" t="s">
        <v>370</v>
      </c>
      <c r="D6" t="s">
        <v>7</v>
      </c>
      <c r="E6">
        <v>68.849999999999994</v>
      </c>
      <c r="F6">
        <v>17</v>
      </c>
      <c r="G6">
        <v>7</v>
      </c>
      <c r="H6">
        <v>28.5</v>
      </c>
      <c r="I6">
        <v>14.8</v>
      </c>
      <c r="J6">
        <v>2</v>
      </c>
    </row>
    <row r="7" spans="1:10" x14ac:dyDescent="0.3">
      <c r="A7" t="s">
        <v>46</v>
      </c>
      <c r="B7" t="s">
        <v>4</v>
      </c>
      <c r="C7" t="s">
        <v>370</v>
      </c>
      <c r="D7" t="s">
        <v>7</v>
      </c>
      <c r="E7">
        <v>28.67</v>
      </c>
      <c r="F7">
        <v>9.5</v>
      </c>
      <c r="G7">
        <v>3</v>
      </c>
      <c r="H7">
        <v>28.5</v>
      </c>
      <c r="I7">
        <v>14.8</v>
      </c>
      <c r="J7">
        <v>2</v>
      </c>
    </row>
    <row r="8" spans="1:10" x14ac:dyDescent="0.3">
      <c r="A8" t="s">
        <v>15</v>
      </c>
      <c r="B8" t="s">
        <v>4</v>
      </c>
      <c r="C8" t="s">
        <v>371</v>
      </c>
      <c r="D8" t="s">
        <v>7</v>
      </c>
      <c r="E8">
        <v>49.3</v>
      </c>
      <c r="F8">
        <v>10.6</v>
      </c>
      <c r="G8">
        <v>14</v>
      </c>
      <c r="H8">
        <v>34.200000000000003</v>
      </c>
      <c r="I8">
        <v>0</v>
      </c>
      <c r="J8">
        <v>1</v>
      </c>
    </row>
    <row r="9" spans="1:10" x14ac:dyDescent="0.3">
      <c r="A9" t="s">
        <v>16</v>
      </c>
      <c r="B9" t="s">
        <v>4</v>
      </c>
      <c r="C9" t="s">
        <v>371</v>
      </c>
      <c r="D9" t="s">
        <v>7</v>
      </c>
      <c r="E9">
        <v>76.2</v>
      </c>
      <c r="F9">
        <v>21.1</v>
      </c>
      <c r="G9">
        <v>5</v>
      </c>
      <c r="H9">
        <v>34.200000000000003</v>
      </c>
      <c r="I9">
        <v>0</v>
      </c>
      <c r="J9">
        <v>1</v>
      </c>
    </row>
    <row r="10" spans="1:10" x14ac:dyDescent="0.3">
      <c r="A10" t="s">
        <v>46</v>
      </c>
      <c r="B10" t="s">
        <v>4</v>
      </c>
      <c r="C10" t="s">
        <v>371</v>
      </c>
      <c r="D10" t="s">
        <v>7</v>
      </c>
      <c r="E10">
        <v>41.5</v>
      </c>
      <c r="F10">
        <v>0.7</v>
      </c>
      <c r="G10">
        <v>2</v>
      </c>
      <c r="H10">
        <v>34.200000000000003</v>
      </c>
      <c r="I10">
        <v>0</v>
      </c>
      <c r="J10">
        <v>1</v>
      </c>
    </row>
    <row r="11" spans="1:10" x14ac:dyDescent="0.3">
      <c r="A11" t="s">
        <v>15</v>
      </c>
      <c r="B11" t="s">
        <v>4</v>
      </c>
      <c r="C11" t="s">
        <v>372</v>
      </c>
      <c r="D11" t="s">
        <v>7</v>
      </c>
      <c r="E11">
        <v>72.87</v>
      </c>
      <c r="F11">
        <v>18.3</v>
      </c>
      <c r="G11">
        <v>8</v>
      </c>
      <c r="H11">
        <v>50.8</v>
      </c>
      <c r="I11">
        <v>7.02</v>
      </c>
      <c r="J11">
        <v>5</v>
      </c>
    </row>
    <row r="12" spans="1:10" x14ac:dyDescent="0.3">
      <c r="A12" t="s">
        <v>16</v>
      </c>
      <c r="B12" t="s">
        <v>4</v>
      </c>
      <c r="C12" t="s">
        <v>372</v>
      </c>
      <c r="D12" t="s">
        <v>7</v>
      </c>
      <c r="E12">
        <v>100.5</v>
      </c>
      <c r="F12">
        <v>19.09</v>
      </c>
      <c r="G12">
        <v>2</v>
      </c>
      <c r="H12">
        <v>50.8</v>
      </c>
      <c r="I12">
        <v>7.02</v>
      </c>
      <c r="J12">
        <v>5</v>
      </c>
    </row>
    <row r="13" spans="1:10" x14ac:dyDescent="0.3">
      <c r="A13" t="s">
        <v>46</v>
      </c>
      <c r="B13" t="s">
        <v>4</v>
      </c>
      <c r="C13" t="s">
        <v>372</v>
      </c>
      <c r="D13" t="s">
        <v>7</v>
      </c>
      <c r="E13">
        <v>35.1</v>
      </c>
      <c r="F13">
        <v>13.8</v>
      </c>
      <c r="G13">
        <v>3</v>
      </c>
      <c r="H13">
        <v>50.8</v>
      </c>
      <c r="I13">
        <v>7.02</v>
      </c>
      <c r="J13">
        <v>5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E9CF-504C-45DD-AA57-284F3A9F1568}">
  <dimension ref="A1:J19"/>
  <sheetViews>
    <sheetView workbookViewId="0">
      <selection activeCell="J18" sqref="J18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54</v>
      </c>
      <c r="C2" t="s">
        <v>42</v>
      </c>
      <c r="D2" t="s">
        <v>8</v>
      </c>
      <c r="E2">
        <v>23.3</v>
      </c>
      <c r="F2">
        <v>5.2</v>
      </c>
      <c r="G2">
        <v>6</v>
      </c>
      <c r="H2">
        <v>22.7</v>
      </c>
      <c r="I2">
        <v>6.7</v>
      </c>
      <c r="J2">
        <v>531</v>
      </c>
    </row>
    <row r="3" spans="1:10" x14ac:dyDescent="0.3">
      <c r="A3" t="s">
        <v>15</v>
      </c>
      <c r="B3" t="s">
        <v>54</v>
      </c>
      <c r="C3" t="s">
        <v>42</v>
      </c>
      <c r="D3" t="s">
        <v>8</v>
      </c>
      <c r="E3">
        <v>22.8</v>
      </c>
      <c r="F3">
        <v>6.6</v>
      </c>
      <c r="G3">
        <v>379</v>
      </c>
      <c r="H3">
        <v>22.7</v>
      </c>
      <c r="I3">
        <v>6.7</v>
      </c>
      <c r="J3">
        <v>531</v>
      </c>
    </row>
    <row r="4" spans="1:10" x14ac:dyDescent="0.3">
      <c r="A4" t="s">
        <v>46</v>
      </c>
      <c r="B4" t="s">
        <v>54</v>
      </c>
      <c r="C4" t="s">
        <v>42</v>
      </c>
      <c r="D4" t="s">
        <v>8</v>
      </c>
      <c r="E4">
        <v>20</v>
      </c>
      <c r="F4">
        <v>0</v>
      </c>
      <c r="G4">
        <v>5</v>
      </c>
      <c r="H4">
        <v>22.7</v>
      </c>
      <c r="I4">
        <v>6.7</v>
      </c>
      <c r="J4">
        <v>531</v>
      </c>
    </row>
    <row r="5" spans="1:10" x14ac:dyDescent="0.3">
      <c r="A5" t="s">
        <v>16</v>
      </c>
      <c r="B5" t="s">
        <v>54</v>
      </c>
      <c r="C5" t="s">
        <v>374</v>
      </c>
      <c r="D5" t="s">
        <v>8</v>
      </c>
      <c r="E5">
        <v>26.3</v>
      </c>
      <c r="F5">
        <v>9.5</v>
      </c>
      <c r="G5">
        <v>6</v>
      </c>
      <c r="H5">
        <v>23.7</v>
      </c>
      <c r="I5">
        <v>5.6</v>
      </c>
      <c r="J5">
        <v>531</v>
      </c>
    </row>
    <row r="6" spans="1:10" x14ac:dyDescent="0.3">
      <c r="A6" t="s">
        <v>15</v>
      </c>
      <c r="B6" t="s">
        <v>54</v>
      </c>
      <c r="C6" t="s">
        <v>374</v>
      </c>
      <c r="D6" t="s">
        <v>8</v>
      </c>
      <c r="E6">
        <v>22.8</v>
      </c>
      <c r="F6">
        <v>5.0999999999999996</v>
      </c>
      <c r="G6">
        <v>379</v>
      </c>
      <c r="H6">
        <v>23.7</v>
      </c>
      <c r="I6">
        <v>5.6</v>
      </c>
      <c r="J6">
        <v>531</v>
      </c>
    </row>
    <row r="7" spans="1:10" x14ac:dyDescent="0.3">
      <c r="A7" t="s">
        <v>46</v>
      </c>
      <c r="B7" t="s">
        <v>54</v>
      </c>
      <c r="C7" t="s">
        <v>374</v>
      </c>
      <c r="D7" t="s">
        <v>8</v>
      </c>
      <c r="E7">
        <v>21.5</v>
      </c>
      <c r="F7">
        <v>4.0999999999999996</v>
      </c>
      <c r="G7">
        <v>5</v>
      </c>
      <c r="H7">
        <v>23.7</v>
      </c>
      <c r="I7">
        <v>5.6</v>
      </c>
      <c r="J7">
        <v>531</v>
      </c>
    </row>
    <row r="8" spans="1:10" x14ac:dyDescent="0.3">
      <c r="A8" t="s">
        <v>16</v>
      </c>
      <c r="B8" t="s">
        <v>54</v>
      </c>
      <c r="C8" t="s">
        <v>375</v>
      </c>
      <c r="D8" t="s">
        <v>8</v>
      </c>
      <c r="E8">
        <v>18.7</v>
      </c>
      <c r="F8">
        <v>5</v>
      </c>
      <c r="G8">
        <v>6</v>
      </c>
      <c r="H8">
        <v>23.6</v>
      </c>
      <c r="I8">
        <v>6</v>
      </c>
      <c r="J8">
        <v>531</v>
      </c>
    </row>
    <row r="9" spans="1:10" x14ac:dyDescent="0.3">
      <c r="A9" t="s">
        <v>15</v>
      </c>
      <c r="B9" t="s">
        <v>54</v>
      </c>
      <c r="C9" t="s">
        <v>375</v>
      </c>
      <c r="D9" t="s">
        <v>8</v>
      </c>
      <c r="E9">
        <v>23.2</v>
      </c>
      <c r="F9">
        <v>6</v>
      </c>
      <c r="G9">
        <v>379</v>
      </c>
      <c r="H9">
        <v>23.6</v>
      </c>
      <c r="I9">
        <v>6</v>
      </c>
      <c r="J9">
        <v>531</v>
      </c>
    </row>
    <row r="10" spans="1:10" x14ac:dyDescent="0.3">
      <c r="A10" t="s">
        <v>46</v>
      </c>
      <c r="B10" t="s">
        <v>54</v>
      </c>
      <c r="C10" t="s">
        <v>375</v>
      </c>
      <c r="D10" t="s">
        <v>8</v>
      </c>
      <c r="E10">
        <v>17</v>
      </c>
      <c r="F10">
        <v>0</v>
      </c>
      <c r="G10">
        <v>5</v>
      </c>
      <c r="H10">
        <v>23.6</v>
      </c>
      <c r="I10">
        <v>6</v>
      </c>
      <c r="J10">
        <v>531</v>
      </c>
    </row>
    <row r="11" spans="1:10" x14ac:dyDescent="0.3">
      <c r="A11" t="s">
        <v>16</v>
      </c>
      <c r="B11" t="s">
        <v>54</v>
      </c>
      <c r="C11" t="s">
        <v>376</v>
      </c>
      <c r="D11" t="s">
        <v>8</v>
      </c>
      <c r="E11" t="s">
        <v>53</v>
      </c>
      <c r="F11" t="s">
        <v>53</v>
      </c>
      <c r="G11">
        <v>0</v>
      </c>
      <c r="H11">
        <v>15.6</v>
      </c>
      <c r="I11">
        <v>4.2</v>
      </c>
      <c r="J11">
        <v>531</v>
      </c>
    </row>
    <row r="12" spans="1:10" x14ac:dyDescent="0.3">
      <c r="A12" t="s">
        <v>15</v>
      </c>
      <c r="B12" t="s">
        <v>54</v>
      </c>
      <c r="C12" t="s">
        <v>376</v>
      </c>
      <c r="D12" t="s">
        <v>8</v>
      </c>
      <c r="E12">
        <v>15.1</v>
      </c>
      <c r="F12">
        <v>3.3</v>
      </c>
      <c r="G12">
        <v>379</v>
      </c>
      <c r="H12">
        <v>15.6</v>
      </c>
      <c r="I12">
        <v>4.2</v>
      </c>
      <c r="J12">
        <v>531</v>
      </c>
    </row>
    <row r="13" spans="1:10" x14ac:dyDescent="0.3">
      <c r="A13" t="s">
        <v>46</v>
      </c>
      <c r="B13" t="s">
        <v>54</v>
      </c>
      <c r="C13" t="s">
        <v>376</v>
      </c>
      <c r="D13" t="s">
        <v>8</v>
      </c>
      <c r="E13" t="s">
        <v>53</v>
      </c>
      <c r="F13" t="s">
        <v>53</v>
      </c>
      <c r="G13">
        <v>0</v>
      </c>
      <c r="H13">
        <v>15.6</v>
      </c>
      <c r="I13">
        <v>4.2</v>
      </c>
      <c r="J13">
        <v>531</v>
      </c>
    </row>
    <row r="14" spans="1:10" x14ac:dyDescent="0.3">
      <c r="A14" t="s">
        <v>16</v>
      </c>
      <c r="B14" t="s">
        <v>54</v>
      </c>
      <c r="C14" t="s">
        <v>377</v>
      </c>
      <c r="D14" t="s">
        <v>8</v>
      </c>
      <c r="E14">
        <v>2.8</v>
      </c>
      <c r="F14">
        <v>2.8</v>
      </c>
      <c r="G14">
        <v>6</v>
      </c>
      <c r="H14">
        <v>1.7</v>
      </c>
      <c r="I14">
        <v>2.6</v>
      </c>
      <c r="J14">
        <v>531</v>
      </c>
    </row>
    <row r="15" spans="1:10" x14ac:dyDescent="0.3">
      <c r="A15" t="s">
        <v>15</v>
      </c>
      <c r="B15" t="s">
        <v>54</v>
      </c>
      <c r="C15" t="s">
        <v>377</v>
      </c>
      <c r="D15" t="s">
        <v>8</v>
      </c>
      <c r="E15">
        <v>1.9</v>
      </c>
      <c r="F15">
        <v>3</v>
      </c>
      <c r="G15">
        <v>379</v>
      </c>
      <c r="H15">
        <v>1.7</v>
      </c>
      <c r="I15">
        <v>2.6</v>
      </c>
      <c r="J15">
        <v>531</v>
      </c>
    </row>
    <row r="16" spans="1:10" x14ac:dyDescent="0.3">
      <c r="A16" t="s">
        <v>46</v>
      </c>
      <c r="B16" t="s">
        <v>54</v>
      </c>
      <c r="C16" t="s">
        <v>377</v>
      </c>
      <c r="D16" t="s">
        <v>8</v>
      </c>
      <c r="E16">
        <v>3.6</v>
      </c>
      <c r="F16">
        <v>3</v>
      </c>
      <c r="G16">
        <v>5</v>
      </c>
      <c r="H16">
        <v>1.7</v>
      </c>
      <c r="I16">
        <v>2.6</v>
      </c>
      <c r="J16">
        <v>531</v>
      </c>
    </row>
    <row r="17" spans="1:10" x14ac:dyDescent="0.3">
      <c r="A17" t="s">
        <v>16</v>
      </c>
      <c r="B17" t="s">
        <v>54</v>
      </c>
      <c r="C17" t="s">
        <v>378</v>
      </c>
      <c r="D17" t="s">
        <v>8</v>
      </c>
      <c r="E17">
        <v>0.8</v>
      </c>
      <c r="F17">
        <v>1</v>
      </c>
      <c r="G17">
        <v>6</v>
      </c>
      <c r="H17">
        <v>0.7</v>
      </c>
      <c r="I17">
        <v>2</v>
      </c>
      <c r="J17">
        <v>531</v>
      </c>
    </row>
    <row r="18" spans="1:10" x14ac:dyDescent="0.3">
      <c r="A18" t="s">
        <v>15</v>
      </c>
      <c r="B18" t="s">
        <v>54</v>
      </c>
      <c r="C18" t="s">
        <v>378</v>
      </c>
      <c r="D18" t="s">
        <v>8</v>
      </c>
      <c r="E18">
        <v>0.8</v>
      </c>
      <c r="F18">
        <v>2.1</v>
      </c>
      <c r="G18">
        <v>379</v>
      </c>
      <c r="H18">
        <v>0.7</v>
      </c>
      <c r="I18">
        <v>2</v>
      </c>
      <c r="J18">
        <v>531</v>
      </c>
    </row>
    <row r="19" spans="1:10" x14ac:dyDescent="0.3">
      <c r="A19" t="s">
        <v>46</v>
      </c>
      <c r="B19" t="s">
        <v>54</v>
      </c>
      <c r="C19" t="s">
        <v>378</v>
      </c>
      <c r="D19" t="s">
        <v>8</v>
      </c>
      <c r="E19">
        <v>1</v>
      </c>
      <c r="F19">
        <v>2</v>
      </c>
      <c r="G19">
        <v>5</v>
      </c>
      <c r="H19">
        <v>0.7</v>
      </c>
      <c r="I19">
        <v>2</v>
      </c>
      <c r="J19">
        <v>531</v>
      </c>
    </row>
  </sheetData>
  <phoneticPr fontId="2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E3D6-0D4D-46F9-8E62-EE1B86F7BB4D}">
  <dimension ref="A1:I10"/>
  <sheetViews>
    <sheetView workbookViewId="0">
      <selection activeCell="C7" sqref="C7"/>
    </sheetView>
  </sheetViews>
  <sheetFormatPr defaultRowHeight="14.4" x14ac:dyDescent="0.3"/>
  <cols>
    <col min="3" max="3" width="38.88671875" bestFit="1" customWidth="1"/>
  </cols>
  <sheetData>
    <row r="1" spans="1:9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373</v>
      </c>
      <c r="F1" s="6" t="s">
        <v>24</v>
      </c>
      <c r="G1" s="6" t="s">
        <v>25</v>
      </c>
      <c r="H1" s="6" t="s">
        <v>29</v>
      </c>
      <c r="I1" s="6" t="s">
        <v>47</v>
      </c>
    </row>
    <row r="2" spans="1:9" x14ac:dyDescent="0.3">
      <c r="A2" t="s">
        <v>16</v>
      </c>
      <c r="B2" t="s">
        <v>54</v>
      </c>
      <c r="C2" t="s">
        <v>379</v>
      </c>
      <c r="D2" t="s">
        <v>8</v>
      </c>
      <c r="E2">
        <v>2.4</v>
      </c>
      <c r="F2">
        <v>1.03</v>
      </c>
      <c r="G2">
        <v>5.59</v>
      </c>
      <c r="H2">
        <v>0.04</v>
      </c>
      <c r="I2">
        <f>SUM(6+379+531+5)</f>
        <v>921</v>
      </c>
    </row>
    <row r="3" spans="1:9" x14ac:dyDescent="0.3">
      <c r="A3" t="s">
        <v>15</v>
      </c>
      <c r="B3" t="s">
        <v>54</v>
      </c>
      <c r="C3" t="s">
        <v>379</v>
      </c>
      <c r="D3" t="s">
        <v>8</v>
      </c>
      <c r="E3">
        <v>1.0900000000000001</v>
      </c>
      <c r="F3">
        <v>0.95</v>
      </c>
      <c r="G3">
        <v>1.25</v>
      </c>
      <c r="H3">
        <v>0.23</v>
      </c>
      <c r="I3">
        <f t="shared" ref="I3:I10" si="0">SUM(6+379+531+5)</f>
        <v>921</v>
      </c>
    </row>
    <row r="4" spans="1:9" x14ac:dyDescent="0.3">
      <c r="A4" t="s">
        <v>46</v>
      </c>
      <c r="B4" t="s">
        <v>54</v>
      </c>
      <c r="C4" t="s">
        <v>379</v>
      </c>
      <c r="D4" t="s">
        <v>8</v>
      </c>
      <c r="E4">
        <v>0.36</v>
      </c>
      <c r="F4">
        <v>0.14000000000000001</v>
      </c>
      <c r="G4">
        <v>0.91</v>
      </c>
      <c r="H4">
        <v>0.03</v>
      </c>
      <c r="I4">
        <f t="shared" si="0"/>
        <v>921</v>
      </c>
    </row>
    <row r="5" spans="1:9" x14ac:dyDescent="0.3">
      <c r="A5" t="s">
        <v>16</v>
      </c>
      <c r="B5" t="s">
        <v>54</v>
      </c>
      <c r="C5" t="s">
        <v>380</v>
      </c>
      <c r="D5" t="s">
        <v>8</v>
      </c>
      <c r="E5">
        <v>2.5</v>
      </c>
      <c r="F5">
        <v>1.08</v>
      </c>
      <c r="G5">
        <v>5.76</v>
      </c>
      <c r="H5">
        <v>0.03</v>
      </c>
      <c r="I5">
        <f t="shared" si="0"/>
        <v>921</v>
      </c>
    </row>
    <row r="6" spans="1:9" x14ac:dyDescent="0.3">
      <c r="A6" t="s">
        <v>15</v>
      </c>
      <c r="B6" t="s">
        <v>54</v>
      </c>
      <c r="C6" t="s">
        <v>380</v>
      </c>
      <c r="D6" t="s">
        <v>8</v>
      </c>
      <c r="E6">
        <v>1.1200000000000001</v>
      </c>
      <c r="F6">
        <v>0.98</v>
      </c>
      <c r="G6">
        <v>1.28</v>
      </c>
      <c r="H6">
        <v>0.11</v>
      </c>
      <c r="I6">
        <f t="shared" si="0"/>
        <v>921</v>
      </c>
    </row>
    <row r="7" spans="1:9" x14ac:dyDescent="0.3">
      <c r="A7" t="s">
        <v>46</v>
      </c>
      <c r="B7" t="s">
        <v>54</v>
      </c>
      <c r="C7" t="s">
        <v>380</v>
      </c>
      <c r="D7" t="s">
        <v>8</v>
      </c>
      <c r="E7">
        <v>0.39</v>
      </c>
      <c r="F7">
        <v>0.15</v>
      </c>
      <c r="G7">
        <v>0.97</v>
      </c>
      <c r="H7">
        <v>0.04</v>
      </c>
      <c r="I7">
        <f t="shared" si="0"/>
        <v>921</v>
      </c>
    </row>
    <row r="8" spans="1:9" x14ac:dyDescent="0.3">
      <c r="A8" t="s">
        <v>16</v>
      </c>
      <c r="B8" t="s">
        <v>54</v>
      </c>
      <c r="C8" t="s">
        <v>381</v>
      </c>
      <c r="D8" t="s">
        <v>8</v>
      </c>
      <c r="E8">
        <v>2.4</v>
      </c>
      <c r="F8">
        <v>1.0900000000000001</v>
      </c>
      <c r="G8">
        <v>5.29</v>
      </c>
      <c r="H8">
        <v>0.03</v>
      </c>
      <c r="I8">
        <f t="shared" si="0"/>
        <v>921</v>
      </c>
    </row>
    <row r="9" spans="1:9" x14ac:dyDescent="0.3">
      <c r="A9" t="s">
        <v>15</v>
      </c>
      <c r="B9" t="s">
        <v>54</v>
      </c>
      <c r="C9" t="s">
        <v>381</v>
      </c>
      <c r="D9" t="s">
        <v>8</v>
      </c>
      <c r="E9">
        <v>1.1200000000000001</v>
      </c>
      <c r="F9">
        <v>0.98</v>
      </c>
      <c r="G9">
        <v>1.27</v>
      </c>
      <c r="H9">
        <v>0.1</v>
      </c>
      <c r="I9">
        <f t="shared" si="0"/>
        <v>921</v>
      </c>
    </row>
    <row r="10" spans="1:9" x14ac:dyDescent="0.3">
      <c r="A10" t="s">
        <v>46</v>
      </c>
      <c r="B10" t="s">
        <v>54</v>
      </c>
      <c r="C10" t="s">
        <v>381</v>
      </c>
      <c r="D10" t="s">
        <v>8</v>
      </c>
      <c r="E10">
        <v>0.43</v>
      </c>
      <c r="F10">
        <v>0.18</v>
      </c>
      <c r="G10">
        <v>1.02</v>
      </c>
      <c r="H10">
        <v>0.06</v>
      </c>
      <c r="I10">
        <f t="shared" si="0"/>
        <v>921</v>
      </c>
    </row>
  </sheetData>
  <phoneticPr fontId="2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A69B-0718-45D8-9EB4-33B4CE32DA20}">
  <dimension ref="A1:J21"/>
  <sheetViews>
    <sheetView workbookViewId="0">
      <selection activeCell="L31" sqref="L31"/>
    </sheetView>
  </sheetViews>
  <sheetFormatPr defaultRowHeight="14.4" x14ac:dyDescent="0.3"/>
  <cols>
    <col min="2" max="2" width="16.6640625" bestFit="1" customWidth="1"/>
    <col min="3" max="3" width="13.4414062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383</v>
      </c>
      <c r="C2" t="s">
        <v>74</v>
      </c>
      <c r="D2" t="s">
        <v>8</v>
      </c>
      <c r="E2">
        <v>16.63</v>
      </c>
      <c r="F2">
        <v>6.59</v>
      </c>
      <c r="G2">
        <v>15</v>
      </c>
      <c r="H2">
        <v>10.199999999999999</v>
      </c>
      <c r="I2">
        <v>7.64</v>
      </c>
      <c r="J2">
        <v>30</v>
      </c>
    </row>
    <row r="3" spans="1:10" x14ac:dyDescent="0.3">
      <c r="A3" t="s">
        <v>15</v>
      </c>
      <c r="B3" t="s">
        <v>382</v>
      </c>
      <c r="C3" t="s">
        <v>74</v>
      </c>
      <c r="D3" t="s">
        <v>8</v>
      </c>
      <c r="E3">
        <v>16.55</v>
      </c>
      <c r="F3">
        <v>8.59</v>
      </c>
      <c r="G3">
        <v>17</v>
      </c>
      <c r="H3">
        <v>9.99</v>
      </c>
      <c r="I3">
        <v>5.55</v>
      </c>
      <c r="J3">
        <v>30</v>
      </c>
    </row>
    <row r="4" spans="1:10" x14ac:dyDescent="0.3">
      <c r="A4" t="s">
        <v>15</v>
      </c>
      <c r="B4" t="s">
        <v>383</v>
      </c>
      <c r="C4" t="s">
        <v>384</v>
      </c>
      <c r="D4" t="s">
        <v>8</v>
      </c>
      <c r="E4">
        <v>5.88</v>
      </c>
      <c r="F4">
        <v>2.09</v>
      </c>
      <c r="G4">
        <v>15</v>
      </c>
      <c r="H4">
        <v>3.17</v>
      </c>
      <c r="I4">
        <v>3.17</v>
      </c>
      <c r="J4">
        <v>30</v>
      </c>
    </row>
    <row r="5" spans="1:10" x14ac:dyDescent="0.3">
      <c r="A5" t="s">
        <v>15</v>
      </c>
      <c r="B5" t="s">
        <v>382</v>
      </c>
      <c r="C5" t="s">
        <v>384</v>
      </c>
      <c r="D5" t="s">
        <v>8</v>
      </c>
      <c r="E5">
        <v>6.44</v>
      </c>
      <c r="F5">
        <v>5.2</v>
      </c>
      <c r="G5">
        <v>17</v>
      </c>
      <c r="H5">
        <v>3.21</v>
      </c>
      <c r="I5">
        <v>2.4700000000000002</v>
      </c>
      <c r="J5">
        <v>30</v>
      </c>
    </row>
    <row r="6" spans="1:10" x14ac:dyDescent="0.3">
      <c r="A6" t="s">
        <v>15</v>
      </c>
      <c r="B6" t="s">
        <v>383</v>
      </c>
      <c r="C6" t="s">
        <v>385</v>
      </c>
      <c r="D6" t="s">
        <v>8</v>
      </c>
      <c r="E6">
        <v>3.55</v>
      </c>
      <c r="F6">
        <v>1.05</v>
      </c>
      <c r="G6">
        <v>15</v>
      </c>
      <c r="H6">
        <v>2.2000000000000002</v>
      </c>
      <c r="I6">
        <v>1.94</v>
      </c>
      <c r="J6">
        <v>30</v>
      </c>
    </row>
    <row r="7" spans="1:10" x14ac:dyDescent="0.3">
      <c r="A7" t="s">
        <v>15</v>
      </c>
      <c r="B7" t="s">
        <v>382</v>
      </c>
      <c r="C7" t="s">
        <v>385</v>
      </c>
      <c r="D7" t="s">
        <v>8</v>
      </c>
      <c r="E7">
        <v>3.86</v>
      </c>
      <c r="F7">
        <v>2.2999999999999998</v>
      </c>
      <c r="G7">
        <v>17</v>
      </c>
      <c r="H7">
        <v>2.14</v>
      </c>
      <c r="I7">
        <v>1.1399999999999999</v>
      </c>
      <c r="J7">
        <v>30</v>
      </c>
    </row>
    <row r="8" spans="1:10" x14ac:dyDescent="0.3">
      <c r="A8" t="s">
        <v>15</v>
      </c>
      <c r="B8" t="s">
        <v>383</v>
      </c>
      <c r="C8" t="s">
        <v>78</v>
      </c>
      <c r="D8" t="s">
        <v>8</v>
      </c>
      <c r="E8">
        <v>14.55</v>
      </c>
      <c r="F8">
        <v>6.01</v>
      </c>
      <c r="G8">
        <v>15</v>
      </c>
      <c r="H8">
        <v>18.95</v>
      </c>
      <c r="I8">
        <v>9.39</v>
      </c>
      <c r="J8">
        <v>30</v>
      </c>
    </row>
    <row r="9" spans="1:10" x14ac:dyDescent="0.3">
      <c r="A9" t="s">
        <v>15</v>
      </c>
      <c r="B9" t="s">
        <v>382</v>
      </c>
      <c r="C9" t="s">
        <v>78</v>
      </c>
      <c r="D9" t="s">
        <v>8</v>
      </c>
      <c r="E9">
        <v>17.239999999999998</v>
      </c>
      <c r="F9">
        <v>6.03</v>
      </c>
      <c r="G9">
        <v>17</v>
      </c>
      <c r="H9">
        <v>17.2</v>
      </c>
      <c r="I9">
        <v>8.25</v>
      </c>
      <c r="J9">
        <v>30</v>
      </c>
    </row>
    <row r="10" spans="1:10" x14ac:dyDescent="0.3">
      <c r="A10" t="s">
        <v>15</v>
      </c>
      <c r="B10" t="s">
        <v>383</v>
      </c>
      <c r="C10" t="s">
        <v>386</v>
      </c>
      <c r="D10" t="s">
        <v>8</v>
      </c>
      <c r="E10">
        <v>5.83</v>
      </c>
      <c r="F10">
        <v>2.54</v>
      </c>
      <c r="G10">
        <v>15</v>
      </c>
      <c r="H10">
        <v>6.82</v>
      </c>
      <c r="I10">
        <v>4.58</v>
      </c>
      <c r="J10">
        <v>30</v>
      </c>
    </row>
    <row r="11" spans="1:10" x14ac:dyDescent="0.3">
      <c r="A11" t="s">
        <v>15</v>
      </c>
      <c r="B11" t="s">
        <v>382</v>
      </c>
      <c r="C11" t="s">
        <v>386</v>
      </c>
      <c r="D11" t="s">
        <v>8</v>
      </c>
      <c r="E11">
        <v>7.28</v>
      </c>
      <c r="F11">
        <v>3.67</v>
      </c>
      <c r="G11">
        <v>17</v>
      </c>
      <c r="H11">
        <v>7.03</v>
      </c>
      <c r="I11">
        <v>5.34</v>
      </c>
      <c r="J11">
        <v>30</v>
      </c>
    </row>
    <row r="12" spans="1:10" x14ac:dyDescent="0.3">
      <c r="A12" t="s">
        <v>15</v>
      </c>
      <c r="B12" t="s">
        <v>383</v>
      </c>
      <c r="C12" t="s">
        <v>387</v>
      </c>
      <c r="D12" t="s">
        <v>8</v>
      </c>
      <c r="E12">
        <v>3.46</v>
      </c>
      <c r="F12">
        <v>1.33</v>
      </c>
      <c r="G12">
        <v>15</v>
      </c>
      <c r="H12">
        <v>4.3099999999999996</v>
      </c>
      <c r="I12">
        <v>2.16</v>
      </c>
      <c r="J12">
        <v>30</v>
      </c>
    </row>
    <row r="13" spans="1:10" x14ac:dyDescent="0.3">
      <c r="A13" t="s">
        <v>15</v>
      </c>
      <c r="B13" t="s">
        <v>382</v>
      </c>
      <c r="C13" t="s">
        <v>387</v>
      </c>
      <c r="D13" t="s">
        <v>8</v>
      </c>
      <c r="E13">
        <v>4.09</v>
      </c>
      <c r="F13">
        <v>1.52</v>
      </c>
      <c r="G13">
        <v>17</v>
      </c>
      <c r="H13">
        <v>3.92</v>
      </c>
      <c r="I13">
        <v>1.98</v>
      </c>
      <c r="J13">
        <v>30</v>
      </c>
    </row>
    <row r="14" spans="1:10" x14ac:dyDescent="0.3">
      <c r="A14" t="s">
        <v>15</v>
      </c>
      <c r="B14" t="s">
        <v>383</v>
      </c>
      <c r="C14" t="s">
        <v>388</v>
      </c>
      <c r="D14" t="s">
        <v>8</v>
      </c>
      <c r="E14">
        <v>30.93</v>
      </c>
      <c r="F14">
        <v>10.54</v>
      </c>
      <c r="G14">
        <v>15</v>
      </c>
      <c r="H14">
        <v>28.74</v>
      </c>
      <c r="I14">
        <v>14.02</v>
      </c>
      <c r="J14">
        <v>30</v>
      </c>
    </row>
    <row r="15" spans="1:10" x14ac:dyDescent="0.3">
      <c r="A15" t="s">
        <v>15</v>
      </c>
      <c r="B15" t="s">
        <v>382</v>
      </c>
      <c r="C15" t="s">
        <v>388</v>
      </c>
      <c r="D15" t="s">
        <v>8</v>
      </c>
      <c r="E15">
        <v>33.21</v>
      </c>
      <c r="F15">
        <v>12.22</v>
      </c>
      <c r="G15">
        <v>17</v>
      </c>
      <c r="H15">
        <v>26.79</v>
      </c>
      <c r="I15">
        <v>10.210000000000001</v>
      </c>
      <c r="J15">
        <v>30</v>
      </c>
    </row>
    <row r="16" spans="1:10" x14ac:dyDescent="0.3">
      <c r="A16" t="s">
        <v>15</v>
      </c>
      <c r="B16" t="s">
        <v>383</v>
      </c>
      <c r="C16" t="s">
        <v>389</v>
      </c>
      <c r="D16" t="s">
        <v>8</v>
      </c>
      <c r="E16">
        <v>11.93</v>
      </c>
      <c r="F16">
        <v>3.56</v>
      </c>
      <c r="G16">
        <v>15</v>
      </c>
      <c r="H16">
        <v>10.28</v>
      </c>
      <c r="I16">
        <v>6.56</v>
      </c>
      <c r="J16">
        <v>30</v>
      </c>
    </row>
    <row r="17" spans="1:10" x14ac:dyDescent="0.3">
      <c r="A17" t="s">
        <v>15</v>
      </c>
      <c r="B17" t="s">
        <v>382</v>
      </c>
      <c r="C17" t="s">
        <v>389</v>
      </c>
      <c r="D17" t="s">
        <v>8</v>
      </c>
      <c r="E17">
        <v>13.96</v>
      </c>
      <c r="F17">
        <v>8.49</v>
      </c>
      <c r="G17">
        <v>17</v>
      </c>
      <c r="H17">
        <v>10.36</v>
      </c>
      <c r="I17">
        <v>6.93</v>
      </c>
      <c r="J17">
        <v>30</v>
      </c>
    </row>
    <row r="18" spans="1:10" x14ac:dyDescent="0.3">
      <c r="A18" t="s">
        <v>15</v>
      </c>
      <c r="B18" t="s">
        <v>383</v>
      </c>
      <c r="C18" t="s">
        <v>390</v>
      </c>
      <c r="D18" t="s">
        <v>8</v>
      </c>
      <c r="E18">
        <v>7</v>
      </c>
      <c r="F18">
        <v>1.81</v>
      </c>
      <c r="G18">
        <v>15</v>
      </c>
      <c r="H18">
        <v>6.51</v>
      </c>
      <c r="I18">
        <v>3.34</v>
      </c>
      <c r="J18">
        <v>30</v>
      </c>
    </row>
    <row r="19" spans="1:10" x14ac:dyDescent="0.3">
      <c r="A19" t="s">
        <v>15</v>
      </c>
      <c r="B19" t="s">
        <v>382</v>
      </c>
      <c r="C19" t="s">
        <v>390</v>
      </c>
      <c r="D19" t="s">
        <v>8</v>
      </c>
      <c r="E19">
        <v>7.95</v>
      </c>
      <c r="F19">
        <v>3.42</v>
      </c>
      <c r="G19">
        <v>17</v>
      </c>
      <c r="H19">
        <v>6.07</v>
      </c>
      <c r="I19">
        <v>2.31</v>
      </c>
      <c r="J19">
        <v>30</v>
      </c>
    </row>
    <row r="20" spans="1:10" x14ac:dyDescent="0.3">
      <c r="A20" t="s">
        <v>15</v>
      </c>
      <c r="B20" t="s">
        <v>383</v>
      </c>
      <c r="C20" t="s">
        <v>44</v>
      </c>
      <c r="D20" t="s">
        <v>8</v>
      </c>
      <c r="E20">
        <v>1.18</v>
      </c>
      <c r="F20">
        <v>0.61</v>
      </c>
      <c r="G20">
        <v>15</v>
      </c>
      <c r="H20">
        <v>0.56999999999999995</v>
      </c>
      <c r="I20">
        <v>0.5</v>
      </c>
      <c r="J20">
        <v>30</v>
      </c>
    </row>
    <row r="21" spans="1:10" x14ac:dyDescent="0.3">
      <c r="A21" t="s">
        <v>15</v>
      </c>
      <c r="B21" t="s">
        <v>382</v>
      </c>
      <c r="C21" t="s">
        <v>44</v>
      </c>
      <c r="D21" t="s">
        <v>8</v>
      </c>
      <c r="E21">
        <v>0.96</v>
      </c>
      <c r="F21">
        <v>0.45</v>
      </c>
      <c r="G21">
        <v>17</v>
      </c>
      <c r="H21">
        <v>0.74</v>
      </c>
      <c r="I21">
        <v>0.71</v>
      </c>
      <c r="J21">
        <v>30</v>
      </c>
    </row>
  </sheetData>
  <phoneticPr fontId="2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AB18-DA6D-49B6-A1B1-3A2F74D6DBA7}">
  <dimension ref="A1:L10"/>
  <sheetViews>
    <sheetView workbookViewId="0">
      <selection activeCell="F11" sqref="F11"/>
    </sheetView>
  </sheetViews>
  <sheetFormatPr defaultRowHeight="14.4" x14ac:dyDescent="0.3"/>
  <cols>
    <col min="3" max="3" width="13.10937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46</v>
      </c>
      <c r="B2" t="s">
        <v>43</v>
      </c>
      <c r="C2" t="s">
        <v>44</v>
      </c>
      <c r="D2" t="s">
        <v>8</v>
      </c>
      <c r="E2">
        <v>3.3000000000000002E-2</v>
      </c>
      <c r="F2">
        <v>0.02</v>
      </c>
      <c r="G2">
        <v>0.11</v>
      </c>
      <c r="H2">
        <v>16</v>
      </c>
      <c r="I2">
        <v>0.09</v>
      </c>
      <c r="J2">
        <v>4.3999999999999997E-2</v>
      </c>
      <c r="K2">
        <v>0.28000000000000003</v>
      </c>
      <c r="L2">
        <v>168</v>
      </c>
    </row>
    <row r="3" spans="1:12" x14ac:dyDescent="0.3">
      <c r="A3" t="s">
        <v>391</v>
      </c>
      <c r="B3" t="s">
        <v>43</v>
      </c>
      <c r="C3" t="s">
        <v>44</v>
      </c>
      <c r="D3" t="s">
        <v>8</v>
      </c>
      <c r="E3">
        <v>0.24</v>
      </c>
      <c r="F3">
        <v>0.12</v>
      </c>
      <c r="G3">
        <v>0.73</v>
      </c>
      <c r="H3">
        <v>209</v>
      </c>
      <c r="I3">
        <v>0.09</v>
      </c>
      <c r="J3">
        <v>4.3999999999999997E-2</v>
      </c>
      <c r="K3">
        <v>0.28000000000000003</v>
      </c>
      <c r="L3">
        <v>168</v>
      </c>
    </row>
    <row r="4" spans="1:12" x14ac:dyDescent="0.3">
      <c r="A4" t="s">
        <v>16</v>
      </c>
      <c r="B4" t="s">
        <v>43</v>
      </c>
      <c r="C4" t="s">
        <v>44</v>
      </c>
      <c r="D4" t="s">
        <v>8</v>
      </c>
      <c r="E4">
        <v>3.2</v>
      </c>
      <c r="F4">
        <v>1.9</v>
      </c>
      <c r="G4">
        <v>3.9</v>
      </c>
      <c r="H4">
        <v>32</v>
      </c>
      <c r="I4">
        <v>0.09</v>
      </c>
      <c r="J4">
        <v>4.3999999999999997E-2</v>
      </c>
      <c r="K4">
        <v>0.28000000000000003</v>
      </c>
      <c r="L4">
        <v>168</v>
      </c>
    </row>
    <row r="5" spans="1:12" x14ac:dyDescent="0.3">
      <c r="A5" t="s">
        <v>46</v>
      </c>
      <c r="B5" t="s">
        <v>70</v>
      </c>
      <c r="C5" t="s">
        <v>44</v>
      </c>
      <c r="D5" t="s">
        <v>8</v>
      </c>
      <c r="E5">
        <v>0.12</v>
      </c>
      <c r="F5">
        <v>7.6999999999999999E-2</v>
      </c>
      <c r="G5">
        <v>0.38</v>
      </c>
      <c r="H5">
        <v>17</v>
      </c>
      <c r="I5">
        <v>0.2</v>
      </c>
      <c r="J5">
        <v>0.13</v>
      </c>
      <c r="K5">
        <v>0.36</v>
      </c>
      <c r="L5">
        <v>217</v>
      </c>
    </row>
    <row r="6" spans="1:12" x14ac:dyDescent="0.3">
      <c r="A6" t="s">
        <v>391</v>
      </c>
      <c r="B6" t="s">
        <v>70</v>
      </c>
      <c r="C6" t="s">
        <v>44</v>
      </c>
      <c r="D6" t="s">
        <v>8</v>
      </c>
      <c r="E6">
        <v>0.41</v>
      </c>
      <c r="F6">
        <v>0.27</v>
      </c>
      <c r="G6">
        <v>0.8</v>
      </c>
      <c r="H6">
        <v>213</v>
      </c>
      <c r="I6">
        <v>0.2</v>
      </c>
      <c r="J6">
        <v>0.13</v>
      </c>
      <c r="K6">
        <v>0.36</v>
      </c>
      <c r="L6">
        <v>217</v>
      </c>
    </row>
    <row r="7" spans="1:12" x14ac:dyDescent="0.3">
      <c r="A7" t="s">
        <v>16</v>
      </c>
      <c r="B7" t="s">
        <v>70</v>
      </c>
      <c r="C7" t="s">
        <v>44</v>
      </c>
      <c r="D7" t="s">
        <v>8</v>
      </c>
      <c r="E7">
        <v>3</v>
      </c>
      <c r="F7">
        <v>2</v>
      </c>
      <c r="G7">
        <v>7.4</v>
      </c>
      <c r="H7">
        <v>43</v>
      </c>
      <c r="I7">
        <v>0.2</v>
      </c>
      <c r="J7">
        <v>0.13</v>
      </c>
      <c r="K7">
        <v>0.36</v>
      </c>
      <c r="L7">
        <v>217</v>
      </c>
    </row>
    <row r="8" spans="1:12" x14ac:dyDescent="0.3">
      <c r="A8" t="s">
        <v>46</v>
      </c>
      <c r="B8" t="s">
        <v>70</v>
      </c>
      <c r="C8" t="s">
        <v>321</v>
      </c>
      <c r="D8" t="s">
        <v>8</v>
      </c>
      <c r="E8">
        <v>3.1E-2</v>
      </c>
      <c r="F8">
        <v>1.4999999999999999E-2</v>
      </c>
      <c r="G8">
        <v>0.21</v>
      </c>
      <c r="H8">
        <v>14</v>
      </c>
      <c r="I8">
        <v>0.04</v>
      </c>
      <c r="J8">
        <v>1.7999999999999999E-2</v>
      </c>
      <c r="K8">
        <v>0.14000000000000001</v>
      </c>
      <c r="L8">
        <v>207</v>
      </c>
    </row>
    <row r="9" spans="1:12" x14ac:dyDescent="0.3">
      <c r="A9" t="s">
        <v>391</v>
      </c>
      <c r="B9" t="s">
        <v>70</v>
      </c>
      <c r="C9" t="s">
        <v>321</v>
      </c>
      <c r="D9" t="s">
        <v>8</v>
      </c>
      <c r="E9">
        <v>0.15</v>
      </c>
      <c r="F9">
        <v>5.3999999999999999E-2</v>
      </c>
      <c r="G9">
        <v>0.38</v>
      </c>
      <c r="H9">
        <v>214</v>
      </c>
      <c r="I9">
        <v>0.04</v>
      </c>
      <c r="J9">
        <v>1.7999999999999999E-2</v>
      </c>
      <c r="K9">
        <v>0.14000000000000001</v>
      </c>
      <c r="L9">
        <v>207</v>
      </c>
    </row>
    <row r="10" spans="1:12" x14ac:dyDescent="0.3">
      <c r="A10" t="s">
        <v>16</v>
      </c>
      <c r="B10" t="s">
        <v>70</v>
      </c>
      <c r="C10" t="s">
        <v>321</v>
      </c>
      <c r="D10" t="s">
        <v>8</v>
      </c>
      <c r="E10">
        <v>2.42</v>
      </c>
      <c r="F10">
        <v>2</v>
      </c>
      <c r="G10">
        <v>3.8</v>
      </c>
      <c r="H10">
        <v>43</v>
      </c>
      <c r="I10">
        <v>0.04</v>
      </c>
      <c r="J10">
        <v>1.7999999999999999E-2</v>
      </c>
      <c r="K10">
        <v>0.14000000000000001</v>
      </c>
      <c r="L10">
        <v>207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42D3-7E41-4940-A606-80C3FB7ECC3A}">
  <dimension ref="A1:J8"/>
  <sheetViews>
    <sheetView workbookViewId="0">
      <selection activeCell="F21" sqref="F21"/>
    </sheetView>
  </sheetViews>
  <sheetFormatPr defaultRowHeight="14.4" x14ac:dyDescent="0.3"/>
  <cols>
    <col min="2" max="2" width="10.5546875" bestFit="1" customWidth="1"/>
    <col min="3" max="3" width="14.6640625" customWidth="1"/>
  </cols>
  <sheetData>
    <row r="1" spans="1:10" s="6" customFormat="1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43</v>
      </c>
      <c r="C2" t="s">
        <v>68</v>
      </c>
      <c r="D2" t="s">
        <v>8</v>
      </c>
      <c r="E2">
        <v>14.23</v>
      </c>
      <c r="F2">
        <v>10.79</v>
      </c>
      <c r="G2">
        <v>38</v>
      </c>
      <c r="H2">
        <v>4.75</v>
      </c>
      <c r="I2">
        <v>3.93</v>
      </c>
      <c r="J2">
        <v>30</v>
      </c>
    </row>
    <row r="3" spans="1:10" x14ac:dyDescent="0.3">
      <c r="A3" t="s">
        <v>15</v>
      </c>
      <c r="B3" t="s">
        <v>43</v>
      </c>
      <c r="C3" t="s">
        <v>69</v>
      </c>
      <c r="D3" t="s">
        <v>8</v>
      </c>
      <c r="E3">
        <v>37.43</v>
      </c>
      <c r="F3">
        <v>18.82</v>
      </c>
      <c r="G3">
        <v>38</v>
      </c>
      <c r="H3">
        <v>35.74</v>
      </c>
      <c r="I3">
        <v>14.55</v>
      </c>
      <c r="J3">
        <v>30</v>
      </c>
    </row>
    <row r="4" spans="1:10" x14ac:dyDescent="0.3">
      <c r="A4" t="s">
        <v>15</v>
      </c>
      <c r="B4" t="s">
        <v>43</v>
      </c>
      <c r="C4" t="s">
        <v>60</v>
      </c>
      <c r="D4" t="s">
        <v>8</v>
      </c>
      <c r="E4">
        <v>51.67</v>
      </c>
      <c r="F4">
        <v>24.62</v>
      </c>
      <c r="G4">
        <v>38</v>
      </c>
      <c r="H4">
        <v>40.49</v>
      </c>
      <c r="I4">
        <v>13.76</v>
      </c>
      <c r="J4">
        <v>30</v>
      </c>
    </row>
    <row r="5" spans="1:10" x14ac:dyDescent="0.3">
      <c r="A5" t="s">
        <v>15</v>
      </c>
      <c r="B5" t="s">
        <v>43</v>
      </c>
      <c r="C5" t="s">
        <v>44</v>
      </c>
      <c r="D5" t="s">
        <v>8</v>
      </c>
      <c r="E5">
        <v>0.44</v>
      </c>
      <c r="F5">
        <v>0.44</v>
      </c>
      <c r="G5">
        <v>38</v>
      </c>
      <c r="H5">
        <v>0.2</v>
      </c>
      <c r="I5">
        <v>0.25</v>
      </c>
      <c r="J5">
        <v>30</v>
      </c>
    </row>
    <row r="6" spans="1:10" x14ac:dyDescent="0.3">
      <c r="A6" t="s">
        <v>15</v>
      </c>
      <c r="B6" t="s">
        <v>43</v>
      </c>
      <c r="C6" t="s">
        <v>143</v>
      </c>
      <c r="D6" t="s">
        <v>8</v>
      </c>
      <c r="E6">
        <v>3.64</v>
      </c>
      <c r="F6">
        <v>3.45</v>
      </c>
      <c r="G6">
        <v>38</v>
      </c>
      <c r="H6">
        <v>1.08</v>
      </c>
      <c r="I6">
        <v>1.0900000000000001</v>
      </c>
      <c r="J6">
        <v>30</v>
      </c>
    </row>
    <row r="7" spans="1:10" x14ac:dyDescent="0.3">
      <c r="A7" t="s">
        <v>15</v>
      </c>
      <c r="B7" t="s">
        <v>43</v>
      </c>
      <c r="C7" t="s">
        <v>466</v>
      </c>
      <c r="D7" t="s">
        <v>8</v>
      </c>
      <c r="E7">
        <v>8.89</v>
      </c>
      <c r="F7">
        <v>5.01</v>
      </c>
      <c r="G7">
        <v>38</v>
      </c>
      <c r="H7">
        <v>7.2</v>
      </c>
      <c r="I7">
        <v>2.68</v>
      </c>
      <c r="J7">
        <v>30</v>
      </c>
    </row>
    <row r="8" spans="1:10" x14ac:dyDescent="0.3">
      <c r="A8" t="s">
        <v>15</v>
      </c>
      <c r="B8" t="s">
        <v>43</v>
      </c>
      <c r="C8" t="s">
        <v>658</v>
      </c>
      <c r="D8" t="s">
        <v>8</v>
      </c>
      <c r="E8">
        <v>12.53</v>
      </c>
      <c r="F8">
        <v>7.07</v>
      </c>
      <c r="G8">
        <v>38</v>
      </c>
      <c r="H8">
        <v>8.2799999999999994</v>
      </c>
      <c r="I8">
        <v>2.93</v>
      </c>
      <c r="J8">
        <v>30</v>
      </c>
    </row>
  </sheetData>
  <phoneticPr fontId="2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865F-5086-4AD3-95FD-EAF960FB916D}">
  <dimension ref="A1:J7"/>
  <sheetViews>
    <sheetView workbookViewId="0">
      <selection activeCell="A2" sqref="A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619</v>
      </c>
      <c r="B2" t="s">
        <v>155</v>
      </c>
      <c r="C2" t="s">
        <v>68</v>
      </c>
      <c r="D2" t="s">
        <v>8</v>
      </c>
      <c r="E2">
        <v>22.8</v>
      </c>
      <c r="F2">
        <v>11</v>
      </c>
      <c r="G2">
        <v>34</v>
      </c>
      <c r="H2" s="6"/>
      <c r="I2" s="6"/>
      <c r="J2" s="6"/>
    </row>
    <row r="3" spans="1:10" x14ac:dyDescent="0.3">
      <c r="A3" t="s">
        <v>392</v>
      </c>
      <c r="B3" t="s">
        <v>155</v>
      </c>
      <c r="C3" t="s">
        <v>68</v>
      </c>
      <c r="D3" t="s">
        <v>8</v>
      </c>
      <c r="E3">
        <v>30.1</v>
      </c>
      <c r="F3">
        <v>10.6</v>
      </c>
      <c r="G3">
        <v>26</v>
      </c>
    </row>
    <row r="4" spans="1:10" x14ac:dyDescent="0.3">
      <c r="A4" t="s">
        <v>393</v>
      </c>
      <c r="B4" t="s">
        <v>155</v>
      </c>
      <c r="C4" t="s">
        <v>68</v>
      </c>
      <c r="D4" t="s">
        <v>8</v>
      </c>
      <c r="E4">
        <v>31.2</v>
      </c>
      <c r="F4">
        <v>21.2</v>
      </c>
      <c r="G4">
        <v>7</v>
      </c>
    </row>
    <row r="5" spans="1:10" x14ac:dyDescent="0.3">
      <c r="A5" t="s">
        <v>619</v>
      </c>
      <c r="B5" t="s">
        <v>155</v>
      </c>
      <c r="C5" t="s">
        <v>69</v>
      </c>
      <c r="D5" t="s">
        <v>8</v>
      </c>
      <c r="E5">
        <v>6.1</v>
      </c>
      <c r="F5">
        <v>2.9</v>
      </c>
      <c r="G5">
        <v>34</v>
      </c>
    </row>
    <row r="6" spans="1:10" x14ac:dyDescent="0.3">
      <c r="A6" t="s">
        <v>392</v>
      </c>
      <c r="B6" t="s">
        <v>155</v>
      </c>
      <c r="C6" t="s">
        <v>69</v>
      </c>
      <c r="D6" t="s">
        <v>8</v>
      </c>
      <c r="E6">
        <v>9.5</v>
      </c>
      <c r="F6">
        <v>3.7</v>
      </c>
      <c r="G6">
        <v>26</v>
      </c>
    </row>
    <row r="7" spans="1:10" x14ac:dyDescent="0.3">
      <c r="A7" t="s">
        <v>393</v>
      </c>
      <c r="B7" t="s">
        <v>155</v>
      </c>
      <c r="C7" t="s">
        <v>69</v>
      </c>
      <c r="D7" t="s">
        <v>8</v>
      </c>
      <c r="E7">
        <v>9.9</v>
      </c>
      <c r="F7">
        <v>6.2</v>
      </c>
      <c r="G7">
        <v>7</v>
      </c>
    </row>
  </sheetData>
  <phoneticPr fontId="2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B0CB-E902-4D6A-9911-681272E9B65C}">
  <dimension ref="A1:L4"/>
  <sheetViews>
    <sheetView workbookViewId="0">
      <selection activeCell="A3" sqref="A3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620</v>
      </c>
      <c r="B2" t="s">
        <v>270</v>
      </c>
      <c r="C2" t="s">
        <v>68</v>
      </c>
      <c r="D2" t="s">
        <v>8</v>
      </c>
      <c r="E2">
        <v>1280</v>
      </c>
      <c r="F2">
        <v>127</v>
      </c>
      <c r="G2">
        <v>1700</v>
      </c>
      <c r="H2">
        <v>14</v>
      </c>
      <c r="I2">
        <v>1465</v>
      </c>
      <c r="J2">
        <v>38</v>
      </c>
      <c r="K2">
        <v>1911</v>
      </c>
      <c r="L2">
        <v>8</v>
      </c>
    </row>
    <row r="3" spans="1:12" x14ac:dyDescent="0.3">
      <c r="A3" t="s">
        <v>620</v>
      </c>
      <c r="B3" t="s">
        <v>270</v>
      </c>
      <c r="C3" t="s">
        <v>69</v>
      </c>
      <c r="D3" t="s">
        <v>8</v>
      </c>
      <c r="E3">
        <v>482</v>
      </c>
      <c r="F3">
        <v>132</v>
      </c>
      <c r="G3">
        <v>828</v>
      </c>
      <c r="H3">
        <v>14</v>
      </c>
      <c r="I3">
        <v>402</v>
      </c>
      <c r="J3">
        <v>23</v>
      </c>
      <c r="K3">
        <v>616</v>
      </c>
      <c r="L3">
        <v>8</v>
      </c>
    </row>
    <row r="4" spans="1:12" x14ac:dyDescent="0.3">
      <c r="A4" t="s">
        <v>620</v>
      </c>
      <c r="B4" t="s">
        <v>270</v>
      </c>
      <c r="C4" t="s">
        <v>44</v>
      </c>
      <c r="D4" t="s">
        <v>8</v>
      </c>
      <c r="E4">
        <v>1.9</v>
      </c>
      <c r="F4">
        <v>0.3</v>
      </c>
      <c r="G4">
        <v>11</v>
      </c>
      <c r="H4">
        <v>14</v>
      </c>
      <c r="I4">
        <v>3.1</v>
      </c>
      <c r="J4">
        <v>2</v>
      </c>
      <c r="K4">
        <v>8</v>
      </c>
      <c r="L4">
        <v>8</v>
      </c>
    </row>
  </sheetData>
  <phoneticPr fontId="2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7839-0DCC-4ADA-9370-5C5912ED5BB8}">
  <dimension ref="A1:J4"/>
  <sheetViews>
    <sheetView workbookViewId="0">
      <selection activeCell="A2" sqref="A2:A4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619</v>
      </c>
      <c r="B2" t="s">
        <v>214</v>
      </c>
      <c r="C2" t="s">
        <v>159</v>
      </c>
      <c r="D2" t="s">
        <v>8</v>
      </c>
      <c r="E2">
        <v>312.7</v>
      </c>
      <c r="F2">
        <v>195.3</v>
      </c>
      <c r="G2">
        <v>13</v>
      </c>
      <c r="H2" s="6"/>
      <c r="I2" s="6"/>
      <c r="J2" s="6"/>
    </row>
    <row r="3" spans="1:10" x14ac:dyDescent="0.3">
      <c r="A3" t="s">
        <v>392</v>
      </c>
      <c r="B3" t="s">
        <v>214</v>
      </c>
      <c r="C3" t="s">
        <v>159</v>
      </c>
      <c r="D3" t="s">
        <v>8</v>
      </c>
      <c r="E3">
        <v>331</v>
      </c>
      <c r="F3">
        <v>235.9</v>
      </c>
      <c r="G3">
        <v>18</v>
      </c>
    </row>
    <row r="4" spans="1:10" x14ac:dyDescent="0.3">
      <c r="A4" t="s">
        <v>393</v>
      </c>
      <c r="B4" t="s">
        <v>214</v>
      </c>
      <c r="C4" t="s">
        <v>159</v>
      </c>
      <c r="D4" t="s">
        <v>8</v>
      </c>
      <c r="E4">
        <v>321</v>
      </c>
      <c r="F4">
        <v>422.1</v>
      </c>
      <c r="G4">
        <v>15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D86-4C98-4DE1-9F97-114667D34B39}">
  <dimension ref="A1:L3"/>
  <sheetViews>
    <sheetView workbookViewId="0">
      <selection activeCell="A3" sqref="A3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65</v>
      </c>
      <c r="B2" t="s">
        <v>4</v>
      </c>
      <c r="C2" t="s">
        <v>394</v>
      </c>
      <c r="D2" t="s">
        <v>7</v>
      </c>
      <c r="E2">
        <v>300</v>
      </c>
      <c r="F2">
        <v>228</v>
      </c>
      <c r="G2">
        <v>371</v>
      </c>
      <c r="H2">
        <v>5</v>
      </c>
      <c r="I2">
        <v>379</v>
      </c>
      <c r="J2">
        <v>274</v>
      </c>
      <c r="K2">
        <v>484</v>
      </c>
      <c r="L2">
        <v>11</v>
      </c>
    </row>
    <row r="3" spans="1:12" x14ac:dyDescent="0.3">
      <c r="A3" t="s">
        <v>65</v>
      </c>
      <c r="B3" t="s">
        <v>4</v>
      </c>
      <c r="C3" t="s">
        <v>395</v>
      </c>
      <c r="D3" t="s">
        <v>7</v>
      </c>
      <c r="E3">
        <v>170</v>
      </c>
      <c r="F3">
        <v>164</v>
      </c>
      <c r="G3">
        <v>204</v>
      </c>
      <c r="H3">
        <v>5</v>
      </c>
      <c r="I3">
        <v>184</v>
      </c>
      <c r="J3">
        <v>115</v>
      </c>
      <c r="K3">
        <v>224</v>
      </c>
      <c r="L3">
        <v>11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B563-D5B7-452D-9EE9-EF9ACCF6C90F}">
  <dimension ref="A1:J10"/>
  <sheetViews>
    <sheetView workbookViewId="0">
      <selection activeCell="A10" sqref="A10"/>
    </sheetView>
  </sheetViews>
  <sheetFormatPr defaultRowHeight="14.4" x14ac:dyDescent="0.3"/>
  <cols>
    <col min="1" max="1" width="13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717</v>
      </c>
      <c r="B2" t="s">
        <v>28</v>
      </c>
      <c r="C2" t="s">
        <v>68</v>
      </c>
      <c r="D2" t="s">
        <v>7</v>
      </c>
      <c r="E2">
        <v>139.65</v>
      </c>
      <c r="F2">
        <v>64.156999999999996</v>
      </c>
      <c r="G2">
        <v>6</v>
      </c>
      <c r="H2">
        <v>157.78299999999999</v>
      </c>
      <c r="I2">
        <v>192.75899999999999</v>
      </c>
      <c r="J2">
        <v>42</v>
      </c>
    </row>
    <row r="3" spans="1:10" x14ac:dyDescent="0.3">
      <c r="A3" t="s">
        <v>718</v>
      </c>
      <c r="B3" t="s">
        <v>28</v>
      </c>
      <c r="C3" t="s">
        <v>68</v>
      </c>
      <c r="D3" t="s">
        <v>7</v>
      </c>
      <c r="E3">
        <v>166.12</v>
      </c>
      <c r="F3">
        <v>138.661</v>
      </c>
      <c r="G3">
        <v>7</v>
      </c>
      <c r="H3">
        <v>153.70500000000001</v>
      </c>
      <c r="I3">
        <v>189.03800000000001</v>
      </c>
      <c r="J3">
        <v>41</v>
      </c>
    </row>
    <row r="4" spans="1:10" x14ac:dyDescent="0.3">
      <c r="A4" t="s">
        <v>717</v>
      </c>
      <c r="B4" t="s">
        <v>28</v>
      </c>
      <c r="C4" t="s">
        <v>396</v>
      </c>
      <c r="D4" t="s">
        <v>7</v>
      </c>
      <c r="E4">
        <v>101</v>
      </c>
      <c r="F4">
        <v>51.694000000000003</v>
      </c>
      <c r="G4">
        <v>6</v>
      </c>
      <c r="H4">
        <v>56.91</v>
      </c>
      <c r="I4">
        <v>43.29</v>
      </c>
      <c r="J4">
        <v>42</v>
      </c>
    </row>
    <row r="5" spans="1:10" x14ac:dyDescent="0.3">
      <c r="A5" t="s">
        <v>718</v>
      </c>
      <c r="B5" t="s">
        <v>28</v>
      </c>
      <c r="C5" t="s">
        <v>396</v>
      </c>
      <c r="D5" t="s">
        <v>7</v>
      </c>
      <c r="E5">
        <v>57.7</v>
      </c>
      <c r="F5">
        <v>25.7</v>
      </c>
      <c r="G5">
        <v>7</v>
      </c>
      <c r="H5">
        <v>63.23</v>
      </c>
      <c r="I5">
        <v>49.05</v>
      </c>
      <c r="J5">
        <v>41</v>
      </c>
    </row>
    <row r="6" spans="1:10" x14ac:dyDescent="0.3">
      <c r="A6" t="s">
        <v>717</v>
      </c>
      <c r="B6" t="s">
        <v>28</v>
      </c>
      <c r="C6" t="s">
        <v>44</v>
      </c>
      <c r="D6" t="s">
        <v>7</v>
      </c>
      <c r="E6">
        <v>2.1280000000000001</v>
      </c>
      <c r="F6">
        <v>1.357</v>
      </c>
      <c r="G6">
        <v>6</v>
      </c>
      <c r="H6">
        <v>1.9339999999999999</v>
      </c>
      <c r="I6">
        <v>1.006</v>
      </c>
      <c r="J6">
        <v>42</v>
      </c>
    </row>
    <row r="7" spans="1:10" x14ac:dyDescent="0.3">
      <c r="A7" t="s">
        <v>718</v>
      </c>
      <c r="B7" t="s">
        <v>28</v>
      </c>
      <c r="C7" t="s">
        <v>44</v>
      </c>
      <c r="D7" t="s">
        <v>7</v>
      </c>
      <c r="E7">
        <v>2.0880000000000001</v>
      </c>
      <c r="F7">
        <v>0.71099999999999997</v>
      </c>
      <c r="G7">
        <v>7</v>
      </c>
      <c r="H7">
        <v>1.9370000000000001</v>
      </c>
      <c r="I7">
        <v>1.0920000000000001</v>
      </c>
      <c r="J7">
        <v>41</v>
      </c>
    </row>
    <row r="8" spans="1:10" x14ac:dyDescent="0.3">
      <c r="A8" t="s">
        <v>719</v>
      </c>
      <c r="B8" t="s">
        <v>28</v>
      </c>
      <c r="C8" t="s">
        <v>396</v>
      </c>
      <c r="D8" t="s">
        <v>8</v>
      </c>
      <c r="E8">
        <v>143.28</v>
      </c>
      <c r="F8">
        <v>113.616</v>
      </c>
      <c r="G8">
        <v>9</v>
      </c>
      <c r="H8">
        <v>165.66</v>
      </c>
      <c r="I8">
        <v>204.33799999999999</v>
      </c>
      <c r="J8">
        <v>35</v>
      </c>
    </row>
    <row r="9" spans="1:10" x14ac:dyDescent="0.3">
      <c r="A9" t="s">
        <v>719</v>
      </c>
      <c r="B9" t="s">
        <v>28</v>
      </c>
      <c r="C9" t="s">
        <v>44</v>
      </c>
      <c r="D9" t="s">
        <v>8</v>
      </c>
      <c r="E9">
        <v>68.802999999999997</v>
      </c>
      <c r="F9">
        <v>47.642000000000003</v>
      </c>
      <c r="G9">
        <v>9</v>
      </c>
      <c r="H9">
        <v>64.087999999999994</v>
      </c>
      <c r="I9">
        <v>47.863</v>
      </c>
      <c r="J9">
        <v>35</v>
      </c>
    </row>
    <row r="10" spans="1:10" x14ac:dyDescent="0.3">
      <c r="A10" t="s">
        <v>719</v>
      </c>
      <c r="B10" t="s">
        <v>28</v>
      </c>
      <c r="C10" t="s">
        <v>44</v>
      </c>
      <c r="D10" t="s">
        <v>8</v>
      </c>
      <c r="E10">
        <v>1.9790000000000001</v>
      </c>
      <c r="F10">
        <v>1.2270000000000001</v>
      </c>
      <c r="G10">
        <v>9</v>
      </c>
      <c r="H10">
        <v>1.976</v>
      </c>
      <c r="I10">
        <v>1.0529999999999999</v>
      </c>
      <c r="J10">
        <v>35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E7FA-3630-4618-90A6-CD4697E916E8}">
  <dimension ref="A1:G26"/>
  <sheetViews>
    <sheetView topLeftCell="A16" workbookViewId="0">
      <selection activeCell="C26" sqref="C26"/>
    </sheetView>
  </sheetViews>
  <sheetFormatPr defaultRowHeight="14.4" x14ac:dyDescent="0.3"/>
  <sheetData>
    <row r="1" spans="1:7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56</v>
      </c>
      <c r="F1" s="6" t="s">
        <v>57</v>
      </c>
      <c r="G1" s="6" t="s">
        <v>13</v>
      </c>
    </row>
    <row r="2" spans="1:7" x14ac:dyDescent="0.3">
      <c r="A2" t="s">
        <v>46</v>
      </c>
      <c r="B2" t="s">
        <v>2</v>
      </c>
      <c r="C2" t="s">
        <v>159</v>
      </c>
      <c r="D2" t="s">
        <v>7</v>
      </c>
      <c r="E2">
        <v>1</v>
      </c>
      <c r="F2">
        <v>0.11692307692307601</v>
      </c>
      <c r="G2">
        <v>9</v>
      </c>
    </row>
    <row r="3" spans="1:7" x14ac:dyDescent="0.3">
      <c r="A3" t="s">
        <v>46</v>
      </c>
      <c r="B3" t="s">
        <v>2</v>
      </c>
      <c r="C3" t="s">
        <v>159</v>
      </c>
      <c r="D3" t="s">
        <v>7</v>
      </c>
      <c r="E3">
        <v>2</v>
      </c>
      <c r="F3">
        <v>-0.36</v>
      </c>
      <c r="G3">
        <v>9</v>
      </c>
    </row>
    <row r="4" spans="1:7" x14ac:dyDescent="0.3">
      <c r="A4" t="s">
        <v>46</v>
      </c>
      <c r="B4" t="s">
        <v>2</v>
      </c>
      <c r="C4" t="s">
        <v>159</v>
      </c>
      <c r="D4" t="s">
        <v>7</v>
      </c>
      <c r="E4">
        <v>3</v>
      </c>
      <c r="F4">
        <v>-0.82769230769230695</v>
      </c>
      <c r="G4">
        <v>9</v>
      </c>
    </row>
    <row r="5" spans="1:7" x14ac:dyDescent="0.3">
      <c r="A5" t="s">
        <v>46</v>
      </c>
      <c r="B5" t="s">
        <v>2</v>
      </c>
      <c r="C5" t="s">
        <v>159</v>
      </c>
      <c r="D5" t="s">
        <v>7</v>
      </c>
      <c r="E5">
        <v>4</v>
      </c>
      <c r="F5">
        <v>-0.92615384615384599</v>
      </c>
      <c r="G5">
        <v>9</v>
      </c>
    </row>
    <row r="6" spans="1:7" x14ac:dyDescent="0.3">
      <c r="A6" t="s">
        <v>46</v>
      </c>
      <c r="B6" t="s">
        <v>2</v>
      </c>
      <c r="C6" t="s">
        <v>159</v>
      </c>
      <c r="D6" t="s">
        <v>7</v>
      </c>
      <c r="E6">
        <v>5</v>
      </c>
      <c r="F6">
        <v>-1.3230769230769199</v>
      </c>
      <c r="G6">
        <v>9</v>
      </c>
    </row>
    <row r="7" spans="1:7" x14ac:dyDescent="0.3">
      <c r="A7" t="s">
        <v>48</v>
      </c>
      <c r="B7" t="s">
        <v>2</v>
      </c>
      <c r="C7" t="s">
        <v>159</v>
      </c>
      <c r="D7" t="s">
        <v>7</v>
      </c>
      <c r="E7">
        <v>1</v>
      </c>
      <c r="F7">
        <v>6.7692307692307704E-2</v>
      </c>
      <c r="G7">
        <v>29</v>
      </c>
    </row>
    <row r="8" spans="1:7" x14ac:dyDescent="0.3">
      <c r="A8" t="s">
        <v>48</v>
      </c>
      <c r="B8" t="s">
        <v>2</v>
      </c>
      <c r="C8" t="s">
        <v>159</v>
      </c>
      <c r="D8" t="s">
        <v>7</v>
      </c>
      <c r="E8">
        <v>2</v>
      </c>
      <c r="F8">
        <v>-0.22153846153846099</v>
      </c>
      <c r="G8">
        <v>29</v>
      </c>
    </row>
    <row r="9" spans="1:7" x14ac:dyDescent="0.3">
      <c r="A9" t="s">
        <v>48</v>
      </c>
      <c r="B9" t="s">
        <v>2</v>
      </c>
      <c r="C9" t="s">
        <v>159</v>
      </c>
      <c r="D9" t="s">
        <v>7</v>
      </c>
      <c r="E9">
        <v>3</v>
      </c>
      <c r="F9">
        <v>-0.418461538461538</v>
      </c>
      <c r="G9">
        <v>29</v>
      </c>
    </row>
    <row r="10" spans="1:7" x14ac:dyDescent="0.3">
      <c r="A10" t="s">
        <v>48</v>
      </c>
      <c r="B10" t="s">
        <v>2</v>
      </c>
      <c r="C10" t="s">
        <v>159</v>
      </c>
      <c r="D10" t="s">
        <v>7</v>
      </c>
      <c r="E10">
        <v>4</v>
      </c>
      <c r="F10">
        <v>-0.64923076923076894</v>
      </c>
      <c r="G10">
        <v>29</v>
      </c>
    </row>
    <row r="11" spans="1:7" x14ac:dyDescent="0.3">
      <c r="A11" t="s">
        <v>48</v>
      </c>
      <c r="B11" t="s">
        <v>2</v>
      </c>
      <c r="C11" t="s">
        <v>159</v>
      </c>
      <c r="D11" t="s">
        <v>7</v>
      </c>
      <c r="E11">
        <v>5</v>
      </c>
      <c r="F11">
        <v>-1.3876923076923</v>
      </c>
      <c r="G11">
        <v>29</v>
      </c>
    </row>
    <row r="12" spans="1:7" x14ac:dyDescent="0.3">
      <c r="A12" t="s">
        <v>108</v>
      </c>
      <c r="B12" t="s">
        <v>2</v>
      </c>
      <c r="C12" t="s">
        <v>159</v>
      </c>
      <c r="D12" t="s">
        <v>7</v>
      </c>
      <c r="E12">
        <v>1</v>
      </c>
      <c r="F12">
        <v>1.2307692307692301E-2</v>
      </c>
      <c r="G12">
        <v>42</v>
      </c>
    </row>
    <row r="13" spans="1:7" x14ac:dyDescent="0.3">
      <c r="A13" t="s">
        <v>108</v>
      </c>
      <c r="B13" t="s">
        <v>2</v>
      </c>
      <c r="C13" t="s">
        <v>159</v>
      </c>
      <c r="D13" t="s">
        <v>7</v>
      </c>
      <c r="E13">
        <v>2</v>
      </c>
      <c r="F13">
        <v>-0.28615384615384598</v>
      </c>
      <c r="G13">
        <v>42</v>
      </c>
    </row>
    <row r="14" spans="1:7" x14ac:dyDescent="0.3">
      <c r="A14" t="s">
        <v>108</v>
      </c>
      <c r="B14" t="s">
        <v>2</v>
      </c>
      <c r="C14" t="s">
        <v>159</v>
      </c>
      <c r="D14" t="s">
        <v>7</v>
      </c>
      <c r="E14">
        <v>3</v>
      </c>
      <c r="F14">
        <v>-0.41230769230769199</v>
      </c>
      <c r="G14">
        <v>42</v>
      </c>
    </row>
    <row r="15" spans="1:7" x14ac:dyDescent="0.3">
      <c r="A15" t="s">
        <v>108</v>
      </c>
      <c r="B15" t="s">
        <v>2</v>
      </c>
      <c r="C15" t="s">
        <v>159</v>
      </c>
      <c r="D15" t="s">
        <v>7</v>
      </c>
      <c r="E15">
        <v>4</v>
      </c>
      <c r="F15">
        <v>-0.56307692307692303</v>
      </c>
      <c r="G15">
        <v>42</v>
      </c>
    </row>
    <row r="16" spans="1:7" x14ac:dyDescent="0.3">
      <c r="A16" t="s">
        <v>108</v>
      </c>
      <c r="B16" t="s">
        <v>2</v>
      </c>
      <c r="C16" t="s">
        <v>159</v>
      </c>
      <c r="D16" t="s">
        <v>7</v>
      </c>
      <c r="E16">
        <v>5</v>
      </c>
      <c r="F16">
        <v>-1.20923076923076</v>
      </c>
      <c r="G16">
        <v>42</v>
      </c>
    </row>
    <row r="17" spans="1:7" x14ac:dyDescent="0.3">
      <c r="A17" t="s">
        <v>15</v>
      </c>
      <c r="B17" t="s">
        <v>2</v>
      </c>
      <c r="C17" t="s">
        <v>159</v>
      </c>
      <c r="D17" t="s">
        <v>7</v>
      </c>
      <c r="E17">
        <v>1</v>
      </c>
      <c r="F17">
        <v>0.20307692307692299</v>
      </c>
      <c r="G17">
        <v>37</v>
      </c>
    </row>
    <row r="18" spans="1:7" x14ac:dyDescent="0.3">
      <c r="A18" t="s">
        <v>15</v>
      </c>
      <c r="B18" t="s">
        <v>2</v>
      </c>
      <c r="C18" t="s">
        <v>159</v>
      </c>
      <c r="D18" t="s">
        <v>7</v>
      </c>
      <c r="E18">
        <v>2</v>
      </c>
      <c r="F18">
        <v>-0.18769230769230699</v>
      </c>
      <c r="G18">
        <v>37</v>
      </c>
    </row>
    <row r="19" spans="1:7" x14ac:dyDescent="0.3">
      <c r="A19" t="s">
        <v>15</v>
      </c>
      <c r="B19" t="s">
        <v>2</v>
      </c>
      <c r="C19" t="s">
        <v>159</v>
      </c>
      <c r="D19" t="s">
        <v>7</v>
      </c>
      <c r="E19">
        <v>3</v>
      </c>
      <c r="F19">
        <v>-0.38461538461538403</v>
      </c>
      <c r="G19">
        <v>37</v>
      </c>
    </row>
    <row r="20" spans="1:7" x14ac:dyDescent="0.3">
      <c r="A20" t="s">
        <v>15</v>
      </c>
      <c r="B20" t="s">
        <v>2</v>
      </c>
      <c r="C20" t="s">
        <v>159</v>
      </c>
      <c r="D20" t="s">
        <v>7</v>
      </c>
      <c r="E20">
        <v>4</v>
      </c>
      <c r="F20">
        <v>-0.48923076923076902</v>
      </c>
      <c r="G20">
        <v>37</v>
      </c>
    </row>
    <row r="21" spans="1:7" x14ac:dyDescent="0.3">
      <c r="A21" t="s">
        <v>15</v>
      </c>
      <c r="B21" t="s">
        <v>2</v>
      </c>
      <c r="C21" t="s">
        <v>159</v>
      </c>
      <c r="D21" t="s">
        <v>7</v>
      </c>
      <c r="E21">
        <v>5</v>
      </c>
      <c r="F21">
        <v>-1.1107692307692301</v>
      </c>
      <c r="G21">
        <v>37</v>
      </c>
    </row>
    <row r="22" spans="1:7" x14ac:dyDescent="0.3">
      <c r="A22" t="s">
        <v>16</v>
      </c>
      <c r="B22" t="s">
        <v>2</v>
      </c>
      <c r="C22" t="s">
        <v>159</v>
      </c>
      <c r="D22" t="s">
        <v>7</v>
      </c>
      <c r="E22">
        <v>1</v>
      </c>
      <c r="F22">
        <v>0.13230769230769199</v>
      </c>
      <c r="G22">
        <v>7</v>
      </c>
    </row>
    <row r="23" spans="1:7" x14ac:dyDescent="0.3">
      <c r="A23" t="s">
        <v>16</v>
      </c>
      <c r="B23" t="s">
        <v>2</v>
      </c>
      <c r="C23" t="s">
        <v>159</v>
      </c>
      <c r="D23" t="s">
        <v>7</v>
      </c>
      <c r="E23">
        <v>2</v>
      </c>
      <c r="F23">
        <v>9.8461538461538295E-2</v>
      </c>
      <c r="G23">
        <v>7</v>
      </c>
    </row>
    <row r="24" spans="1:7" x14ac:dyDescent="0.3">
      <c r="A24" t="s">
        <v>16</v>
      </c>
      <c r="B24" t="s">
        <v>2</v>
      </c>
      <c r="C24" t="s">
        <v>159</v>
      </c>
      <c r="D24" t="s">
        <v>7</v>
      </c>
      <c r="E24">
        <v>3</v>
      </c>
      <c r="F24">
        <v>6.15384615384615E-2</v>
      </c>
      <c r="G24">
        <v>7</v>
      </c>
    </row>
    <row r="25" spans="1:7" x14ac:dyDescent="0.3">
      <c r="A25" t="s">
        <v>16</v>
      </c>
      <c r="B25" t="s">
        <v>2</v>
      </c>
      <c r="C25" t="s">
        <v>159</v>
      </c>
      <c r="D25" t="s">
        <v>7</v>
      </c>
      <c r="E25">
        <v>4</v>
      </c>
      <c r="F25">
        <v>2.1538461538461499E-2</v>
      </c>
      <c r="G25">
        <v>7</v>
      </c>
    </row>
    <row r="26" spans="1:7" x14ac:dyDescent="0.3">
      <c r="A26" t="s">
        <v>16</v>
      </c>
      <c r="B26" t="s">
        <v>2</v>
      </c>
      <c r="C26" t="s">
        <v>159</v>
      </c>
      <c r="D26" t="s">
        <v>7</v>
      </c>
      <c r="E26">
        <v>5</v>
      </c>
      <c r="F26">
        <v>-0.57538461538461505</v>
      </c>
      <c r="G26">
        <v>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566D-AF8F-4F06-B2D0-B30216524529}">
  <dimension ref="A1:L8"/>
  <sheetViews>
    <sheetView workbookViewId="0">
      <selection activeCell="G11" sqref="G11"/>
    </sheetView>
  </sheetViews>
  <sheetFormatPr defaultRowHeight="14.4" x14ac:dyDescent="0.3"/>
  <cols>
    <col min="3" max="3" width="16.4414062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275</v>
      </c>
      <c r="B2" t="s">
        <v>155</v>
      </c>
      <c r="C2" t="s">
        <v>751</v>
      </c>
      <c r="D2" t="s">
        <v>8</v>
      </c>
      <c r="E2">
        <v>0</v>
      </c>
      <c r="F2">
        <v>0</v>
      </c>
      <c r="G2">
        <v>0</v>
      </c>
      <c r="H2">
        <v>30</v>
      </c>
      <c r="I2">
        <v>0</v>
      </c>
      <c r="J2">
        <v>0</v>
      </c>
      <c r="K2">
        <v>0</v>
      </c>
      <c r="L2">
        <v>70</v>
      </c>
    </row>
    <row r="3" spans="1:12" x14ac:dyDescent="0.3">
      <c r="A3" t="s">
        <v>275</v>
      </c>
      <c r="B3" t="s">
        <v>155</v>
      </c>
      <c r="C3" t="s">
        <v>752</v>
      </c>
      <c r="D3" t="s">
        <v>8</v>
      </c>
      <c r="E3">
        <v>0</v>
      </c>
      <c r="F3">
        <v>0</v>
      </c>
      <c r="G3">
        <v>0</v>
      </c>
      <c r="H3">
        <v>30</v>
      </c>
      <c r="I3">
        <v>0</v>
      </c>
      <c r="J3">
        <v>0</v>
      </c>
      <c r="K3">
        <v>0</v>
      </c>
      <c r="L3">
        <v>70</v>
      </c>
    </row>
    <row r="4" spans="1:12" x14ac:dyDescent="0.3">
      <c r="A4" t="s">
        <v>275</v>
      </c>
      <c r="B4" t="s">
        <v>155</v>
      </c>
      <c r="C4" t="s">
        <v>753</v>
      </c>
      <c r="D4" t="s">
        <v>8</v>
      </c>
      <c r="E4">
        <v>16</v>
      </c>
      <c r="F4">
        <v>15</v>
      </c>
      <c r="G4">
        <v>18</v>
      </c>
      <c r="H4">
        <v>30</v>
      </c>
      <c r="I4">
        <v>14.5</v>
      </c>
      <c r="J4">
        <v>13</v>
      </c>
      <c r="K4">
        <v>18</v>
      </c>
      <c r="L4">
        <v>70</v>
      </c>
    </row>
    <row r="5" spans="1:12" x14ac:dyDescent="0.3">
      <c r="A5" t="s">
        <v>275</v>
      </c>
      <c r="B5" t="s">
        <v>155</v>
      </c>
      <c r="C5" t="s">
        <v>754</v>
      </c>
      <c r="D5" t="s">
        <v>8</v>
      </c>
      <c r="E5">
        <v>14.5</v>
      </c>
      <c r="F5">
        <v>12</v>
      </c>
      <c r="G5">
        <v>18</v>
      </c>
      <c r="H5">
        <v>30</v>
      </c>
      <c r="I5">
        <v>11</v>
      </c>
      <c r="J5">
        <v>9</v>
      </c>
      <c r="K5">
        <v>14</v>
      </c>
      <c r="L5">
        <v>70</v>
      </c>
    </row>
    <row r="6" spans="1:12" x14ac:dyDescent="0.3">
      <c r="A6" t="s">
        <v>275</v>
      </c>
      <c r="B6" t="s">
        <v>155</v>
      </c>
      <c r="C6" t="s">
        <v>755</v>
      </c>
      <c r="D6" t="s">
        <v>8</v>
      </c>
      <c r="E6">
        <v>15</v>
      </c>
      <c r="F6">
        <v>9.25</v>
      </c>
      <c r="G6">
        <v>18</v>
      </c>
      <c r="H6">
        <v>30</v>
      </c>
      <c r="I6">
        <v>8</v>
      </c>
      <c r="J6">
        <v>7</v>
      </c>
      <c r="K6">
        <v>10</v>
      </c>
      <c r="L6">
        <v>70</v>
      </c>
    </row>
    <row r="7" spans="1:12" x14ac:dyDescent="0.3">
      <c r="A7" t="s">
        <v>275</v>
      </c>
      <c r="B7" t="s">
        <v>155</v>
      </c>
      <c r="C7" t="s">
        <v>756</v>
      </c>
      <c r="D7" t="s">
        <v>8</v>
      </c>
      <c r="E7">
        <v>2</v>
      </c>
      <c r="F7">
        <v>1</v>
      </c>
      <c r="G7">
        <v>2.75</v>
      </c>
      <c r="H7">
        <v>30</v>
      </c>
      <c r="I7">
        <v>1</v>
      </c>
      <c r="J7">
        <v>1</v>
      </c>
      <c r="K7">
        <v>2</v>
      </c>
      <c r="L7">
        <v>70</v>
      </c>
    </row>
    <row r="8" spans="1:12" x14ac:dyDescent="0.3">
      <c r="A8" t="s">
        <v>275</v>
      </c>
      <c r="B8" t="s">
        <v>155</v>
      </c>
      <c r="C8" t="s">
        <v>68</v>
      </c>
      <c r="D8" t="s">
        <v>8</v>
      </c>
      <c r="E8">
        <v>3.89</v>
      </c>
      <c r="F8">
        <v>2.92</v>
      </c>
      <c r="G8">
        <v>5.26</v>
      </c>
      <c r="H8">
        <v>30</v>
      </c>
      <c r="I8">
        <v>3.13</v>
      </c>
      <c r="J8">
        <v>2.3199999999999998</v>
      </c>
      <c r="K8">
        <v>3.95</v>
      </c>
      <c r="L8">
        <v>70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B2AD-80F9-4FC4-8748-EC33782AFED9}">
  <dimension ref="A1:J7"/>
  <sheetViews>
    <sheetView zoomScaleNormal="100" workbookViewId="0">
      <selection activeCell="B3" sqref="B3"/>
    </sheetView>
  </sheetViews>
  <sheetFormatPr defaultRowHeight="14.4" x14ac:dyDescent="0.3"/>
  <cols>
    <col min="1" max="1" width="12.77734375" bestFit="1" customWidth="1"/>
    <col min="3" max="3" width="27.2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731</v>
      </c>
      <c r="B2" t="s">
        <v>28</v>
      </c>
      <c r="C2" t="s">
        <v>68</v>
      </c>
      <c r="D2" t="s">
        <v>8</v>
      </c>
      <c r="E2">
        <v>207.3</v>
      </c>
      <c r="F2">
        <v>137.09</v>
      </c>
      <c r="G2">
        <v>70</v>
      </c>
      <c r="H2" s="6"/>
      <c r="I2" s="6"/>
      <c r="J2" s="6"/>
    </row>
    <row r="3" spans="1:10" x14ac:dyDescent="0.3">
      <c r="A3" t="s">
        <v>730</v>
      </c>
      <c r="B3" t="s">
        <v>28</v>
      </c>
      <c r="C3" t="s">
        <v>68</v>
      </c>
      <c r="D3" t="s">
        <v>8</v>
      </c>
      <c r="E3">
        <v>214.3</v>
      </c>
      <c r="F3">
        <v>138.80000000000001</v>
      </c>
      <c r="G3">
        <v>23</v>
      </c>
    </row>
    <row r="4" spans="1:10" x14ac:dyDescent="0.3">
      <c r="A4" t="s">
        <v>719</v>
      </c>
      <c r="B4" t="s">
        <v>28</v>
      </c>
      <c r="C4" t="s">
        <v>68</v>
      </c>
      <c r="D4" t="s">
        <v>8</v>
      </c>
      <c r="E4">
        <v>393.6</v>
      </c>
      <c r="F4">
        <v>140.75</v>
      </c>
      <c r="G4">
        <v>7</v>
      </c>
    </row>
    <row r="5" spans="1:10" x14ac:dyDescent="0.3">
      <c r="A5" t="s">
        <v>748</v>
      </c>
      <c r="B5" t="s">
        <v>28</v>
      </c>
      <c r="C5" t="s">
        <v>68</v>
      </c>
      <c r="D5" t="s">
        <v>8</v>
      </c>
      <c r="E5">
        <v>332.49</v>
      </c>
      <c r="F5">
        <v>141.58000000000001</v>
      </c>
      <c r="G5">
        <v>18</v>
      </c>
    </row>
    <row r="6" spans="1:10" x14ac:dyDescent="0.3">
      <c r="A6" t="s">
        <v>749</v>
      </c>
      <c r="B6" t="s">
        <v>28</v>
      </c>
      <c r="C6" t="s">
        <v>68</v>
      </c>
      <c r="D6" t="s">
        <v>8</v>
      </c>
      <c r="E6">
        <v>183.3</v>
      </c>
      <c r="F6">
        <v>131.03</v>
      </c>
      <c r="G6">
        <v>50</v>
      </c>
    </row>
    <row r="7" spans="1:10" x14ac:dyDescent="0.3">
      <c r="A7" t="s">
        <v>750</v>
      </c>
      <c r="B7" t="s">
        <v>28</v>
      </c>
      <c r="C7" t="s">
        <v>68</v>
      </c>
      <c r="D7" t="s">
        <v>8</v>
      </c>
      <c r="E7">
        <v>216.08</v>
      </c>
      <c r="F7">
        <v>134.94</v>
      </c>
      <c r="G7">
        <v>32</v>
      </c>
    </row>
  </sheetData>
  <pageMargins left="0.7" right="0.7" top="0.75" bottom="0.75" header="0.3" footer="0.3"/>
  <pageSetup paperSize="9"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48DD-D3DE-4593-8CB0-F5E9654639E1}">
  <dimension ref="A1:J5"/>
  <sheetViews>
    <sheetView workbookViewId="0">
      <selection activeCell="J14" sqref="J14"/>
    </sheetView>
  </sheetViews>
  <sheetFormatPr defaultRowHeight="14.4" x14ac:dyDescent="0.3"/>
  <cols>
    <col min="1" max="1" width="23.664062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714</v>
      </c>
      <c r="B2" t="s">
        <v>155</v>
      </c>
      <c r="C2" t="s">
        <v>68</v>
      </c>
      <c r="D2" t="s">
        <v>27</v>
      </c>
      <c r="E2">
        <v>21.8</v>
      </c>
      <c r="F2">
        <v>8.8000000000000007</v>
      </c>
      <c r="G2">
        <v>6</v>
      </c>
      <c r="H2">
        <v>24.7</v>
      </c>
      <c r="I2">
        <v>10.6</v>
      </c>
      <c r="J2">
        <v>14</v>
      </c>
    </row>
    <row r="3" spans="1:10" x14ac:dyDescent="0.3">
      <c r="A3" t="s">
        <v>715</v>
      </c>
      <c r="B3" t="s">
        <v>155</v>
      </c>
      <c r="C3" t="s">
        <v>69</v>
      </c>
      <c r="D3" t="s">
        <v>27</v>
      </c>
      <c r="E3">
        <v>5.3</v>
      </c>
      <c r="F3">
        <v>2.1</v>
      </c>
      <c r="G3">
        <v>6</v>
      </c>
      <c r="H3">
        <v>7.2</v>
      </c>
      <c r="I3">
        <v>3.2</v>
      </c>
      <c r="J3">
        <v>14</v>
      </c>
    </row>
    <row r="4" spans="1:10" x14ac:dyDescent="0.3">
      <c r="A4" t="s">
        <v>716</v>
      </c>
      <c r="B4" t="s">
        <v>155</v>
      </c>
      <c r="C4" t="s">
        <v>68</v>
      </c>
      <c r="D4" t="s">
        <v>27</v>
      </c>
      <c r="E4">
        <v>23.4</v>
      </c>
      <c r="F4">
        <v>8.5</v>
      </c>
      <c r="G4">
        <v>10</v>
      </c>
      <c r="H4">
        <v>20.5</v>
      </c>
      <c r="I4">
        <v>12.8</v>
      </c>
      <c r="J4">
        <v>11</v>
      </c>
    </row>
    <row r="5" spans="1:10" x14ac:dyDescent="0.3">
      <c r="A5" t="s">
        <v>716</v>
      </c>
      <c r="B5" t="s">
        <v>155</v>
      </c>
      <c r="C5" t="s">
        <v>69</v>
      </c>
      <c r="D5" t="s">
        <v>27</v>
      </c>
      <c r="E5">
        <v>6.9</v>
      </c>
      <c r="F5">
        <v>2.9</v>
      </c>
      <c r="G5">
        <v>10</v>
      </c>
      <c r="H5">
        <v>5.0999999999999996</v>
      </c>
      <c r="I5">
        <v>2.1</v>
      </c>
      <c r="J5">
        <v>11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6637-47F6-4B7B-A753-35C31F9E1A37}">
  <dimension ref="A1:J16"/>
  <sheetViews>
    <sheetView workbookViewId="0">
      <selection activeCell="I21" sqref="I2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619</v>
      </c>
      <c r="B2" t="s">
        <v>43</v>
      </c>
      <c r="C2" t="s">
        <v>42</v>
      </c>
      <c r="D2" t="s">
        <v>8</v>
      </c>
      <c r="E2">
        <v>4.7</v>
      </c>
      <c r="F2">
        <v>1.5</v>
      </c>
      <c r="G2">
        <v>17</v>
      </c>
      <c r="H2" s="6"/>
      <c r="I2" s="6"/>
      <c r="J2" s="6"/>
    </row>
    <row r="3" spans="1:10" x14ac:dyDescent="0.3">
      <c r="A3" t="s">
        <v>392</v>
      </c>
      <c r="B3" t="s">
        <v>43</v>
      </c>
      <c r="C3" t="s">
        <v>42</v>
      </c>
      <c r="D3" t="s">
        <v>8</v>
      </c>
      <c r="E3">
        <v>4.2</v>
      </c>
      <c r="F3">
        <v>1.9</v>
      </c>
      <c r="G3">
        <v>43</v>
      </c>
    </row>
    <row r="4" spans="1:10" x14ac:dyDescent="0.3">
      <c r="A4" t="s">
        <v>393</v>
      </c>
      <c r="B4" t="s">
        <v>43</v>
      </c>
      <c r="C4" t="s">
        <v>42</v>
      </c>
      <c r="D4" t="s">
        <v>8</v>
      </c>
      <c r="E4">
        <v>4.4000000000000004</v>
      </c>
      <c r="F4">
        <v>2.2999999999999998</v>
      </c>
      <c r="G4">
        <v>22</v>
      </c>
    </row>
    <row r="5" spans="1:10" x14ac:dyDescent="0.3">
      <c r="A5" t="s">
        <v>619</v>
      </c>
      <c r="B5" t="s">
        <v>43</v>
      </c>
      <c r="C5" t="s">
        <v>159</v>
      </c>
      <c r="D5" t="s">
        <v>8</v>
      </c>
      <c r="E5">
        <v>2.4</v>
      </c>
      <c r="F5">
        <v>2.2000000000000002</v>
      </c>
      <c r="G5">
        <v>17</v>
      </c>
    </row>
    <row r="6" spans="1:10" x14ac:dyDescent="0.3">
      <c r="A6" t="s">
        <v>392</v>
      </c>
      <c r="B6" t="s">
        <v>43</v>
      </c>
      <c r="C6" t="s">
        <v>159</v>
      </c>
      <c r="D6" t="s">
        <v>8</v>
      </c>
      <c r="E6">
        <v>5.5</v>
      </c>
      <c r="F6">
        <v>6.4</v>
      </c>
      <c r="G6">
        <v>43</v>
      </c>
    </row>
    <row r="7" spans="1:10" x14ac:dyDescent="0.3">
      <c r="A7" t="s">
        <v>393</v>
      </c>
      <c r="B7" t="s">
        <v>43</v>
      </c>
      <c r="C7" t="s">
        <v>159</v>
      </c>
      <c r="D7" t="s">
        <v>8</v>
      </c>
      <c r="E7">
        <v>7.3</v>
      </c>
      <c r="F7">
        <v>4.4000000000000004</v>
      </c>
      <c r="G7">
        <v>22</v>
      </c>
    </row>
    <row r="8" spans="1:10" x14ac:dyDescent="0.3">
      <c r="A8" t="s">
        <v>619</v>
      </c>
      <c r="B8" t="s">
        <v>43</v>
      </c>
      <c r="C8" t="s">
        <v>160</v>
      </c>
      <c r="D8" t="s">
        <v>8</v>
      </c>
      <c r="E8">
        <v>13</v>
      </c>
      <c r="F8">
        <v>6</v>
      </c>
      <c r="G8">
        <v>17</v>
      </c>
    </row>
    <row r="9" spans="1:10" x14ac:dyDescent="0.3">
      <c r="A9" t="s">
        <v>392</v>
      </c>
      <c r="B9" t="s">
        <v>43</v>
      </c>
      <c r="C9" t="s">
        <v>160</v>
      </c>
      <c r="D9" t="s">
        <v>8</v>
      </c>
      <c r="E9">
        <v>12.8</v>
      </c>
      <c r="F9">
        <v>6.4</v>
      </c>
      <c r="G9">
        <v>43</v>
      </c>
    </row>
    <row r="10" spans="1:10" x14ac:dyDescent="0.3">
      <c r="A10" t="s">
        <v>393</v>
      </c>
      <c r="B10" t="s">
        <v>43</v>
      </c>
      <c r="C10" t="s">
        <v>160</v>
      </c>
      <c r="D10" t="s">
        <v>8</v>
      </c>
      <c r="E10">
        <v>15.9</v>
      </c>
      <c r="F10">
        <v>10.5</v>
      </c>
      <c r="G10">
        <v>22</v>
      </c>
    </row>
    <row r="11" spans="1:10" x14ac:dyDescent="0.3">
      <c r="A11" t="s">
        <v>619</v>
      </c>
      <c r="B11" t="s">
        <v>43</v>
      </c>
      <c r="C11" t="s">
        <v>44</v>
      </c>
      <c r="D11" t="s">
        <v>8</v>
      </c>
      <c r="E11">
        <v>0.25</v>
      </c>
      <c r="F11">
        <v>0.28000000000000003</v>
      </c>
      <c r="G11">
        <v>17</v>
      </c>
    </row>
    <row r="12" spans="1:10" x14ac:dyDescent="0.3">
      <c r="A12" t="s">
        <v>392</v>
      </c>
      <c r="B12" t="s">
        <v>43</v>
      </c>
      <c r="C12" t="s">
        <v>44</v>
      </c>
      <c r="D12" t="s">
        <v>8</v>
      </c>
      <c r="E12">
        <v>0.47</v>
      </c>
      <c r="F12">
        <v>0.56999999999999995</v>
      </c>
      <c r="G12">
        <v>43</v>
      </c>
    </row>
    <row r="13" spans="1:10" x14ac:dyDescent="0.3">
      <c r="A13" t="s">
        <v>393</v>
      </c>
      <c r="B13" t="s">
        <v>43</v>
      </c>
      <c r="C13" t="s">
        <v>44</v>
      </c>
      <c r="D13" t="s">
        <v>8</v>
      </c>
      <c r="E13">
        <v>0.52</v>
      </c>
      <c r="F13">
        <v>0.27</v>
      </c>
      <c r="G13">
        <v>22</v>
      </c>
    </row>
    <row r="14" spans="1:10" x14ac:dyDescent="0.3">
      <c r="A14" t="s">
        <v>619</v>
      </c>
      <c r="B14" t="s">
        <v>43</v>
      </c>
      <c r="C14" t="s">
        <v>195</v>
      </c>
      <c r="D14" t="s">
        <v>8</v>
      </c>
      <c r="E14">
        <v>15.5</v>
      </c>
      <c r="F14">
        <v>6.2</v>
      </c>
      <c r="G14">
        <v>17</v>
      </c>
    </row>
    <row r="15" spans="1:10" x14ac:dyDescent="0.3">
      <c r="A15" t="s">
        <v>392</v>
      </c>
      <c r="B15" t="s">
        <v>43</v>
      </c>
      <c r="C15" t="s">
        <v>195</v>
      </c>
      <c r="D15" t="s">
        <v>8</v>
      </c>
      <c r="E15">
        <v>18.3</v>
      </c>
      <c r="F15">
        <v>10</v>
      </c>
      <c r="G15">
        <v>43</v>
      </c>
    </row>
    <row r="16" spans="1:10" x14ac:dyDescent="0.3">
      <c r="A16" t="s">
        <v>393</v>
      </c>
      <c r="B16" t="s">
        <v>43</v>
      </c>
      <c r="C16" t="s">
        <v>195</v>
      </c>
      <c r="D16" t="s">
        <v>8</v>
      </c>
      <c r="E16">
        <v>23.2</v>
      </c>
      <c r="F16">
        <v>12.1</v>
      </c>
      <c r="G16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BD31-16D1-44F8-AAB1-0BFBA90BE2A7}">
  <dimension ref="A1:J19"/>
  <sheetViews>
    <sheetView workbookViewId="0">
      <selection activeCell="F20" sqref="F20"/>
    </sheetView>
  </sheetViews>
  <sheetFormatPr defaultRowHeight="14.4" x14ac:dyDescent="0.3"/>
  <cols>
    <col min="1" max="1" width="8.6640625" bestFit="1" customWidth="1"/>
    <col min="2" max="2" width="10.5546875" bestFit="1" customWidth="1"/>
    <col min="3" max="3" width="19.8867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43</v>
      </c>
      <c r="C2" t="s">
        <v>42</v>
      </c>
      <c r="D2" t="s">
        <v>8</v>
      </c>
      <c r="E2">
        <v>2.34</v>
      </c>
      <c r="F2">
        <v>1.49</v>
      </c>
      <c r="G2">
        <v>58</v>
      </c>
      <c r="H2">
        <v>2.92</v>
      </c>
      <c r="I2">
        <v>1.68</v>
      </c>
      <c r="J2">
        <v>577</v>
      </c>
    </row>
    <row r="3" spans="1:10" x14ac:dyDescent="0.3">
      <c r="A3" t="s">
        <v>15</v>
      </c>
      <c r="B3" t="s">
        <v>43</v>
      </c>
      <c r="C3" t="s">
        <v>42</v>
      </c>
      <c r="D3" t="s">
        <v>8</v>
      </c>
      <c r="E3">
        <v>2.7</v>
      </c>
      <c r="F3">
        <v>1.43</v>
      </c>
      <c r="G3">
        <v>71</v>
      </c>
      <c r="H3">
        <v>2.92</v>
      </c>
      <c r="I3">
        <v>1.68</v>
      </c>
      <c r="J3">
        <v>577</v>
      </c>
    </row>
    <row r="4" spans="1:10" x14ac:dyDescent="0.3">
      <c r="A4" t="s">
        <v>46</v>
      </c>
      <c r="B4" t="s">
        <v>43</v>
      </c>
      <c r="C4" t="s">
        <v>42</v>
      </c>
      <c r="D4" t="s">
        <v>8</v>
      </c>
      <c r="E4">
        <v>3.63</v>
      </c>
      <c r="F4">
        <v>1.61</v>
      </c>
      <c r="G4">
        <v>19</v>
      </c>
      <c r="H4">
        <v>2.92</v>
      </c>
      <c r="I4">
        <v>1.68</v>
      </c>
      <c r="J4">
        <v>577</v>
      </c>
    </row>
    <row r="5" spans="1:10" x14ac:dyDescent="0.3">
      <c r="A5" t="s">
        <v>16</v>
      </c>
      <c r="B5" t="s">
        <v>43</v>
      </c>
      <c r="C5" t="s">
        <v>60</v>
      </c>
      <c r="D5" t="s">
        <v>8</v>
      </c>
      <c r="E5">
        <v>29.08</v>
      </c>
      <c r="F5">
        <v>12.95</v>
      </c>
      <c r="G5">
        <v>58</v>
      </c>
      <c r="H5">
        <v>20.78</v>
      </c>
      <c r="I5">
        <v>13.18</v>
      </c>
      <c r="J5">
        <v>577</v>
      </c>
    </row>
    <row r="6" spans="1:10" x14ac:dyDescent="0.3">
      <c r="A6" t="s">
        <v>15</v>
      </c>
      <c r="B6" t="s">
        <v>43</v>
      </c>
      <c r="C6" t="s">
        <v>60</v>
      </c>
      <c r="D6" t="s">
        <v>8</v>
      </c>
      <c r="E6">
        <v>26.09</v>
      </c>
      <c r="F6">
        <v>14.24</v>
      </c>
      <c r="G6">
        <v>71</v>
      </c>
      <c r="H6">
        <v>20.78</v>
      </c>
      <c r="I6">
        <v>13.18</v>
      </c>
      <c r="J6">
        <v>577</v>
      </c>
    </row>
    <row r="7" spans="1:10" x14ac:dyDescent="0.3">
      <c r="A7" t="s">
        <v>46</v>
      </c>
      <c r="B7" t="s">
        <v>43</v>
      </c>
      <c r="C7" t="s">
        <v>60</v>
      </c>
      <c r="D7" t="s">
        <v>8</v>
      </c>
      <c r="E7">
        <v>19.899999999999999</v>
      </c>
      <c r="F7">
        <v>17</v>
      </c>
      <c r="G7">
        <v>19</v>
      </c>
      <c r="H7">
        <v>20.78</v>
      </c>
      <c r="I7">
        <v>13.18</v>
      </c>
      <c r="J7">
        <v>577</v>
      </c>
    </row>
    <row r="8" spans="1:10" x14ac:dyDescent="0.3">
      <c r="A8" t="s">
        <v>16</v>
      </c>
      <c r="B8" t="s">
        <v>45</v>
      </c>
      <c r="C8" t="s">
        <v>42</v>
      </c>
      <c r="D8" t="s">
        <v>8</v>
      </c>
      <c r="E8">
        <v>12.59</v>
      </c>
      <c r="F8">
        <v>6.73</v>
      </c>
      <c r="G8">
        <v>64</v>
      </c>
      <c r="H8">
        <v>14.73</v>
      </c>
      <c r="I8">
        <v>7.66</v>
      </c>
      <c r="J8">
        <v>771</v>
      </c>
    </row>
    <row r="9" spans="1:10" x14ac:dyDescent="0.3">
      <c r="A9" t="s">
        <v>15</v>
      </c>
      <c r="B9" t="s">
        <v>45</v>
      </c>
      <c r="C9" t="s">
        <v>42</v>
      </c>
      <c r="D9" t="s">
        <v>8</v>
      </c>
      <c r="E9">
        <v>13.24</v>
      </c>
      <c r="F9">
        <v>6.97</v>
      </c>
      <c r="G9">
        <v>75</v>
      </c>
      <c r="H9">
        <v>14.73</v>
      </c>
      <c r="I9">
        <v>7.66</v>
      </c>
      <c r="J9">
        <v>771</v>
      </c>
    </row>
    <row r="10" spans="1:10" x14ac:dyDescent="0.3">
      <c r="A10" t="s">
        <v>16</v>
      </c>
      <c r="B10" t="s">
        <v>45</v>
      </c>
      <c r="C10" t="s">
        <v>42</v>
      </c>
      <c r="D10" t="s">
        <v>8</v>
      </c>
      <c r="E10">
        <v>15.94</v>
      </c>
      <c r="F10">
        <v>12.41</v>
      </c>
      <c r="G10">
        <v>16</v>
      </c>
      <c r="H10">
        <v>14.73</v>
      </c>
      <c r="I10">
        <v>7.66</v>
      </c>
      <c r="J10">
        <v>771</v>
      </c>
    </row>
    <row r="11" spans="1:10" x14ac:dyDescent="0.3">
      <c r="A11" t="s">
        <v>16</v>
      </c>
      <c r="B11" t="s">
        <v>45</v>
      </c>
      <c r="C11" t="s">
        <v>60</v>
      </c>
      <c r="D11" t="s">
        <v>8</v>
      </c>
      <c r="E11">
        <v>56.71</v>
      </c>
      <c r="F11">
        <v>24.56</v>
      </c>
      <c r="G11">
        <v>64</v>
      </c>
      <c r="H11">
        <v>38.47</v>
      </c>
      <c r="I11">
        <v>17.97</v>
      </c>
      <c r="J11">
        <v>771</v>
      </c>
    </row>
    <row r="12" spans="1:10" x14ac:dyDescent="0.3">
      <c r="A12" t="s">
        <v>15</v>
      </c>
      <c r="B12" t="s">
        <v>45</v>
      </c>
      <c r="C12" t="s">
        <v>60</v>
      </c>
      <c r="D12" t="s">
        <v>8</v>
      </c>
      <c r="E12">
        <v>53.52</v>
      </c>
      <c r="F12">
        <v>23.03</v>
      </c>
      <c r="G12">
        <v>75</v>
      </c>
      <c r="H12">
        <v>38.47</v>
      </c>
      <c r="I12">
        <v>17.97</v>
      </c>
      <c r="J12">
        <v>771</v>
      </c>
    </row>
    <row r="13" spans="1:10" x14ac:dyDescent="0.3">
      <c r="A13" t="s">
        <v>46</v>
      </c>
      <c r="B13" t="s">
        <v>45</v>
      </c>
      <c r="C13" t="s">
        <v>60</v>
      </c>
      <c r="D13" t="s">
        <v>8</v>
      </c>
      <c r="E13">
        <v>29.44</v>
      </c>
      <c r="F13">
        <v>13.91</v>
      </c>
      <c r="G13">
        <v>16</v>
      </c>
      <c r="H13">
        <v>38.47</v>
      </c>
      <c r="I13">
        <v>17.97</v>
      </c>
      <c r="J13">
        <v>771</v>
      </c>
    </row>
    <row r="14" spans="1:10" x14ac:dyDescent="0.3">
      <c r="A14" t="s">
        <v>16</v>
      </c>
      <c r="B14" t="s">
        <v>43</v>
      </c>
      <c r="C14" s="2" t="s">
        <v>44</v>
      </c>
      <c r="D14" t="s">
        <v>8</v>
      </c>
      <c r="E14">
        <v>-0.47</v>
      </c>
      <c r="F14">
        <v>0.2</v>
      </c>
      <c r="G14">
        <v>58</v>
      </c>
      <c r="H14">
        <v>0.89</v>
      </c>
      <c r="I14">
        <v>0.48</v>
      </c>
      <c r="J14">
        <v>577</v>
      </c>
    </row>
    <row r="15" spans="1:10" x14ac:dyDescent="0.3">
      <c r="A15" t="s">
        <v>15</v>
      </c>
      <c r="B15" t="s">
        <v>43</v>
      </c>
      <c r="C15" s="2" t="s">
        <v>44</v>
      </c>
      <c r="D15" t="s">
        <v>8</v>
      </c>
      <c r="E15">
        <v>0.06</v>
      </c>
      <c r="F15">
        <v>0.38</v>
      </c>
      <c r="G15">
        <v>71</v>
      </c>
      <c r="H15">
        <v>0.89</v>
      </c>
      <c r="I15">
        <v>0.48</v>
      </c>
      <c r="J15">
        <v>577</v>
      </c>
    </row>
    <row r="16" spans="1:10" x14ac:dyDescent="0.3">
      <c r="A16" t="s">
        <v>46</v>
      </c>
      <c r="B16" t="s">
        <v>43</v>
      </c>
      <c r="C16" s="2" t="s">
        <v>44</v>
      </c>
      <c r="D16" t="s">
        <v>8</v>
      </c>
      <c r="E16">
        <v>1.48</v>
      </c>
      <c r="F16">
        <v>0.36</v>
      </c>
      <c r="G16">
        <v>19</v>
      </c>
      <c r="H16">
        <v>0.89</v>
      </c>
      <c r="I16">
        <v>0.48</v>
      </c>
      <c r="J16">
        <v>577</v>
      </c>
    </row>
    <row r="17" spans="1:10" x14ac:dyDescent="0.3">
      <c r="A17" t="s">
        <v>16</v>
      </c>
      <c r="B17" t="s">
        <v>45</v>
      </c>
      <c r="C17" s="2" t="s">
        <v>44</v>
      </c>
      <c r="D17" t="s">
        <v>8</v>
      </c>
      <c r="E17">
        <v>-0.41</v>
      </c>
      <c r="F17">
        <v>0.22</v>
      </c>
      <c r="G17">
        <v>64</v>
      </c>
      <c r="H17">
        <v>-0.45</v>
      </c>
      <c r="I17">
        <v>0.18</v>
      </c>
      <c r="J17">
        <v>771</v>
      </c>
    </row>
    <row r="18" spans="1:10" x14ac:dyDescent="0.3">
      <c r="A18" t="s">
        <v>15</v>
      </c>
      <c r="B18" t="s">
        <v>45</v>
      </c>
      <c r="C18" s="2" t="s">
        <v>44</v>
      </c>
      <c r="D18" t="s">
        <v>8</v>
      </c>
      <c r="E18">
        <v>-0.66</v>
      </c>
      <c r="F18">
        <v>0.13</v>
      </c>
      <c r="G18">
        <v>75</v>
      </c>
      <c r="H18">
        <v>-0.45</v>
      </c>
      <c r="I18">
        <v>0.18</v>
      </c>
      <c r="J18">
        <v>771</v>
      </c>
    </row>
    <row r="19" spans="1:10" x14ac:dyDescent="0.3">
      <c r="A19" t="s">
        <v>46</v>
      </c>
      <c r="B19" t="s">
        <v>45</v>
      </c>
      <c r="C19" s="2" t="s">
        <v>44</v>
      </c>
      <c r="D19" t="s">
        <v>8</v>
      </c>
      <c r="E19">
        <v>-0.74</v>
      </c>
      <c r="F19">
        <v>0.11</v>
      </c>
      <c r="G19">
        <v>16</v>
      </c>
      <c r="H19">
        <v>-0.45</v>
      </c>
      <c r="I19">
        <v>0.18</v>
      </c>
      <c r="J19">
        <v>771</v>
      </c>
    </row>
  </sheetData>
  <phoneticPr fontId="2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1273-0A9E-40F4-9E39-BAF126E71B88}">
  <dimension ref="A1:J13"/>
  <sheetViews>
    <sheetView workbookViewId="0">
      <selection activeCell="J34" sqref="J34"/>
    </sheetView>
  </sheetViews>
  <sheetFormatPr defaultRowHeight="14.4" x14ac:dyDescent="0.3"/>
  <cols>
    <col min="3" max="3" width="23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398</v>
      </c>
      <c r="C2" t="s">
        <v>621</v>
      </c>
      <c r="D2" t="s">
        <v>8</v>
      </c>
      <c r="E2">
        <v>16.25</v>
      </c>
      <c r="F2">
        <v>4.79</v>
      </c>
      <c r="G2">
        <v>4</v>
      </c>
      <c r="H2">
        <v>15.48</v>
      </c>
      <c r="I2">
        <v>7.42</v>
      </c>
      <c r="J2">
        <v>26</v>
      </c>
    </row>
    <row r="3" spans="1:10" x14ac:dyDescent="0.3">
      <c r="A3" t="s">
        <v>15</v>
      </c>
      <c r="B3" t="s">
        <v>398</v>
      </c>
      <c r="C3" t="s">
        <v>621</v>
      </c>
      <c r="D3" t="s">
        <v>8</v>
      </c>
      <c r="E3">
        <v>13.93</v>
      </c>
      <c r="F3">
        <v>6.56</v>
      </c>
      <c r="G3">
        <v>14</v>
      </c>
      <c r="H3">
        <v>15.48</v>
      </c>
      <c r="I3">
        <v>7.42</v>
      </c>
      <c r="J3">
        <v>26</v>
      </c>
    </row>
    <row r="4" spans="1:10" x14ac:dyDescent="0.3">
      <c r="A4" t="s">
        <v>46</v>
      </c>
      <c r="B4" t="s">
        <v>398</v>
      </c>
      <c r="C4" t="s">
        <v>621</v>
      </c>
      <c r="D4" t="s">
        <v>8</v>
      </c>
      <c r="E4">
        <v>20</v>
      </c>
      <c r="G4">
        <v>1</v>
      </c>
      <c r="H4">
        <v>15.48</v>
      </c>
      <c r="I4">
        <v>7.42</v>
      </c>
      <c r="J4">
        <v>26</v>
      </c>
    </row>
    <row r="5" spans="1:10" x14ac:dyDescent="0.3">
      <c r="A5" t="s">
        <v>16</v>
      </c>
      <c r="B5" t="s">
        <v>398</v>
      </c>
      <c r="C5" t="s">
        <v>622</v>
      </c>
      <c r="D5" t="s">
        <v>8</v>
      </c>
      <c r="E5">
        <v>12.5</v>
      </c>
      <c r="F5">
        <v>3.54</v>
      </c>
      <c r="G5">
        <v>2</v>
      </c>
      <c r="H5">
        <v>15.69</v>
      </c>
      <c r="I5">
        <v>6.52</v>
      </c>
      <c r="J5">
        <v>18</v>
      </c>
    </row>
    <row r="6" spans="1:10" x14ac:dyDescent="0.3">
      <c r="A6" t="s">
        <v>15</v>
      </c>
      <c r="B6" t="s">
        <v>398</v>
      </c>
      <c r="C6" t="s">
        <v>622</v>
      </c>
      <c r="D6" t="s">
        <v>8</v>
      </c>
      <c r="E6">
        <v>14.09</v>
      </c>
      <c r="F6">
        <v>9.17</v>
      </c>
      <c r="G6">
        <v>11</v>
      </c>
      <c r="H6">
        <v>15.69</v>
      </c>
      <c r="I6">
        <v>6.52</v>
      </c>
      <c r="J6">
        <v>18</v>
      </c>
    </row>
    <row r="7" spans="1:10" x14ac:dyDescent="0.3">
      <c r="A7" t="s">
        <v>46</v>
      </c>
      <c r="B7" t="s">
        <v>398</v>
      </c>
      <c r="C7" t="s">
        <v>622</v>
      </c>
      <c r="D7" t="s">
        <v>8</v>
      </c>
      <c r="E7">
        <v>30</v>
      </c>
      <c r="G7">
        <v>1</v>
      </c>
      <c r="H7">
        <v>15.69</v>
      </c>
      <c r="I7">
        <v>6.52</v>
      </c>
      <c r="J7">
        <v>18</v>
      </c>
    </row>
    <row r="8" spans="1:10" x14ac:dyDescent="0.3">
      <c r="A8" t="s">
        <v>16</v>
      </c>
      <c r="B8" t="s">
        <v>398</v>
      </c>
      <c r="C8" t="s">
        <v>623</v>
      </c>
      <c r="D8" t="s">
        <v>8</v>
      </c>
      <c r="E8">
        <v>24.03</v>
      </c>
      <c r="F8">
        <v>6.4</v>
      </c>
      <c r="G8">
        <v>4</v>
      </c>
      <c r="H8">
        <v>14.85</v>
      </c>
      <c r="I8">
        <v>6.15</v>
      </c>
      <c r="J8">
        <v>26</v>
      </c>
    </row>
    <row r="9" spans="1:10" x14ac:dyDescent="0.3">
      <c r="A9" t="s">
        <v>15</v>
      </c>
      <c r="B9" t="s">
        <v>398</v>
      </c>
      <c r="C9" t="s">
        <v>623</v>
      </c>
      <c r="D9" t="s">
        <v>8</v>
      </c>
      <c r="E9">
        <v>17.260000000000002</v>
      </c>
      <c r="F9">
        <v>7.19</v>
      </c>
      <c r="G9">
        <v>14</v>
      </c>
      <c r="H9">
        <v>14.85</v>
      </c>
      <c r="I9">
        <v>6.15</v>
      </c>
      <c r="J9">
        <v>26</v>
      </c>
    </row>
    <row r="10" spans="1:10" x14ac:dyDescent="0.3">
      <c r="A10" t="s">
        <v>46</v>
      </c>
      <c r="B10" t="s">
        <v>398</v>
      </c>
      <c r="C10" t="s">
        <v>623</v>
      </c>
      <c r="D10" t="s">
        <v>8</v>
      </c>
      <c r="E10">
        <v>4.0599999999999996</v>
      </c>
      <c r="G10">
        <v>1</v>
      </c>
      <c r="H10">
        <v>14.85</v>
      </c>
      <c r="I10">
        <v>6.15</v>
      </c>
      <c r="J10">
        <v>26</v>
      </c>
    </row>
    <row r="11" spans="1:10" x14ac:dyDescent="0.3">
      <c r="A11" t="s">
        <v>16</v>
      </c>
      <c r="B11" t="s">
        <v>398</v>
      </c>
      <c r="C11" t="s">
        <v>608</v>
      </c>
      <c r="D11" t="s">
        <v>8</v>
      </c>
      <c r="E11">
        <v>22.15</v>
      </c>
      <c r="F11">
        <v>11.04</v>
      </c>
      <c r="G11">
        <v>2</v>
      </c>
      <c r="H11">
        <v>14.32</v>
      </c>
      <c r="I11">
        <v>4.5199999999999996</v>
      </c>
      <c r="J11">
        <v>18</v>
      </c>
    </row>
    <row r="12" spans="1:10" x14ac:dyDescent="0.3">
      <c r="A12" t="s">
        <v>15</v>
      </c>
      <c r="B12" t="s">
        <v>398</v>
      </c>
      <c r="C12" t="s">
        <v>608</v>
      </c>
      <c r="D12" t="s">
        <v>8</v>
      </c>
      <c r="E12">
        <v>16.21</v>
      </c>
      <c r="F12">
        <v>4.58</v>
      </c>
      <c r="G12">
        <v>11</v>
      </c>
      <c r="H12">
        <v>14.32</v>
      </c>
      <c r="I12">
        <v>4.5199999999999996</v>
      </c>
      <c r="J12">
        <v>18</v>
      </c>
    </row>
    <row r="13" spans="1:10" x14ac:dyDescent="0.3">
      <c r="A13" t="s">
        <v>46</v>
      </c>
      <c r="B13" t="s">
        <v>398</v>
      </c>
      <c r="C13" t="s">
        <v>608</v>
      </c>
      <c r="D13" t="s">
        <v>8</v>
      </c>
      <c r="E13">
        <v>6.73</v>
      </c>
      <c r="G13">
        <v>1</v>
      </c>
      <c r="H13">
        <v>14.32</v>
      </c>
      <c r="I13">
        <v>4.5199999999999996</v>
      </c>
      <c r="J13">
        <v>18</v>
      </c>
    </row>
  </sheetData>
  <phoneticPr fontId="2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DD97-5ED0-4B04-8F7C-328A3C2BD65B}">
  <dimension ref="A1:J4"/>
  <sheetViews>
    <sheetView workbookViewId="0">
      <selection activeCell="M7" sqref="M7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624</v>
      </c>
      <c r="B2" t="s">
        <v>352</v>
      </c>
      <c r="C2" t="s">
        <v>399</v>
      </c>
      <c r="D2" t="s">
        <v>8</v>
      </c>
      <c r="E2">
        <v>3</v>
      </c>
      <c r="F2">
        <v>3</v>
      </c>
      <c r="G2">
        <v>33</v>
      </c>
      <c r="H2">
        <v>32</v>
      </c>
      <c r="I2">
        <f>SUM(E2:H2)</f>
        <v>71</v>
      </c>
      <c r="J2">
        <v>6</v>
      </c>
    </row>
    <row r="3" spans="1:10" x14ac:dyDescent="0.3">
      <c r="A3" t="s">
        <v>625</v>
      </c>
      <c r="B3" t="s">
        <v>352</v>
      </c>
      <c r="C3" t="s">
        <v>399</v>
      </c>
      <c r="D3" t="s">
        <v>8</v>
      </c>
      <c r="E3">
        <v>23</v>
      </c>
      <c r="F3">
        <v>21</v>
      </c>
      <c r="G3">
        <v>33</v>
      </c>
      <c r="H3">
        <v>32</v>
      </c>
      <c r="I3">
        <f t="shared" ref="I3:I4" si="0">SUM(E3:H3)</f>
        <v>109</v>
      </c>
      <c r="J3">
        <v>44</v>
      </c>
    </row>
    <row r="4" spans="1:10" x14ac:dyDescent="0.3">
      <c r="A4" t="s">
        <v>626</v>
      </c>
      <c r="B4" t="s">
        <v>352</v>
      </c>
      <c r="C4" t="s">
        <v>399</v>
      </c>
      <c r="D4" t="s">
        <v>8</v>
      </c>
      <c r="E4">
        <v>4</v>
      </c>
      <c r="F4">
        <v>0</v>
      </c>
      <c r="G4">
        <v>33</v>
      </c>
      <c r="H4">
        <v>32</v>
      </c>
      <c r="I4">
        <f t="shared" si="0"/>
        <v>69</v>
      </c>
      <c r="J4">
        <v>4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A963-30F9-4059-9771-96BAF34760C4}">
  <dimension ref="A1:J5"/>
  <sheetViews>
    <sheetView workbookViewId="0">
      <selection activeCell="A2" sqref="A2"/>
    </sheetView>
  </sheetViews>
  <sheetFormatPr defaultRowHeight="14.4" x14ac:dyDescent="0.3"/>
  <cols>
    <col min="1" max="1" width="11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733</v>
      </c>
      <c r="B2" t="s">
        <v>155</v>
      </c>
      <c r="C2" t="s">
        <v>231</v>
      </c>
      <c r="D2" t="s">
        <v>27</v>
      </c>
      <c r="E2">
        <v>47.8</v>
      </c>
      <c r="F2">
        <v>12.5</v>
      </c>
      <c r="G2">
        <v>14</v>
      </c>
      <c r="H2">
        <v>50.8</v>
      </c>
      <c r="I2">
        <v>15.1</v>
      </c>
      <c r="J2">
        <v>5</v>
      </c>
    </row>
    <row r="3" spans="1:10" x14ac:dyDescent="0.3">
      <c r="A3" t="s">
        <v>734</v>
      </c>
      <c r="B3" t="s">
        <v>155</v>
      </c>
      <c r="C3" t="s">
        <v>231</v>
      </c>
      <c r="D3" t="s">
        <v>27</v>
      </c>
      <c r="E3">
        <v>63.1</v>
      </c>
      <c r="F3">
        <v>18.5</v>
      </c>
      <c r="G3">
        <v>21</v>
      </c>
      <c r="H3">
        <v>50.8</v>
      </c>
      <c r="I3">
        <v>15.1</v>
      </c>
      <c r="J3">
        <v>5</v>
      </c>
    </row>
    <row r="4" spans="1:10" x14ac:dyDescent="0.3">
      <c r="A4" t="s">
        <v>757</v>
      </c>
      <c r="B4" t="s">
        <v>155</v>
      </c>
      <c r="C4" t="s">
        <v>231</v>
      </c>
      <c r="D4" t="s">
        <v>27</v>
      </c>
      <c r="E4">
        <v>59</v>
      </c>
      <c r="F4">
        <v>17.600000000000001</v>
      </c>
      <c r="G4">
        <v>15</v>
      </c>
      <c r="H4">
        <v>51.2</v>
      </c>
      <c r="I4">
        <v>16.600000000000001</v>
      </c>
      <c r="J4">
        <v>24</v>
      </c>
    </row>
    <row r="5" spans="1:10" x14ac:dyDescent="0.3">
      <c r="A5" t="s">
        <v>740</v>
      </c>
      <c r="B5" t="s">
        <v>155</v>
      </c>
      <c r="C5" t="s">
        <v>231</v>
      </c>
      <c r="D5" t="s">
        <v>27</v>
      </c>
      <c r="E5">
        <v>54.9</v>
      </c>
      <c r="F5">
        <v>0</v>
      </c>
      <c r="G5">
        <v>1</v>
      </c>
      <c r="H5">
        <v>51.2</v>
      </c>
      <c r="I5">
        <v>16.600000000000001</v>
      </c>
      <c r="J5">
        <v>24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0121-6BD8-4780-940C-9313EA61B636}">
  <dimension ref="A1:L13"/>
  <sheetViews>
    <sheetView workbookViewId="0">
      <selection activeCell="E10" sqref="E10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46</v>
      </c>
      <c r="B2" t="s">
        <v>270</v>
      </c>
      <c r="C2" t="s">
        <v>159</v>
      </c>
      <c r="D2" t="s">
        <v>8</v>
      </c>
      <c r="E2">
        <v>0.64</v>
      </c>
      <c r="F2">
        <v>0.53</v>
      </c>
      <c r="G2">
        <v>0.77</v>
      </c>
      <c r="H2">
        <v>70</v>
      </c>
      <c r="I2">
        <v>0.69</v>
      </c>
      <c r="J2">
        <v>0.67</v>
      </c>
      <c r="K2">
        <v>0.72</v>
      </c>
      <c r="L2">
        <v>1259</v>
      </c>
    </row>
    <row r="3" spans="1:12" x14ac:dyDescent="0.3">
      <c r="A3" t="s">
        <v>15</v>
      </c>
      <c r="B3" t="s">
        <v>270</v>
      </c>
      <c r="C3" t="s">
        <v>159</v>
      </c>
      <c r="D3" t="s">
        <v>8</v>
      </c>
      <c r="E3">
        <v>0.64</v>
      </c>
      <c r="F3">
        <v>0.61</v>
      </c>
      <c r="G3">
        <v>0.68</v>
      </c>
      <c r="H3">
        <v>860</v>
      </c>
      <c r="I3">
        <v>0.69</v>
      </c>
      <c r="J3">
        <v>0.67</v>
      </c>
      <c r="K3">
        <v>0.72</v>
      </c>
      <c r="L3">
        <v>1259</v>
      </c>
    </row>
    <row r="4" spans="1:12" x14ac:dyDescent="0.3">
      <c r="A4" t="s">
        <v>16</v>
      </c>
      <c r="B4" t="s">
        <v>270</v>
      </c>
      <c r="C4" t="s">
        <v>159</v>
      </c>
      <c r="D4" t="s">
        <v>8</v>
      </c>
      <c r="E4">
        <v>0.57999999999999996</v>
      </c>
      <c r="F4">
        <v>0.51</v>
      </c>
      <c r="G4">
        <v>0.66</v>
      </c>
      <c r="H4">
        <v>146</v>
      </c>
      <c r="I4">
        <v>0.69</v>
      </c>
      <c r="J4">
        <v>0.67</v>
      </c>
      <c r="K4">
        <v>0.72</v>
      </c>
      <c r="L4">
        <v>1259</v>
      </c>
    </row>
    <row r="5" spans="1:12" x14ac:dyDescent="0.3">
      <c r="A5" t="s">
        <v>46</v>
      </c>
      <c r="B5" t="s">
        <v>270</v>
      </c>
      <c r="C5" t="s">
        <v>160</v>
      </c>
      <c r="D5" t="s">
        <v>8</v>
      </c>
      <c r="E5">
        <v>0.86</v>
      </c>
      <c r="F5">
        <v>0.76</v>
      </c>
      <c r="G5">
        <v>0.96</v>
      </c>
      <c r="H5">
        <v>70</v>
      </c>
      <c r="I5">
        <v>0.94</v>
      </c>
      <c r="J5">
        <v>0.92</v>
      </c>
      <c r="K5">
        <v>0.97</v>
      </c>
      <c r="L5">
        <v>1259</v>
      </c>
    </row>
    <row r="6" spans="1:12" x14ac:dyDescent="0.3">
      <c r="A6" t="s">
        <v>15</v>
      </c>
      <c r="B6" t="s">
        <v>270</v>
      </c>
      <c r="C6" t="s">
        <v>160</v>
      </c>
      <c r="D6" t="s">
        <v>8</v>
      </c>
      <c r="E6">
        <v>1.01</v>
      </c>
      <c r="F6">
        <v>0.98</v>
      </c>
      <c r="G6">
        <v>1.04</v>
      </c>
      <c r="H6">
        <v>860</v>
      </c>
      <c r="I6">
        <v>0.94</v>
      </c>
      <c r="J6">
        <v>0.92</v>
      </c>
      <c r="K6">
        <v>0.97</v>
      </c>
      <c r="L6">
        <v>1259</v>
      </c>
    </row>
    <row r="7" spans="1:12" x14ac:dyDescent="0.3">
      <c r="A7" t="s">
        <v>16</v>
      </c>
      <c r="B7" t="s">
        <v>270</v>
      </c>
      <c r="C7" t="s">
        <v>160</v>
      </c>
      <c r="D7" t="s">
        <v>8</v>
      </c>
      <c r="E7">
        <v>1.1000000000000001</v>
      </c>
      <c r="F7">
        <v>1.02</v>
      </c>
      <c r="G7">
        <v>1.19</v>
      </c>
      <c r="H7">
        <v>146</v>
      </c>
      <c r="I7">
        <v>0.94</v>
      </c>
      <c r="J7">
        <v>0.92</v>
      </c>
      <c r="K7">
        <v>0.97</v>
      </c>
      <c r="L7">
        <v>1259</v>
      </c>
    </row>
    <row r="8" spans="1:12" x14ac:dyDescent="0.3">
      <c r="A8" t="s">
        <v>46</v>
      </c>
      <c r="B8" t="s">
        <v>270</v>
      </c>
      <c r="C8" t="s">
        <v>44</v>
      </c>
      <c r="D8" t="s">
        <v>8</v>
      </c>
      <c r="E8">
        <v>1.36</v>
      </c>
      <c r="F8">
        <v>1.1499999999999999</v>
      </c>
      <c r="G8">
        <v>1.61</v>
      </c>
      <c r="H8">
        <v>70</v>
      </c>
      <c r="I8">
        <v>1.38</v>
      </c>
      <c r="J8">
        <v>1.32</v>
      </c>
      <c r="K8">
        <v>1.43</v>
      </c>
      <c r="L8">
        <v>1259</v>
      </c>
    </row>
    <row r="9" spans="1:12" x14ac:dyDescent="0.3">
      <c r="A9" t="s">
        <v>15</v>
      </c>
      <c r="B9" t="s">
        <v>270</v>
      </c>
      <c r="C9" t="s">
        <v>44</v>
      </c>
      <c r="D9" t="s">
        <v>8</v>
      </c>
      <c r="E9">
        <v>1.61</v>
      </c>
      <c r="F9">
        <v>1.54</v>
      </c>
      <c r="G9">
        <v>1.69</v>
      </c>
      <c r="H9">
        <v>860</v>
      </c>
      <c r="I9">
        <v>1.38</v>
      </c>
      <c r="J9">
        <v>1.32</v>
      </c>
      <c r="K9">
        <v>1.43</v>
      </c>
      <c r="L9">
        <v>1259</v>
      </c>
    </row>
    <row r="10" spans="1:12" x14ac:dyDescent="0.3">
      <c r="A10" t="s">
        <v>16</v>
      </c>
      <c r="B10" t="s">
        <v>270</v>
      </c>
      <c r="C10" t="s">
        <v>44</v>
      </c>
      <c r="D10" t="s">
        <v>8</v>
      </c>
      <c r="E10">
        <v>1.96</v>
      </c>
      <c r="F10">
        <v>1.74</v>
      </c>
      <c r="G10">
        <v>2.2000000000000002</v>
      </c>
      <c r="H10">
        <v>146</v>
      </c>
      <c r="I10">
        <v>1.38</v>
      </c>
      <c r="J10">
        <v>1.32</v>
      </c>
      <c r="K10">
        <v>1.43</v>
      </c>
      <c r="L10">
        <v>1259</v>
      </c>
    </row>
    <row r="11" spans="1:12" x14ac:dyDescent="0.3">
      <c r="A11" t="s">
        <v>400</v>
      </c>
      <c r="B11" t="s">
        <v>270</v>
      </c>
      <c r="C11" t="s">
        <v>159</v>
      </c>
      <c r="D11" t="s">
        <v>151</v>
      </c>
      <c r="E11">
        <v>1</v>
      </c>
      <c r="F11">
        <v>0.48</v>
      </c>
      <c r="G11">
        <v>2.1</v>
      </c>
      <c r="H11">
        <v>5</v>
      </c>
      <c r="I11">
        <v>0.75</v>
      </c>
      <c r="J11">
        <v>0.61</v>
      </c>
      <c r="K11">
        <v>0.93</v>
      </c>
      <c r="L11">
        <v>71</v>
      </c>
    </row>
    <row r="12" spans="1:12" x14ac:dyDescent="0.3">
      <c r="A12" t="s">
        <v>400</v>
      </c>
      <c r="B12" t="s">
        <v>270</v>
      </c>
      <c r="C12" t="s">
        <v>160</v>
      </c>
      <c r="D12" t="s">
        <v>151</v>
      </c>
      <c r="E12">
        <v>1.4</v>
      </c>
      <c r="F12">
        <v>0.92</v>
      </c>
      <c r="G12">
        <v>2.12</v>
      </c>
      <c r="H12">
        <v>5</v>
      </c>
      <c r="I12">
        <v>0.98</v>
      </c>
      <c r="J12">
        <v>0.88</v>
      </c>
      <c r="K12">
        <v>1.1000000000000001</v>
      </c>
      <c r="L12">
        <v>71</v>
      </c>
    </row>
    <row r="13" spans="1:12" x14ac:dyDescent="0.3">
      <c r="A13" t="s">
        <v>400</v>
      </c>
      <c r="B13" t="s">
        <v>270</v>
      </c>
      <c r="C13" t="s">
        <v>44</v>
      </c>
      <c r="D13" t="s">
        <v>151</v>
      </c>
      <c r="E13">
        <v>1.42</v>
      </c>
      <c r="F13">
        <v>0.76</v>
      </c>
      <c r="G13">
        <v>2.64</v>
      </c>
      <c r="H13">
        <v>5</v>
      </c>
      <c r="I13">
        <v>1.33</v>
      </c>
      <c r="J13">
        <v>1.1200000000000001</v>
      </c>
      <c r="K13">
        <v>1.58</v>
      </c>
      <c r="L13">
        <v>71</v>
      </c>
    </row>
  </sheetData>
  <phoneticPr fontId="2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8048-B12C-4010-8F94-7926CC8210F5}">
  <dimension ref="A1:J5"/>
  <sheetViews>
    <sheetView workbookViewId="0">
      <selection activeCell="A2" sqref="A2"/>
    </sheetView>
  </sheetViews>
  <sheetFormatPr defaultRowHeight="14.4" x14ac:dyDescent="0.3"/>
  <cols>
    <col min="3" max="3" width="21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216</v>
      </c>
      <c r="B2" t="s">
        <v>155</v>
      </c>
      <c r="C2" t="s">
        <v>68</v>
      </c>
      <c r="D2" t="s">
        <v>8</v>
      </c>
      <c r="E2">
        <v>27.3</v>
      </c>
      <c r="F2">
        <v>11.8</v>
      </c>
      <c r="G2">
        <v>22</v>
      </c>
      <c r="H2">
        <v>18.399999999999999</v>
      </c>
      <c r="I2">
        <v>8.5</v>
      </c>
      <c r="J2">
        <v>22</v>
      </c>
    </row>
    <row r="3" spans="1:10" x14ac:dyDescent="0.3">
      <c r="A3" t="s">
        <v>217</v>
      </c>
      <c r="B3" t="s">
        <v>155</v>
      </c>
      <c r="C3" t="s">
        <v>68</v>
      </c>
      <c r="D3" t="s">
        <v>8</v>
      </c>
      <c r="E3">
        <v>29.4</v>
      </c>
      <c r="F3">
        <v>22.7</v>
      </c>
      <c r="G3">
        <v>6</v>
      </c>
      <c r="H3">
        <v>18.399999999999999</v>
      </c>
      <c r="I3">
        <v>8.5</v>
      </c>
      <c r="J3">
        <v>22</v>
      </c>
    </row>
    <row r="4" spans="1:10" x14ac:dyDescent="0.3">
      <c r="A4" t="s">
        <v>216</v>
      </c>
      <c r="B4" t="s">
        <v>155</v>
      </c>
      <c r="C4" t="s">
        <v>69</v>
      </c>
      <c r="D4" t="s">
        <v>8</v>
      </c>
      <c r="E4">
        <v>9.5</v>
      </c>
      <c r="F4">
        <v>4.2</v>
      </c>
      <c r="G4">
        <v>22</v>
      </c>
      <c r="H4">
        <v>5.2</v>
      </c>
      <c r="I4">
        <v>2.6</v>
      </c>
      <c r="J4">
        <v>22</v>
      </c>
    </row>
    <row r="5" spans="1:10" x14ac:dyDescent="0.3">
      <c r="A5" t="s">
        <v>217</v>
      </c>
      <c r="B5" t="s">
        <v>155</v>
      </c>
      <c r="C5" t="s">
        <v>69</v>
      </c>
      <c r="D5" t="s">
        <v>8</v>
      </c>
      <c r="E5">
        <v>9</v>
      </c>
      <c r="F5">
        <v>6.3</v>
      </c>
      <c r="G5">
        <v>6</v>
      </c>
      <c r="H5">
        <v>5.2</v>
      </c>
      <c r="I5">
        <v>2.6</v>
      </c>
      <c r="J5">
        <v>22</v>
      </c>
    </row>
  </sheetData>
  <phoneticPr fontId="2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E2AC-72F8-453D-843A-5C12365A8838}">
  <dimension ref="A1:J3"/>
  <sheetViews>
    <sheetView workbookViewId="0">
      <selection activeCell="D1" sqref="D1:D1048576"/>
    </sheetView>
  </sheetViews>
  <sheetFormatPr defaultRowHeight="14.4" x14ac:dyDescent="0.3"/>
  <cols>
    <col min="3" max="3" width="8.554687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275</v>
      </c>
      <c r="B2" t="s">
        <v>155</v>
      </c>
      <c r="C2" t="s">
        <v>399</v>
      </c>
      <c r="D2" t="s">
        <v>8</v>
      </c>
      <c r="E2">
        <v>14</v>
      </c>
      <c r="F2">
        <v>4</v>
      </c>
      <c r="G2">
        <v>12</v>
      </c>
      <c r="H2">
        <v>22</v>
      </c>
      <c r="I2">
        <f>SUM(E2:H2)</f>
        <v>52</v>
      </c>
      <c r="J2">
        <v>18</v>
      </c>
    </row>
    <row r="3" spans="1:10" x14ac:dyDescent="0.3">
      <c r="A3" t="s">
        <v>276</v>
      </c>
      <c r="B3" t="s">
        <v>155</v>
      </c>
      <c r="C3" t="s">
        <v>399</v>
      </c>
      <c r="D3" t="s">
        <v>8</v>
      </c>
      <c r="E3">
        <v>1</v>
      </c>
      <c r="F3">
        <v>1</v>
      </c>
      <c r="G3">
        <v>12</v>
      </c>
      <c r="H3">
        <v>22</v>
      </c>
      <c r="I3">
        <f t="shared" ref="I3" si="0">SUM(E3:H3)</f>
        <v>36</v>
      </c>
      <c r="J3">
        <v>2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79F0-2478-4331-A299-B9A62EDAE0D6}">
  <dimension ref="A1:J49"/>
  <sheetViews>
    <sheetView workbookViewId="0">
      <selection activeCell="I23" sqref="I23"/>
    </sheetView>
  </sheetViews>
  <sheetFormatPr defaultRowHeight="14.4" x14ac:dyDescent="0.3"/>
  <cols>
    <col min="3" max="3" width="24.8867187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70</v>
      </c>
      <c r="C2" t="s">
        <v>401</v>
      </c>
      <c r="D2" t="s">
        <v>8</v>
      </c>
      <c r="E2">
        <v>26.75</v>
      </c>
      <c r="F2">
        <v>6.84</v>
      </c>
      <c r="G2">
        <v>8</v>
      </c>
      <c r="H2">
        <v>24.73</v>
      </c>
      <c r="I2">
        <v>4.71</v>
      </c>
      <c r="J2">
        <v>114</v>
      </c>
    </row>
    <row r="3" spans="1:10" x14ac:dyDescent="0.3">
      <c r="A3" t="s">
        <v>15</v>
      </c>
      <c r="B3" t="s">
        <v>70</v>
      </c>
      <c r="C3" t="s">
        <v>401</v>
      </c>
      <c r="D3" t="s">
        <v>8</v>
      </c>
      <c r="E3">
        <v>25.47</v>
      </c>
      <c r="F3">
        <v>4.74</v>
      </c>
      <c r="G3">
        <v>51</v>
      </c>
      <c r="H3">
        <v>24.73</v>
      </c>
      <c r="I3">
        <v>4.71</v>
      </c>
      <c r="J3">
        <v>114</v>
      </c>
    </row>
    <row r="4" spans="1:10" x14ac:dyDescent="0.3">
      <c r="A4" t="s">
        <v>46</v>
      </c>
      <c r="B4" t="s">
        <v>70</v>
      </c>
      <c r="C4" t="s">
        <v>401</v>
      </c>
      <c r="D4" t="s">
        <v>8</v>
      </c>
      <c r="E4">
        <v>25.48</v>
      </c>
      <c r="F4">
        <v>4.0599999999999996</v>
      </c>
      <c r="G4">
        <v>11</v>
      </c>
      <c r="H4">
        <v>24.73</v>
      </c>
      <c r="I4">
        <v>4.71</v>
      </c>
      <c r="J4">
        <v>114</v>
      </c>
    </row>
    <row r="5" spans="1:10" x14ac:dyDescent="0.3">
      <c r="A5" t="s">
        <v>16</v>
      </c>
      <c r="B5" t="s">
        <v>70</v>
      </c>
      <c r="C5" t="s">
        <v>402</v>
      </c>
      <c r="D5" t="s">
        <v>8</v>
      </c>
      <c r="E5">
        <v>12.42</v>
      </c>
      <c r="F5">
        <v>4.75</v>
      </c>
      <c r="G5">
        <v>7</v>
      </c>
      <c r="H5">
        <v>14.04</v>
      </c>
      <c r="I5">
        <v>6.52</v>
      </c>
      <c r="J5">
        <v>90</v>
      </c>
    </row>
    <row r="6" spans="1:10" x14ac:dyDescent="0.3">
      <c r="A6" t="s">
        <v>15</v>
      </c>
      <c r="B6" t="s">
        <v>70</v>
      </c>
      <c r="C6" t="s">
        <v>402</v>
      </c>
      <c r="D6" t="s">
        <v>8</v>
      </c>
      <c r="E6">
        <v>12.65</v>
      </c>
      <c r="F6">
        <v>7.05</v>
      </c>
      <c r="G6">
        <v>43</v>
      </c>
      <c r="H6">
        <v>14.04</v>
      </c>
      <c r="I6">
        <v>6.52</v>
      </c>
      <c r="J6">
        <v>90</v>
      </c>
    </row>
    <row r="7" spans="1:10" x14ac:dyDescent="0.3">
      <c r="A7" t="s">
        <v>46</v>
      </c>
      <c r="B7" t="s">
        <v>70</v>
      </c>
      <c r="C7" t="s">
        <v>402</v>
      </c>
      <c r="D7" t="s">
        <v>8</v>
      </c>
      <c r="E7">
        <v>18</v>
      </c>
      <c r="F7">
        <v>6.88</v>
      </c>
      <c r="G7">
        <v>8</v>
      </c>
      <c r="H7">
        <v>14.04</v>
      </c>
      <c r="I7">
        <v>6.52</v>
      </c>
      <c r="J7">
        <v>90</v>
      </c>
    </row>
    <row r="8" spans="1:10" x14ac:dyDescent="0.3">
      <c r="A8" t="s">
        <v>16</v>
      </c>
      <c r="B8" t="s">
        <v>70</v>
      </c>
      <c r="C8" t="s">
        <v>403</v>
      </c>
      <c r="D8" t="s">
        <v>8</v>
      </c>
      <c r="E8">
        <v>6.25</v>
      </c>
      <c r="F8">
        <v>3.5</v>
      </c>
      <c r="G8">
        <f>SUM(G5-3)</f>
        <v>4</v>
      </c>
      <c r="H8">
        <v>12.39</v>
      </c>
      <c r="I8">
        <v>6.21</v>
      </c>
      <c r="J8">
        <v>69</v>
      </c>
    </row>
    <row r="9" spans="1:10" x14ac:dyDescent="0.3">
      <c r="A9" t="s">
        <v>15</v>
      </c>
      <c r="B9" t="s">
        <v>70</v>
      </c>
      <c r="C9" t="s">
        <v>403</v>
      </c>
      <c r="D9" t="s">
        <v>8</v>
      </c>
      <c r="E9">
        <v>11</v>
      </c>
      <c r="F9">
        <v>7.45</v>
      </c>
      <c r="G9">
        <f>SUM(G6-14)</f>
        <v>29</v>
      </c>
      <c r="H9">
        <v>12.39</v>
      </c>
      <c r="I9">
        <v>6.21</v>
      </c>
      <c r="J9">
        <v>69</v>
      </c>
    </row>
    <row r="10" spans="1:10" x14ac:dyDescent="0.3">
      <c r="A10" t="s">
        <v>46</v>
      </c>
      <c r="B10" t="s">
        <v>70</v>
      </c>
      <c r="C10" t="s">
        <v>403</v>
      </c>
      <c r="D10" t="s">
        <v>8</v>
      </c>
      <c r="E10">
        <v>19</v>
      </c>
      <c r="F10">
        <v>11.55</v>
      </c>
      <c r="G10">
        <v>5</v>
      </c>
      <c r="H10">
        <v>12.39</v>
      </c>
      <c r="I10">
        <v>6.21</v>
      </c>
      <c r="J10">
        <v>69</v>
      </c>
    </row>
    <row r="11" spans="1:10" x14ac:dyDescent="0.3">
      <c r="A11" t="s">
        <v>16</v>
      </c>
      <c r="B11" t="s">
        <v>70</v>
      </c>
      <c r="C11" t="s">
        <v>404</v>
      </c>
      <c r="D11" t="s">
        <v>8</v>
      </c>
      <c r="E11">
        <v>4.5</v>
      </c>
      <c r="F11">
        <v>2.38</v>
      </c>
      <c r="G11">
        <v>4</v>
      </c>
      <c r="H11">
        <v>10.4</v>
      </c>
      <c r="I11">
        <v>8.02</v>
      </c>
      <c r="J11">
        <v>52</v>
      </c>
    </row>
    <row r="12" spans="1:10" x14ac:dyDescent="0.3">
      <c r="A12" t="s">
        <v>15</v>
      </c>
      <c r="B12" t="s">
        <v>70</v>
      </c>
      <c r="C12" t="s">
        <v>404</v>
      </c>
      <c r="D12" t="s">
        <v>8</v>
      </c>
      <c r="E12">
        <v>12.41</v>
      </c>
      <c r="F12">
        <v>10.19</v>
      </c>
      <c r="G12">
        <v>24</v>
      </c>
      <c r="H12">
        <v>10.4</v>
      </c>
      <c r="I12">
        <v>8.02</v>
      </c>
      <c r="J12">
        <v>52</v>
      </c>
    </row>
    <row r="13" spans="1:10" x14ac:dyDescent="0.3">
      <c r="A13" t="s">
        <v>46</v>
      </c>
      <c r="B13" t="s">
        <v>70</v>
      </c>
      <c r="C13" t="s">
        <v>404</v>
      </c>
      <c r="D13" t="s">
        <v>8</v>
      </c>
      <c r="E13">
        <v>4</v>
      </c>
      <c r="F13">
        <v>2.64</v>
      </c>
      <c r="G13">
        <v>3</v>
      </c>
      <c r="H13">
        <v>10.4</v>
      </c>
      <c r="I13">
        <v>8.02</v>
      </c>
      <c r="J13">
        <v>52</v>
      </c>
    </row>
    <row r="14" spans="1:10" x14ac:dyDescent="0.3">
      <c r="A14" t="s">
        <v>16</v>
      </c>
      <c r="B14" t="s">
        <v>70</v>
      </c>
      <c r="C14" t="s">
        <v>405</v>
      </c>
      <c r="D14" t="s">
        <v>8</v>
      </c>
      <c r="E14">
        <v>106.25</v>
      </c>
      <c r="F14">
        <v>37.200000000000003</v>
      </c>
      <c r="G14">
        <v>8</v>
      </c>
      <c r="H14">
        <v>112.42</v>
      </c>
      <c r="I14">
        <v>59.29</v>
      </c>
      <c r="J14">
        <v>114</v>
      </c>
    </row>
    <row r="15" spans="1:10" x14ac:dyDescent="0.3">
      <c r="A15" t="s">
        <v>15</v>
      </c>
      <c r="B15" t="s">
        <v>70</v>
      </c>
      <c r="C15" t="s">
        <v>405</v>
      </c>
      <c r="D15" t="s">
        <v>8</v>
      </c>
      <c r="E15">
        <v>112.21</v>
      </c>
      <c r="F15">
        <v>59.27</v>
      </c>
      <c r="G15">
        <v>51</v>
      </c>
      <c r="H15">
        <v>112.42</v>
      </c>
      <c r="I15">
        <v>59.29</v>
      </c>
      <c r="J15">
        <v>114</v>
      </c>
    </row>
    <row r="16" spans="1:10" x14ac:dyDescent="0.3">
      <c r="A16" t="s">
        <v>46</v>
      </c>
      <c r="B16" t="s">
        <v>70</v>
      </c>
      <c r="C16" t="s">
        <v>405</v>
      </c>
      <c r="D16" t="s">
        <v>8</v>
      </c>
      <c r="E16">
        <v>102.27</v>
      </c>
      <c r="F16">
        <v>39.46</v>
      </c>
      <c r="G16">
        <v>11</v>
      </c>
      <c r="H16">
        <v>112.42</v>
      </c>
      <c r="I16">
        <v>59.29</v>
      </c>
      <c r="J16">
        <v>114</v>
      </c>
    </row>
    <row r="17" spans="1:10" x14ac:dyDescent="0.3">
      <c r="A17" t="s">
        <v>16</v>
      </c>
      <c r="B17" t="s">
        <v>70</v>
      </c>
      <c r="C17" t="s">
        <v>406</v>
      </c>
      <c r="D17" t="s">
        <v>8</v>
      </c>
      <c r="E17">
        <v>178.57</v>
      </c>
      <c r="F17">
        <v>71.33</v>
      </c>
      <c r="G17">
        <v>7</v>
      </c>
      <c r="H17">
        <v>163.15</v>
      </c>
      <c r="I17">
        <v>73.989999999999995</v>
      </c>
      <c r="J17">
        <v>90</v>
      </c>
    </row>
    <row r="18" spans="1:10" x14ac:dyDescent="0.3">
      <c r="A18" t="s">
        <v>15</v>
      </c>
      <c r="B18" t="s">
        <v>70</v>
      </c>
      <c r="C18" t="s">
        <v>406</v>
      </c>
      <c r="D18" t="s">
        <v>8</v>
      </c>
      <c r="E18">
        <v>172.06</v>
      </c>
      <c r="F18">
        <v>76.14</v>
      </c>
      <c r="G18">
        <v>43</v>
      </c>
      <c r="H18">
        <v>163.15</v>
      </c>
      <c r="I18">
        <v>73.989999999999995</v>
      </c>
      <c r="J18">
        <v>90</v>
      </c>
    </row>
    <row r="19" spans="1:10" x14ac:dyDescent="0.3">
      <c r="A19" t="s">
        <v>46</v>
      </c>
      <c r="B19" t="s">
        <v>70</v>
      </c>
      <c r="C19" t="s">
        <v>406</v>
      </c>
      <c r="D19" t="s">
        <v>8</v>
      </c>
      <c r="E19">
        <v>164</v>
      </c>
      <c r="F19">
        <v>56.53</v>
      </c>
      <c r="G19">
        <v>8</v>
      </c>
      <c r="H19">
        <v>163.15</v>
      </c>
      <c r="I19">
        <v>73.989999999999995</v>
      </c>
      <c r="J19">
        <v>90</v>
      </c>
    </row>
    <row r="20" spans="1:10" x14ac:dyDescent="0.3">
      <c r="A20" t="s">
        <v>16</v>
      </c>
      <c r="B20" t="s">
        <v>70</v>
      </c>
      <c r="C20" t="s">
        <v>407</v>
      </c>
      <c r="D20" t="s">
        <v>8</v>
      </c>
      <c r="E20">
        <v>200</v>
      </c>
      <c r="F20">
        <v>93.54</v>
      </c>
      <c r="G20">
        <f>SUM(G17-3)</f>
        <v>4</v>
      </c>
      <c r="H20">
        <v>187.78</v>
      </c>
      <c r="I20">
        <v>68.569999999999993</v>
      </c>
      <c r="J20">
        <v>69</v>
      </c>
    </row>
    <row r="21" spans="1:10" x14ac:dyDescent="0.3">
      <c r="A21" t="s">
        <v>15</v>
      </c>
      <c r="B21" t="s">
        <v>70</v>
      </c>
      <c r="C21" t="s">
        <v>407</v>
      </c>
      <c r="D21" t="s">
        <v>8</v>
      </c>
      <c r="E21">
        <v>198.68</v>
      </c>
      <c r="F21">
        <v>79.03</v>
      </c>
      <c r="G21">
        <f>SUM(G18-14)</f>
        <v>29</v>
      </c>
      <c r="H21">
        <v>187.78</v>
      </c>
      <c r="I21">
        <v>68.569999999999993</v>
      </c>
      <c r="J21">
        <v>69</v>
      </c>
    </row>
    <row r="22" spans="1:10" x14ac:dyDescent="0.3">
      <c r="A22" t="s">
        <v>46</v>
      </c>
      <c r="B22" t="s">
        <v>70</v>
      </c>
      <c r="C22" t="s">
        <v>407</v>
      </c>
      <c r="D22" t="s">
        <v>8</v>
      </c>
      <c r="E22">
        <v>195</v>
      </c>
      <c r="F22">
        <v>85.51</v>
      </c>
      <c r="G22">
        <v>5</v>
      </c>
      <c r="H22">
        <v>187.78</v>
      </c>
      <c r="I22">
        <v>68.569999999999993</v>
      </c>
      <c r="J22">
        <v>69</v>
      </c>
    </row>
    <row r="23" spans="1:10" x14ac:dyDescent="0.3">
      <c r="A23" t="s">
        <v>16</v>
      </c>
      <c r="B23" t="s">
        <v>70</v>
      </c>
      <c r="C23" t="s">
        <v>408</v>
      </c>
      <c r="D23" t="s">
        <v>8</v>
      </c>
      <c r="E23">
        <v>178</v>
      </c>
      <c r="F23">
        <v>35.86</v>
      </c>
      <c r="G23">
        <v>4</v>
      </c>
      <c r="H23">
        <v>183.86</v>
      </c>
      <c r="I23">
        <v>70.56</v>
      </c>
      <c r="J23">
        <v>52</v>
      </c>
    </row>
    <row r="24" spans="1:10" x14ac:dyDescent="0.3">
      <c r="A24" t="s">
        <v>15</v>
      </c>
      <c r="B24" t="s">
        <v>70</v>
      </c>
      <c r="C24" t="s">
        <v>408</v>
      </c>
      <c r="D24" t="s">
        <v>8</v>
      </c>
      <c r="E24">
        <v>194.2</v>
      </c>
      <c r="F24">
        <v>81.72</v>
      </c>
      <c r="G24">
        <v>24</v>
      </c>
      <c r="H24">
        <v>183.86</v>
      </c>
      <c r="I24">
        <v>70.56</v>
      </c>
      <c r="J24">
        <v>52</v>
      </c>
    </row>
    <row r="25" spans="1:10" x14ac:dyDescent="0.3">
      <c r="A25" t="s">
        <v>46</v>
      </c>
      <c r="B25" t="s">
        <v>70</v>
      </c>
      <c r="C25" t="s">
        <v>408</v>
      </c>
      <c r="D25" t="s">
        <v>8</v>
      </c>
      <c r="E25">
        <v>200</v>
      </c>
      <c r="F25">
        <v>43.3</v>
      </c>
      <c r="G25">
        <v>3</v>
      </c>
      <c r="H25">
        <v>183.86</v>
      </c>
      <c r="I25">
        <v>70.56</v>
      </c>
      <c r="J25">
        <v>52</v>
      </c>
    </row>
    <row r="26" spans="1:10" x14ac:dyDescent="0.3">
      <c r="A26" t="s">
        <v>16</v>
      </c>
      <c r="B26" t="s">
        <v>70</v>
      </c>
      <c r="C26" t="s">
        <v>401</v>
      </c>
      <c r="D26" t="s">
        <v>7</v>
      </c>
      <c r="E26">
        <v>28</v>
      </c>
      <c r="F26">
        <v>1.41</v>
      </c>
      <c r="G26">
        <v>4</v>
      </c>
      <c r="H26">
        <v>25.03</v>
      </c>
      <c r="I26">
        <v>4.49</v>
      </c>
      <c r="J26">
        <v>83</v>
      </c>
    </row>
    <row r="27" spans="1:10" x14ac:dyDescent="0.3">
      <c r="A27" t="s">
        <v>15</v>
      </c>
      <c r="B27" t="s">
        <v>70</v>
      </c>
      <c r="C27" t="s">
        <v>401</v>
      </c>
      <c r="D27" t="s">
        <v>7</v>
      </c>
      <c r="E27">
        <v>23.63</v>
      </c>
      <c r="F27">
        <v>3.8</v>
      </c>
      <c r="G27">
        <v>38</v>
      </c>
      <c r="H27">
        <v>25.03</v>
      </c>
      <c r="I27">
        <v>4.49</v>
      </c>
      <c r="J27">
        <v>83</v>
      </c>
    </row>
    <row r="28" spans="1:10" x14ac:dyDescent="0.3">
      <c r="A28" t="s">
        <v>46</v>
      </c>
      <c r="B28" t="s">
        <v>70</v>
      </c>
      <c r="C28" t="s">
        <v>401</v>
      </c>
      <c r="D28" t="s">
        <v>7</v>
      </c>
      <c r="E28">
        <v>25.5</v>
      </c>
      <c r="F28">
        <v>5.62</v>
      </c>
      <c r="G28">
        <v>57</v>
      </c>
      <c r="H28">
        <v>25.03</v>
      </c>
      <c r="I28">
        <v>4.49</v>
      </c>
      <c r="J28">
        <v>83</v>
      </c>
    </row>
    <row r="29" spans="1:10" x14ac:dyDescent="0.3">
      <c r="A29" t="s">
        <v>16</v>
      </c>
      <c r="B29" t="s">
        <v>70</v>
      </c>
      <c r="C29" t="s">
        <v>402</v>
      </c>
      <c r="D29" t="s">
        <v>7</v>
      </c>
      <c r="E29">
        <v>17</v>
      </c>
      <c r="F29">
        <v>3.16</v>
      </c>
      <c r="G29">
        <v>4</v>
      </c>
      <c r="H29">
        <v>13.61</v>
      </c>
      <c r="I29">
        <v>7.05</v>
      </c>
      <c r="J29">
        <v>67</v>
      </c>
    </row>
    <row r="30" spans="1:10" x14ac:dyDescent="0.3">
      <c r="A30" t="s">
        <v>15</v>
      </c>
      <c r="B30" t="s">
        <v>70</v>
      </c>
      <c r="C30" t="s">
        <v>402</v>
      </c>
      <c r="D30" t="s">
        <v>7</v>
      </c>
      <c r="E30">
        <v>13.59</v>
      </c>
      <c r="F30">
        <v>6.77</v>
      </c>
      <c r="G30">
        <v>27</v>
      </c>
      <c r="H30">
        <v>13.61</v>
      </c>
      <c r="I30">
        <v>7.05</v>
      </c>
      <c r="J30">
        <v>67</v>
      </c>
    </row>
    <row r="31" spans="1:10" x14ac:dyDescent="0.3">
      <c r="A31" t="s">
        <v>46</v>
      </c>
      <c r="B31" t="s">
        <v>70</v>
      </c>
      <c r="C31" t="s">
        <v>402</v>
      </c>
      <c r="D31" t="s">
        <v>7</v>
      </c>
      <c r="E31">
        <v>13.58</v>
      </c>
      <c r="F31">
        <v>5.92</v>
      </c>
      <c r="G31">
        <v>48</v>
      </c>
      <c r="H31">
        <v>13.61</v>
      </c>
      <c r="I31">
        <v>7.05</v>
      </c>
      <c r="J31">
        <v>67</v>
      </c>
    </row>
    <row r="32" spans="1:10" x14ac:dyDescent="0.3">
      <c r="A32" t="s">
        <v>16</v>
      </c>
      <c r="B32" t="s">
        <v>70</v>
      </c>
      <c r="C32" t="s">
        <v>403</v>
      </c>
      <c r="D32" t="s">
        <v>7</v>
      </c>
      <c r="E32">
        <v>12.66</v>
      </c>
      <c r="F32">
        <v>7.5</v>
      </c>
      <c r="G32">
        <v>3</v>
      </c>
      <c r="H32">
        <v>11.04</v>
      </c>
      <c r="I32">
        <v>6.71</v>
      </c>
      <c r="J32">
        <v>45</v>
      </c>
    </row>
    <row r="33" spans="1:10" x14ac:dyDescent="0.3">
      <c r="A33" t="s">
        <v>15</v>
      </c>
      <c r="B33" t="s">
        <v>70</v>
      </c>
      <c r="C33" t="s">
        <v>403</v>
      </c>
      <c r="D33" t="s">
        <v>7</v>
      </c>
      <c r="E33">
        <v>13.47</v>
      </c>
      <c r="F33">
        <v>7.32</v>
      </c>
      <c r="G33">
        <v>19</v>
      </c>
      <c r="H33">
        <v>11.04</v>
      </c>
      <c r="I33">
        <v>6.71</v>
      </c>
      <c r="J33">
        <v>45</v>
      </c>
    </row>
    <row r="34" spans="1:10" x14ac:dyDescent="0.3">
      <c r="A34" t="s">
        <v>46</v>
      </c>
      <c r="B34" t="s">
        <v>70</v>
      </c>
      <c r="C34" t="s">
        <v>403</v>
      </c>
      <c r="D34" t="s">
        <v>7</v>
      </c>
      <c r="E34">
        <v>11.78</v>
      </c>
      <c r="F34">
        <v>6.03</v>
      </c>
      <c r="G34">
        <v>38</v>
      </c>
      <c r="H34">
        <v>11.04</v>
      </c>
      <c r="I34">
        <v>6.71</v>
      </c>
      <c r="J34">
        <v>45</v>
      </c>
    </row>
    <row r="35" spans="1:10" x14ac:dyDescent="0.3">
      <c r="A35" t="s">
        <v>16</v>
      </c>
      <c r="B35" t="s">
        <v>70</v>
      </c>
      <c r="C35" t="s">
        <v>404</v>
      </c>
      <c r="D35" t="s">
        <v>7</v>
      </c>
      <c r="E35">
        <v>7.5</v>
      </c>
      <c r="F35">
        <v>7.78</v>
      </c>
      <c r="G35">
        <v>2</v>
      </c>
      <c r="H35">
        <v>10.35</v>
      </c>
      <c r="I35">
        <v>8.93</v>
      </c>
      <c r="J35">
        <v>39</v>
      </c>
    </row>
    <row r="36" spans="1:10" x14ac:dyDescent="0.3">
      <c r="A36" t="s">
        <v>15</v>
      </c>
      <c r="B36" t="s">
        <v>70</v>
      </c>
      <c r="C36" t="s">
        <v>404</v>
      </c>
      <c r="D36" t="s">
        <v>7</v>
      </c>
      <c r="E36">
        <v>13.16</v>
      </c>
      <c r="F36">
        <v>9.1</v>
      </c>
      <c r="G36">
        <v>12</v>
      </c>
      <c r="H36">
        <v>10.35</v>
      </c>
      <c r="I36">
        <v>8.93</v>
      </c>
      <c r="J36">
        <v>39</v>
      </c>
    </row>
    <row r="37" spans="1:10" x14ac:dyDescent="0.3">
      <c r="A37" t="s">
        <v>46</v>
      </c>
      <c r="B37" t="s">
        <v>70</v>
      </c>
      <c r="C37" t="s">
        <v>404</v>
      </c>
      <c r="D37" t="s">
        <v>7</v>
      </c>
      <c r="E37">
        <v>9.1</v>
      </c>
      <c r="F37">
        <v>7.55</v>
      </c>
      <c r="G37">
        <v>29</v>
      </c>
      <c r="H37">
        <v>10.35</v>
      </c>
      <c r="I37">
        <v>8.93</v>
      </c>
      <c r="J37">
        <v>39</v>
      </c>
    </row>
    <row r="38" spans="1:10" x14ac:dyDescent="0.3">
      <c r="A38" t="s">
        <v>16</v>
      </c>
      <c r="B38" t="s">
        <v>70</v>
      </c>
      <c r="C38" t="s">
        <v>405</v>
      </c>
      <c r="D38" t="s">
        <v>7</v>
      </c>
      <c r="E38">
        <v>131.25</v>
      </c>
      <c r="F38">
        <v>37.5</v>
      </c>
      <c r="G38">
        <v>4</v>
      </c>
      <c r="H38">
        <v>106.89</v>
      </c>
      <c r="I38">
        <v>50.27</v>
      </c>
      <c r="J38">
        <v>83</v>
      </c>
    </row>
    <row r="39" spans="1:10" x14ac:dyDescent="0.3">
      <c r="A39" t="s">
        <v>15</v>
      </c>
      <c r="B39" t="s">
        <v>70</v>
      </c>
      <c r="C39" t="s">
        <v>405</v>
      </c>
      <c r="D39" t="s">
        <v>7</v>
      </c>
      <c r="E39">
        <v>109.81</v>
      </c>
      <c r="F39">
        <v>50.9</v>
      </c>
      <c r="G39">
        <v>38</v>
      </c>
      <c r="H39">
        <v>106.89</v>
      </c>
      <c r="I39">
        <v>50.27</v>
      </c>
      <c r="J39">
        <v>83</v>
      </c>
    </row>
    <row r="40" spans="1:10" x14ac:dyDescent="0.3">
      <c r="A40" t="s">
        <v>46</v>
      </c>
      <c r="B40" t="s">
        <v>70</v>
      </c>
      <c r="C40" t="s">
        <v>405</v>
      </c>
      <c r="D40" t="s">
        <v>7</v>
      </c>
      <c r="E40">
        <v>117.89</v>
      </c>
      <c r="F40">
        <v>71.17</v>
      </c>
      <c r="G40">
        <v>57</v>
      </c>
      <c r="H40">
        <v>106.89</v>
      </c>
      <c r="I40">
        <v>50.27</v>
      </c>
      <c r="J40">
        <v>83</v>
      </c>
    </row>
    <row r="41" spans="1:10" x14ac:dyDescent="0.3">
      <c r="A41" t="s">
        <v>16</v>
      </c>
      <c r="B41" t="s">
        <v>70</v>
      </c>
      <c r="C41" t="s">
        <v>406</v>
      </c>
      <c r="D41" t="s">
        <v>7</v>
      </c>
      <c r="E41">
        <v>243.75</v>
      </c>
      <c r="F41">
        <v>37.5</v>
      </c>
      <c r="G41">
        <v>4</v>
      </c>
      <c r="H41">
        <v>154.63999999999999</v>
      </c>
      <c r="I41">
        <v>71.349999999999994</v>
      </c>
      <c r="J41">
        <v>67</v>
      </c>
    </row>
    <row r="42" spans="1:10" x14ac:dyDescent="0.3">
      <c r="A42" t="s">
        <v>15</v>
      </c>
      <c r="B42" t="s">
        <v>70</v>
      </c>
      <c r="C42" t="s">
        <v>406</v>
      </c>
      <c r="D42" t="s">
        <v>7</v>
      </c>
      <c r="E42">
        <v>177.74</v>
      </c>
      <c r="F42">
        <v>72.59</v>
      </c>
      <c r="G42">
        <v>27</v>
      </c>
      <c r="H42">
        <v>154.63999999999999</v>
      </c>
      <c r="I42">
        <v>71.349999999999994</v>
      </c>
      <c r="J42">
        <v>67</v>
      </c>
    </row>
    <row r="43" spans="1:10" x14ac:dyDescent="0.3">
      <c r="A43" t="s">
        <v>46</v>
      </c>
      <c r="B43" t="s">
        <v>70</v>
      </c>
      <c r="C43" t="s">
        <v>406</v>
      </c>
      <c r="D43" t="s">
        <v>7</v>
      </c>
      <c r="E43">
        <v>167.91</v>
      </c>
      <c r="F43">
        <v>75.25</v>
      </c>
      <c r="G43">
        <v>48</v>
      </c>
      <c r="H43">
        <v>154.63999999999999</v>
      </c>
      <c r="I43">
        <v>71.349999999999994</v>
      </c>
      <c r="J43">
        <v>67</v>
      </c>
    </row>
    <row r="44" spans="1:10" x14ac:dyDescent="0.3">
      <c r="A44" t="s">
        <v>16</v>
      </c>
      <c r="B44" t="s">
        <v>70</v>
      </c>
      <c r="C44" t="s">
        <v>407</v>
      </c>
      <c r="D44" t="s">
        <v>7</v>
      </c>
      <c r="E44">
        <v>200</v>
      </c>
      <c r="F44">
        <v>43.3</v>
      </c>
      <c r="G44">
        <v>3</v>
      </c>
      <c r="H44">
        <v>184.15</v>
      </c>
      <c r="I44">
        <v>69.959999999999994</v>
      </c>
      <c r="J44">
        <v>45</v>
      </c>
    </row>
    <row r="45" spans="1:10" x14ac:dyDescent="0.3">
      <c r="A45" t="s">
        <v>15</v>
      </c>
      <c r="B45" t="s">
        <v>70</v>
      </c>
      <c r="C45" t="s">
        <v>407</v>
      </c>
      <c r="D45" t="s">
        <v>7</v>
      </c>
      <c r="E45">
        <v>201.31</v>
      </c>
      <c r="F45">
        <v>78.38</v>
      </c>
      <c r="G45">
        <v>19</v>
      </c>
      <c r="H45">
        <v>184.15</v>
      </c>
      <c r="I45">
        <v>69.959999999999994</v>
      </c>
      <c r="J45">
        <v>45</v>
      </c>
    </row>
    <row r="46" spans="1:10" x14ac:dyDescent="0.3">
      <c r="A46" t="s">
        <v>46</v>
      </c>
      <c r="B46" t="s">
        <v>70</v>
      </c>
      <c r="C46" t="s">
        <v>407</v>
      </c>
      <c r="D46" t="s">
        <v>7</v>
      </c>
      <c r="E46">
        <v>193.94</v>
      </c>
      <c r="F46">
        <v>76.64</v>
      </c>
      <c r="G46">
        <v>38</v>
      </c>
      <c r="H46">
        <v>184.15</v>
      </c>
      <c r="I46">
        <v>69.959999999999994</v>
      </c>
      <c r="J46">
        <v>45</v>
      </c>
    </row>
    <row r="47" spans="1:10" x14ac:dyDescent="0.3">
      <c r="A47" t="s">
        <v>16</v>
      </c>
      <c r="B47" t="s">
        <v>70</v>
      </c>
      <c r="C47" t="s">
        <v>408</v>
      </c>
      <c r="D47" t="s">
        <v>7</v>
      </c>
      <c r="E47">
        <v>225</v>
      </c>
      <c r="F47">
        <v>0</v>
      </c>
      <c r="G47">
        <v>2</v>
      </c>
      <c r="H47">
        <v>175.85</v>
      </c>
      <c r="I47">
        <v>65.14</v>
      </c>
      <c r="J47">
        <v>39</v>
      </c>
    </row>
    <row r="48" spans="1:10" x14ac:dyDescent="0.3">
      <c r="A48" t="s">
        <v>15</v>
      </c>
      <c r="B48" t="s">
        <v>70</v>
      </c>
      <c r="C48" t="s">
        <v>408</v>
      </c>
      <c r="D48" t="s">
        <v>7</v>
      </c>
      <c r="E48">
        <v>200</v>
      </c>
      <c r="F48">
        <v>66.569999999999993</v>
      </c>
      <c r="G48">
        <v>12</v>
      </c>
      <c r="H48">
        <v>175.85</v>
      </c>
      <c r="I48">
        <v>65.14</v>
      </c>
      <c r="J48">
        <v>39</v>
      </c>
    </row>
    <row r="49" spans="1:10" x14ac:dyDescent="0.3">
      <c r="A49" t="s">
        <v>46</v>
      </c>
      <c r="B49" t="s">
        <v>70</v>
      </c>
      <c r="C49" t="s">
        <v>408</v>
      </c>
      <c r="D49" t="s">
        <v>7</v>
      </c>
      <c r="E49">
        <v>194.79</v>
      </c>
      <c r="F49">
        <v>83.37</v>
      </c>
      <c r="G49">
        <v>29</v>
      </c>
      <c r="H49">
        <v>175.85</v>
      </c>
      <c r="I49">
        <v>65.14</v>
      </c>
      <c r="J49">
        <v>39</v>
      </c>
    </row>
  </sheetData>
  <phoneticPr fontId="2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5C9-A104-4EF1-B543-85D8EAD3033C}">
  <dimension ref="A1:M37"/>
  <sheetViews>
    <sheetView zoomScale="106" workbookViewId="0">
      <selection activeCell="G26" sqref="G26"/>
    </sheetView>
  </sheetViews>
  <sheetFormatPr defaultRowHeight="14.4" x14ac:dyDescent="0.3"/>
  <sheetData>
    <row r="1" spans="1:13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  <c r="K1" s="6"/>
      <c r="L1" t="s">
        <v>13</v>
      </c>
      <c r="M1" t="s">
        <v>14</v>
      </c>
    </row>
    <row r="2" spans="1:13" x14ac:dyDescent="0.3">
      <c r="A2" t="s">
        <v>16</v>
      </c>
      <c r="B2" t="s">
        <v>70</v>
      </c>
      <c r="C2" t="s">
        <v>409</v>
      </c>
      <c r="D2" t="s">
        <v>8</v>
      </c>
      <c r="E2">
        <v>4</v>
      </c>
      <c r="F2">
        <f>SUM(7-E2)</f>
        <v>3</v>
      </c>
      <c r="G2">
        <v>36</v>
      </c>
      <c r="H2">
        <f>SUM(90-G2)</f>
        <v>54</v>
      </c>
      <c r="I2">
        <f>SUM(E2:H2)</f>
        <v>97</v>
      </c>
      <c r="J2">
        <v>7</v>
      </c>
      <c r="L2">
        <v>7</v>
      </c>
      <c r="M2">
        <v>90</v>
      </c>
    </row>
    <row r="3" spans="1:13" x14ac:dyDescent="0.3">
      <c r="A3" t="s">
        <v>15</v>
      </c>
      <c r="B3" t="s">
        <v>70</v>
      </c>
      <c r="C3" t="s">
        <v>409</v>
      </c>
      <c r="D3" t="s">
        <v>8</v>
      </c>
      <c r="E3">
        <v>24</v>
      </c>
      <c r="F3">
        <f>SUM(43-E3)</f>
        <v>19</v>
      </c>
      <c r="G3">
        <v>36</v>
      </c>
      <c r="H3">
        <f t="shared" ref="H3:H4" si="0">SUM(90-G3)</f>
        <v>54</v>
      </c>
      <c r="I3">
        <f t="shared" ref="I3:I37" si="1">SUM(E3:H3)</f>
        <v>133</v>
      </c>
      <c r="J3">
        <f>SUM(24+19)</f>
        <v>43</v>
      </c>
      <c r="L3">
        <v>43</v>
      </c>
      <c r="M3">
        <v>90</v>
      </c>
    </row>
    <row r="4" spans="1:13" x14ac:dyDescent="0.3">
      <c r="A4" t="s">
        <v>46</v>
      </c>
      <c r="B4" t="s">
        <v>70</v>
      </c>
      <c r="C4" t="s">
        <v>409</v>
      </c>
      <c r="D4" t="s">
        <v>8</v>
      </c>
      <c r="E4">
        <v>2</v>
      </c>
      <c r="F4">
        <f>SUM(8-E4)</f>
        <v>6</v>
      </c>
      <c r="G4">
        <v>36</v>
      </c>
      <c r="H4">
        <f t="shared" si="0"/>
        <v>54</v>
      </c>
      <c r="I4">
        <f t="shared" si="1"/>
        <v>98</v>
      </c>
      <c r="J4">
        <v>8</v>
      </c>
      <c r="L4">
        <v>8</v>
      </c>
      <c r="M4">
        <v>90</v>
      </c>
    </row>
    <row r="5" spans="1:13" x14ac:dyDescent="0.3">
      <c r="A5" t="s">
        <v>16</v>
      </c>
      <c r="B5" t="s">
        <v>70</v>
      </c>
      <c r="C5" t="s">
        <v>410</v>
      </c>
      <c r="D5" t="s">
        <v>8</v>
      </c>
      <c r="E5">
        <v>4</v>
      </c>
      <c r="F5">
        <v>0</v>
      </c>
      <c r="G5">
        <v>35</v>
      </c>
      <c r="H5">
        <f>SUM(69-G5)</f>
        <v>34</v>
      </c>
      <c r="I5">
        <f t="shared" si="1"/>
        <v>73</v>
      </c>
      <c r="J5">
        <v>4</v>
      </c>
      <c r="L5">
        <f>SUM(L2-3)</f>
        <v>4</v>
      </c>
      <c r="M5">
        <v>69</v>
      </c>
    </row>
    <row r="6" spans="1:13" x14ac:dyDescent="0.3">
      <c r="A6" t="s">
        <v>15</v>
      </c>
      <c r="B6" t="s">
        <v>70</v>
      </c>
      <c r="C6" t="s">
        <v>410</v>
      </c>
      <c r="D6" t="s">
        <v>8</v>
      </c>
      <c r="E6">
        <v>19</v>
      </c>
      <c r="F6">
        <f>SUM(29-E6)</f>
        <v>10</v>
      </c>
      <c r="G6">
        <v>35</v>
      </c>
      <c r="H6">
        <f t="shared" ref="H6:H7" si="2">SUM(69-G6)</f>
        <v>34</v>
      </c>
      <c r="I6">
        <f t="shared" si="1"/>
        <v>98</v>
      </c>
      <c r="J6">
        <v>29</v>
      </c>
      <c r="L6">
        <f>SUM(L3-14)</f>
        <v>29</v>
      </c>
      <c r="M6">
        <v>69</v>
      </c>
    </row>
    <row r="7" spans="1:13" x14ac:dyDescent="0.3">
      <c r="A7" t="s">
        <v>46</v>
      </c>
      <c r="B7" t="s">
        <v>70</v>
      </c>
      <c r="C7" t="s">
        <v>410</v>
      </c>
      <c r="D7" t="s">
        <v>8</v>
      </c>
      <c r="E7">
        <v>1</v>
      </c>
      <c r="F7">
        <f>SUM(5-E7)</f>
        <v>4</v>
      </c>
      <c r="G7">
        <v>35</v>
      </c>
      <c r="H7">
        <f t="shared" si="2"/>
        <v>34</v>
      </c>
      <c r="I7">
        <f t="shared" si="1"/>
        <v>74</v>
      </c>
      <c r="J7">
        <v>5</v>
      </c>
      <c r="L7">
        <v>5</v>
      </c>
      <c r="M7">
        <v>69</v>
      </c>
    </row>
    <row r="8" spans="1:13" x14ac:dyDescent="0.3">
      <c r="A8" t="s">
        <v>16</v>
      </c>
      <c r="B8" t="s">
        <v>70</v>
      </c>
      <c r="C8" t="s">
        <v>411</v>
      </c>
      <c r="D8" t="s">
        <v>8</v>
      </c>
      <c r="E8">
        <v>4</v>
      </c>
      <c r="F8">
        <v>0</v>
      </c>
      <c r="G8">
        <v>38</v>
      </c>
      <c r="H8">
        <f>SUM(52-G8)</f>
        <v>14</v>
      </c>
      <c r="I8">
        <f t="shared" si="1"/>
        <v>56</v>
      </c>
      <c r="J8">
        <v>4</v>
      </c>
      <c r="L8">
        <v>4</v>
      </c>
      <c r="M8">
        <v>52</v>
      </c>
    </row>
    <row r="9" spans="1:13" x14ac:dyDescent="0.3">
      <c r="A9" t="s">
        <v>15</v>
      </c>
      <c r="B9" t="s">
        <v>70</v>
      </c>
      <c r="C9" t="s">
        <v>411</v>
      </c>
      <c r="D9" t="s">
        <v>8</v>
      </c>
      <c r="E9">
        <v>14</v>
      </c>
      <c r="F9">
        <f>SUM(24-E9)</f>
        <v>10</v>
      </c>
      <c r="G9">
        <v>38</v>
      </c>
      <c r="H9">
        <f t="shared" ref="H9:H10" si="3">SUM(52-G9)</f>
        <v>14</v>
      </c>
      <c r="I9">
        <f t="shared" si="1"/>
        <v>76</v>
      </c>
      <c r="J9">
        <v>24</v>
      </c>
      <c r="L9">
        <v>24</v>
      </c>
      <c r="M9">
        <v>52</v>
      </c>
    </row>
    <row r="10" spans="1:13" x14ac:dyDescent="0.3">
      <c r="A10" t="s">
        <v>46</v>
      </c>
      <c r="B10" t="s">
        <v>70</v>
      </c>
      <c r="C10" t="s">
        <v>411</v>
      </c>
      <c r="D10" t="s">
        <v>8</v>
      </c>
      <c r="E10">
        <v>3</v>
      </c>
      <c r="F10">
        <f>SUM(3-E10)</f>
        <v>0</v>
      </c>
      <c r="G10">
        <v>38</v>
      </c>
      <c r="H10">
        <f t="shared" si="3"/>
        <v>14</v>
      </c>
      <c r="I10">
        <f t="shared" si="1"/>
        <v>55</v>
      </c>
      <c r="J10">
        <v>3</v>
      </c>
      <c r="L10">
        <v>3</v>
      </c>
      <c r="M10">
        <v>52</v>
      </c>
    </row>
    <row r="11" spans="1:13" x14ac:dyDescent="0.3">
      <c r="A11" t="s">
        <v>16</v>
      </c>
      <c r="B11" t="s">
        <v>70</v>
      </c>
      <c r="C11" t="s">
        <v>412</v>
      </c>
      <c r="D11" t="s">
        <v>8</v>
      </c>
      <c r="E11">
        <v>1</v>
      </c>
      <c r="F11">
        <f>SUM(7-E11)</f>
        <v>6</v>
      </c>
      <c r="G11">
        <v>17</v>
      </c>
      <c r="H11">
        <f>SUM(90-G11)</f>
        <v>73</v>
      </c>
      <c r="I11">
        <f t="shared" si="1"/>
        <v>97</v>
      </c>
      <c r="J11">
        <v>7</v>
      </c>
      <c r="L11">
        <v>7</v>
      </c>
      <c r="M11">
        <v>90</v>
      </c>
    </row>
    <row r="12" spans="1:13" x14ac:dyDescent="0.3">
      <c r="A12" t="s">
        <v>15</v>
      </c>
      <c r="B12" t="s">
        <v>70</v>
      </c>
      <c r="C12" t="s">
        <v>412</v>
      </c>
      <c r="D12" t="s">
        <v>8</v>
      </c>
      <c r="E12">
        <v>13</v>
      </c>
      <c r="F12">
        <f>SUM(43-E12)</f>
        <v>30</v>
      </c>
      <c r="G12">
        <v>17</v>
      </c>
      <c r="H12">
        <f t="shared" ref="H12:H13" si="4">SUM(90-G12)</f>
        <v>73</v>
      </c>
      <c r="I12">
        <f t="shared" si="1"/>
        <v>133</v>
      </c>
      <c r="J12">
        <v>30</v>
      </c>
      <c r="L12">
        <v>43</v>
      </c>
      <c r="M12">
        <v>90</v>
      </c>
    </row>
    <row r="13" spans="1:13" x14ac:dyDescent="0.3">
      <c r="A13" t="s">
        <v>46</v>
      </c>
      <c r="B13" t="s">
        <v>70</v>
      </c>
      <c r="C13" t="s">
        <v>412</v>
      </c>
      <c r="D13" t="s">
        <v>8</v>
      </c>
      <c r="E13">
        <v>0</v>
      </c>
      <c r="F13">
        <f>SUM(8-E13)</f>
        <v>8</v>
      </c>
      <c r="G13">
        <v>17</v>
      </c>
      <c r="H13">
        <f t="shared" si="4"/>
        <v>73</v>
      </c>
      <c r="I13">
        <f t="shared" si="1"/>
        <v>98</v>
      </c>
      <c r="J13">
        <v>8</v>
      </c>
      <c r="L13">
        <v>8</v>
      </c>
      <c r="M13">
        <v>90</v>
      </c>
    </row>
    <row r="14" spans="1:13" x14ac:dyDescent="0.3">
      <c r="A14" t="s">
        <v>16</v>
      </c>
      <c r="B14" t="s">
        <v>70</v>
      </c>
      <c r="C14" t="s">
        <v>413</v>
      </c>
      <c r="D14" t="s">
        <v>8</v>
      </c>
      <c r="E14">
        <v>2</v>
      </c>
      <c r="F14">
        <f>SUM(4-E14)</f>
        <v>2</v>
      </c>
      <c r="G14">
        <v>17</v>
      </c>
      <c r="H14">
        <f>SUM(69-G14)</f>
        <v>52</v>
      </c>
      <c r="I14">
        <f t="shared" si="1"/>
        <v>73</v>
      </c>
      <c r="J14">
        <v>4</v>
      </c>
      <c r="L14">
        <f>SUM(L11-3)</f>
        <v>4</v>
      </c>
      <c r="M14">
        <v>69</v>
      </c>
    </row>
    <row r="15" spans="1:13" x14ac:dyDescent="0.3">
      <c r="A15" t="s">
        <v>15</v>
      </c>
      <c r="B15" t="s">
        <v>70</v>
      </c>
      <c r="C15" t="s">
        <v>413</v>
      </c>
      <c r="D15" t="s">
        <v>8</v>
      </c>
      <c r="E15">
        <v>9</v>
      </c>
      <c r="F15">
        <f>SUM(29-E15)</f>
        <v>20</v>
      </c>
      <c r="G15">
        <v>17</v>
      </c>
      <c r="H15">
        <f t="shared" ref="H15" si="5">SUM(69-G15)</f>
        <v>52</v>
      </c>
      <c r="I15">
        <f t="shared" si="1"/>
        <v>98</v>
      </c>
      <c r="J15">
        <v>26</v>
      </c>
      <c r="L15">
        <f>SUM(L12-14)</f>
        <v>29</v>
      </c>
      <c r="M15">
        <v>69</v>
      </c>
    </row>
    <row r="16" spans="1:13" x14ac:dyDescent="0.3">
      <c r="A16" t="s">
        <v>46</v>
      </c>
      <c r="B16" t="s">
        <v>70</v>
      </c>
      <c r="C16" t="s">
        <v>413</v>
      </c>
      <c r="D16" t="s">
        <v>8</v>
      </c>
      <c r="E16">
        <v>1</v>
      </c>
      <c r="F16">
        <f>SUM(5-E16)</f>
        <v>4</v>
      </c>
      <c r="G16">
        <v>17</v>
      </c>
      <c r="H16">
        <f>SUM(69-G16)</f>
        <v>52</v>
      </c>
      <c r="I16">
        <f t="shared" si="1"/>
        <v>74</v>
      </c>
      <c r="J16">
        <v>5</v>
      </c>
      <c r="L16">
        <v>5</v>
      </c>
      <c r="M16">
        <v>69</v>
      </c>
    </row>
    <row r="17" spans="1:13" x14ac:dyDescent="0.3">
      <c r="A17" t="s">
        <v>16</v>
      </c>
      <c r="B17" t="s">
        <v>70</v>
      </c>
      <c r="C17" t="s">
        <v>414</v>
      </c>
      <c r="D17" t="s">
        <v>8</v>
      </c>
      <c r="E17">
        <v>4</v>
      </c>
      <c r="F17">
        <f>SUM(4-E17)</f>
        <v>0</v>
      </c>
      <c r="G17">
        <v>23</v>
      </c>
      <c r="H17">
        <f>SUM(52-G17)</f>
        <v>29</v>
      </c>
      <c r="I17">
        <f t="shared" si="1"/>
        <v>56</v>
      </c>
      <c r="J17">
        <v>4</v>
      </c>
      <c r="L17">
        <v>4</v>
      </c>
      <c r="M17">
        <v>52</v>
      </c>
    </row>
    <row r="18" spans="1:13" x14ac:dyDescent="0.3">
      <c r="A18" t="s">
        <v>15</v>
      </c>
      <c r="B18" t="s">
        <v>70</v>
      </c>
      <c r="C18" t="s">
        <v>414</v>
      </c>
      <c r="D18" t="s">
        <v>8</v>
      </c>
      <c r="E18">
        <v>9</v>
      </c>
      <c r="F18">
        <f>SUM(24-E18)</f>
        <v>15</v>
      </c>
      <c r="G18">
        <v>23</v>
      </c>
      <c r="H18">
        <f t="shared" ref="H18:H19" si="6">SUM(52-G18)</f>
        <v>29</v>
      </c>
      <c r="I18">
        <f t="shared" si="1"/>
        <v>76</v>
      </c>
      <c r="J18">
        <v>16</v>
      </c>
      <c r="L18">
        <v>24</v>
      </c>
      <c r="M18">
        <v>52</v>
      </c>
    </row>
    <row r="19" spans="1:13" x14ac:dyDescent="0.3">
      <c r="A19" t="s">
        <v>46</v>
      </c>
      <c r="B19" t="s">
        <v>70</v>
      </c>
      <c r="C19" t="s">
        <v>414</v>
      </c>
      <c r="D19" t="s">
        <v>8</v>
      </c>
      <c r="E19">
        <v>3</v>
      </c>
      <c r="F19">
        <f>SUM(3-E19)</f>
        <v>0</v>
      </c>
      <c r="G19">
        <v>23</v>
      </c>
      <c r="H19">
        <f t="shared" si="6"/>
        <v>29</v>
      </c>
      <c r="I19">
        <f t="shared" si="1"/>
        <v>55</v>
      </c>
      <c r="J19">
        <v>3</v>
      </c>
      <c r="L19">
        <v>3</v>
      </c>
      <c r="M19">
        <v>52</v>
      </c>
    </row>
    <row r="20" spans="1:13" x14ac:dyDescent="0.3">
      <c r="A20" t="s">
        <v>16</v>
      </c>
      <c r="B20" t="s">
        <v>70</v>
      </c>
      <c r="C20" t="s">
        <v>409</v>
      </c>
      <c r="D20" t="s">
        <v>7</v>
      </c>
      <c r="E20">
        <v>1</v>
      </c>
      <c r="F20">
        <f>SUM(4-E20)</f>
        <v>3</v>
      </c>
      <c r="G20">
        <v>33</v>
      </c>
      <c r="H20">
        <f>SUM(67-G20)</f>
        <v>34</v>
      </c>
      <c r="I20">
        <f t="shared" si="1"/>
        <v>71</v>
      </c>
      <c r="J20">
        <v>4</v>
      </c>
      <c r="L20">
        <v>4</v>
      </c>
      <c r="M20">
        <v>67</v>
      </c>
    </row>
    <row r="21" spans="1:13" x14ac:dyDescent="0.3">
      <c r="A21" t="s">
        <v>15</v>
      </c>
      <c r="B21" t="s">
        <v>70</v>
      </c>
      <c r="C21" t="s">
        <v>409</v>
      </c>
      <c r="D21" t="s">
        <v>7</v>
      </c>
      <c r="E21">
        <v>12</v>
      </c>
      <c r="F21">
        <f>SUM(27-E21)</f>
        <v>15</v>
      </c>
      <c r="G21">
        <v>33</v>
      </c>
      <c r="H21">
        <f t="shared" ref="H21:H22" si="7">SUM(67-G21)</f>
        <v>34</v>
      </c>
      <c r="I21">
        <f t="shared" si="1"/>
        <v>94</v>
      </c>
      <c r="J21">
        <v>27</v>
      </c>
      <c r="L21">
        <v>27</v>
      </c>
      <c r="M21">
        <v>67</v>
      </c>
    </row>
    <row r="22" spans="1:13" x14ac:dyDescent="0.3">
      <c r="A22" t="s">
        <v>46</v>
      </c>
      <c r="B22" t="s">
        <v>70</v>
      </c>
      <c r="C22" t="s">
        <v>409</v>
      </c>
      <c r="D22" t="s">
        <v>7</v>
      </c>
      <c r="E22">
        <v>19</v>
      </c>
      <c r="F22">
        <f>SUM(48-E22)</f>
        <v>29</v>
      </c>
      <c r="G22">
        <v>33</v>
      </c>
      <c r="H22">
        <f t="shared" si="7"/>
        <v>34</v>
      </c>
      <c r="I22">
        <f t="shared" si="1"/>
        <v>115</v>
      </c>
      <c r="J22">
        <f>SUM(19+29)</f>
        <v>48</v>
      </c>
      <c r="L22">
        <v>48</v>
      </c>
      <c r="M22">
        <v>67</v>
      </c>
    </row>
    <row r="23" spans="1:13" x14ac:dyDescent="0.3">
      <c r="A23" t="s">
        <v>16</v>
      </c>
      <c r="B23" t="s">
        <v>70</v>
      </c>
      <c r="C23" t="s">
        <v>410</v>
      </c>
      <c r="D23" t="s">
        <v>7</v>
      </c>
      <c r="E23">
        <v>2</v>
      </c>
      <c r="F23">
        <f>SUM(3-E23)</f>
        <v>1</v>
      </c>
      <c r="G23">
        <v>29</v>
      </c>
      <c r="H23">
        <f>SUM(45-G23)</f>
        <v>16</v>
      </c>
      <c r="I23">
        <f t="shared" si="1"/>
        <v>48</v>
      </c>
      <c r="J23">
        <v>3</v>
      </c>
      <c r="L23">
        <v>3</v>
      </c>
      <c r="M23">
        <v>45</v>
      </c>
    </row>
    <row r="24" spans="1:13" x14ac:dyDescent="0.3">
      <c r="A24" t="s">
        <v>15</v>
      </c>
      <c r="B24" t="s">
        <v>70</v>
      </c>
      <c r="C24" t="s">
        <v>410</v>
      </c>
      <c r="D24" t="s">
        <v>7</v>
      </c>
      <c r="E24">
        <v>7</v>
      </c>
      <c r="F24">
        <f>SUM(19-E24)</f>
        <v>12</v>
      </c>
      <c r="G24">
        <v>29</v>
      </c>
      <c r="H24">
        <f t="shared" ref="H24:H25" si="8">SUM(45-G24)</f>
        <v>16</v>
      </c>
      <c r="I24">
        <f t="shared" si="1"/>
        <v>64</v>
      </c>
      <c r="J24">
        <v>19</v>
      </c>
      <c r="L24">
        <v>19</v>
      </c>
      <c r="M24">
        <v>45</v>
      </c>
    </row>
    <row r="25" spans="1:13" x14ac:dyDescent="0.3">
      <c r="A25" t="s">
        <v>46</v>
      </c>
      <c r="B25" t="s">
        <v>70</v>
      </c>
      <c r="C25" t="s">
        <v>410</v>
      </c>
      <c r="D25" t="s">
        <v>7</v>
      </c>
      <c r="E25">
        <v>21</v>
      </c>
      <c r="F25">
        <f>SUM(38-E25)</f>
        <v>17</v>
      </c>
      <c r="G25">
        <v>29</v>
      </c>
      <c r="H25">
        <f t="shared" si="8"/>
        <v>16</v>
      </c>
      <c r="I25">
        <f t="shared" si="1"/>
        <v>83</v>
      </c>
      <c r="J25">
        <v>38</v>
      </c>
      <c r="L25">
        <v>38</v>
      </c>
      <c r="M25">
        <v>45</v>
      </c>
    </row>
    <row r="26" spans="1:13" x14ac:dyDescent="0.3">
      <c r="A26" t="s">
        <v>16</v>
      </c>
      <c r="B26" t="s">
        <v>70</v>
      </c>
      <c r="C26" t="s">
        <v>411</v>
      </c>
      <c r="D26" t="s">
        <v>7</v>
      </c>
      <c r="E26">
        <v>2</v>
      </c>
      <c r="F26">
        <f>SUM(2-E26)</f>
        <v>0</v>
      </c>
      <c r="G26">
        <v>27</v>
      </c>
      <c r="H26">
        <f>SUM(39-G26)</f>
        <v>12</v>
      </c>
      <c r="I26">
        <f t="shared" si="1"/>
        <v>41</v>
      </c>
      <c r="J26">
        <v>2</v>
      </c>
      <c r="L26">
        <v>2</v>
      </c>
      <c r="M26">
        <v>39</v>
      </c>
    </row>
    <row r="27" spans="1:13" x14ac:dyDescent="0.3">
      <c r="A27" t="s">
        <v>15</v>
      </c>
      <c r="B27" t="s">
        <v>70</v>
      </c>
      <c r="C27" t="s">
        <v>411</v>
      </c>
      <c r="D27" t="s">
        <v>7</v>
      </c>
      <c r="E27">
        <v>7</v>
      </c>
      <c r="F27">
        <f>SUM(12-E27)</f>
        <v>5</v>
      </c>
      <c r="G27">
        <v>27</v>
      </c>
      <c r="H27">
        <f t="shared" ref="H27:H28" si="9">SUM(39-G27)</f>
        <v>12</v>
      </c>
      <c r="I27">
        <f t="shared" si="1"/>
        <v>51</v>
      </c>
      <c r="J27">
        <v>12</v>
      </c>
      <c r="L27">
        <v>12</v>
      </c>
      <c r="M27">
        <v>39</v>
      </c>
    </row>
    <row r="28" spans="1:13" x14ac:dyDescent="0.3">
      <c r="A28" t="s">
        <v>46</v>
      </c>
      <c r="B28" t="s">
        <v>70</v>
      </c>
      <c r="C28" t="s">
        <v>411</v>
      </c>
      <c r="D28" t="s">
        <v>7</v>
      </c>
      <c r="E28">
        <v>23</v>
      </c>
      <c r="F28">
        <f>SUM(29-E28)</f>
        <v>6</v>
      </c>
      <c r="G28">
        <v>27</v>
      </c>
      <c r="H28">
        <f t="shared" si="9"/>
        <v>12</v>
      </c>
      <c r="I28">
        <f t="shared" si="1"/>
        <v>68</v>
      </c>
      <c r="J28">
        <v>18</v>
      </c>
      <c r="L28">
        <v>29</v>
      </c>
      <c r="M28">
        <v>39</v>
      </c>
    </row>
    <row r="29" spans="1:13" x14ac:dyDescent="0.3">
      <c r="A29" t="s">
        <v>16</v>
      </c>
      <c r="B29" t="s">
        <v>70</v>
      </c>
      <c r="C29" t="s">
        <v>412</v>
      </c>
      <c r="D29" t="s">
        <v>7</v>
      </c>
      <c r="E29">
        <v>0</v>
      </c>
      <c r="F29">
        <f>SUM(4-E29)</f>
        <v>4</v>
      </c>
      <c r="G29">
        <v>15</v>
      </c>
      <c r="H29">
        <f>SUM(67-G29)</f>
        <v>52</v>
      </c>
      <c r="I29">
        <f t="shared" si="1"/>
        <v>71</v>
      </c>
      <c r="J29">
        <v>4</v>
      </c>
      <c r="L29">
        <v>4</v>
      </c>
      <c r="M29">
        <v>67</v>
      </c>
    </row>
    <row r="30" spans="1:13" x14ac:dyDescent="0.3">
      <c r="A30" t="s">
        <v>15</v>
      </c>
      <c r="B30" t="s">
        <v>70</v>
      </c>
      <c r="C30" t="s">
        <v>412</v>
      </c>
      <c r="D30" t="s">
        <v>7</v>
      </c>
      <c r="E30">
        <v>7</v>
      </c>
      <c r="F30">
        <f>SUM(27-E30)</f>
        <v>20</v>
      </c>
      <c r="G30">
        <v>15</v>
      </c>
      <c r="H30">
        <f t="shared" ref="H30:H31" si="10">SUM(67-G30)</f>
        <v>52</v>
      </c>
      <c r="I30">
        <f t="shared" si="1"/>
        <v>94</v>
      </c>
      <c r="J30">
        <v>22</v>
      </c>
      <c r="L30">
        <v>27</v>
      </c>
      <c r="M30">
        <v>67</v>
      </c>
    </row>
    <row r="31" spans="1:13" x14ac:dyDescent="0.3">
      <c r="A31" t="s">
        <v>46</v>
      </c>
      <c r="B31" t="s">
        <v>70</v>
      </c>
      <c r="C31" t="s">
        <v>412</v>
      </c>
      <c r="D31" t="s">
        <v>7</v>
      </c>
      <c r="E31">
        <v>9</v>
      </c>
      <c r="F31">
        <f>SUM(48-E31)</f>
        <v>39</v>
      </c>
      <c r="G31">
        <v>15</v>
      </c>
      <c r="H31">
        <f t="shared" si="10"/>
        <v>52</v>
      </c>
      <c r="I31">
        <f t="shared" si="1"/>
        <v>115</v>
      </c>
      <c r="J31">
        <v>24</v>
      </c>
      <c r="L31">
        <v>48</v>
      </c>
      <c r="M31">
        <v>67</v>
      </c>
    </row>
    <row r="32" spans="1:13" x14ac:dyDescent="0.3">
      <c r="A32" t="s">
        <v>16</v>
      </c>
      <c r="B32" t="s">
        <v>70</v>
      </c>
      <c r="C32" t="s">
        <v>413</v>
      </c>
      <c r="D32" t="s">
        <v>7</v>
      </c>
      <c r="E32">
        <v>1</v>
      </c>
      <c r="F32">
        <f>SUM(3-E32)</f>
        <v>2</v>
      </c>
      <c r="G32">
        <v>14</v>
      </c>
      <c r="H32">
        <f>SUM(45-G32)</f>
        <v>31</v>
      </c>
      <c r="I32">
        <f t="shared" si="1"/>
        <v>48</v>
      </c>
      <c r="J32">
        <v>3</v>
      </c>
      <c r="L32">
        <v>3</v>
      </c>
      <c r="M32">
        <v>45</v>
      </c>
    </row>
    <row r="33" spans="1:13" x14ac:dyDescent="0.3">
      <c r="A33" t="s">
        <v>15</v>
      </c>
      <c r="B33" t="s">
        <v>70</v>
      </c>
      <c r="C33" t="s">
        <v>413</v>
      </c>
      <c r="D33" t="s">
        <v>7</v>
      </c>
      <c r="E33">
        <v>5</v>
      </c>
      <c r="F33">
        <f>SUM(19-E33)</f>
        <v>14</v>
      </c>
      <c r="G33">
        <v>14</v>
      </c>
      <c r="H33">
        <f t="shared" ref="H33:H34" si="11">SUM(45-G33)</f>
        <v>31</v>
      </c>
      <c r="I33">
        <f t="shared" si="1"/>
        <v>64</v>
      </c>
      <c r="J33">
        <v>19</v>
      </c>
      <c r="L33">
        <v>19</v>
      </c>
      <c r="M33">
        <v>45</v>
      </c>
    </row>
    <row r="34" spans="1:13" x14ac:dyDescent="0.3">
      <c r="A34" t="s">
        <v>46</v>
      </c>
      <c r="B34" t="s">
        <v>70</v>
      </c>
      <c r="C34" t="s">
        <v>413</v>
      </c>
      <c r="D34" t="s">
        <v>7</v>
      </c>
      <c r="E34">
        <v>9</v>
      </c>
      <c r="F34">
        <f>SUM(38-E34)</f>
        <v>29</v>
      </c>
      <c r="G34">
        <v>14</v>
      </c>
      <c r="H34">
        <f t="shared" si="11"/>
        <v>31</v>
      </c>
      <c r="I34">
        <f t="shared" si="1"/>
        <v>83</v>
      </c>
      <c r="J34">
        <v>23</v>
      </c>
      <c r="L34">
        <v>38</v>
      </c>
      <c r="M34">
        <v>45</v>
      </c>
    </row>
    <row r="35" spans="1:13" x14ac:dyDescent="0.3">
      <c r="A35" t="s">
        <v>16</v>
      </c>
      <c r="B35" t="s">
        <v>70</v>
      </c>
      <c r="C35" t="s">
        <v>414</v>
      </c>
      <c r="D35" t="s">
        <v>7</v>
      </c>
      <c r="E35">
        <v>1</v>
      </c>
      <c r="F35">
        <f>SUM(2-E35)</f>
        <v>1</v>
      </c>
      <c r="G35">
        <v>19</v>
      </c>
      <c r="H35">
        <f>SUM(39-G35)</f>
        <v>20</v>
      </c>
      <c r="I35">
        <f t="shared" si="1"/>
        <v>41</v>
      </c>
      <c r="J35">
        <v>2</v>
      </c>
      <c r="L35">
        <v>2</v>
      </c>
      <c r="M35">
        <v>39</v>
      </c>
    </row>
    <row r="36" spans="1:13" x14ac:dyDescent="0.3">
      <c r="A36" t="s">
        <v>15</v>
      </c>
      <c r="B36" t="s">
        <v>70</v>
      </c>
      <c r="C36" t="s">
        <v>414</v>
      </c>
      <c r="D36" t="s">
        <v>7</v>
      </c>
      <c r="E36">
        <v>4</v>
      </c>
      <c r="F36">
        <f>SUM(12-E36)</f>
        <v>8</v>
      </c>
      <c r="G36">
        <v>19</v>
      </c>
      <c r="H36">
        <f t="shared" ref="H36:H37" si="12">SUM(39-G36)</f>
        <v>20</v>
      </c>
      <c r="I36">
        <f t="shared" si="1"/>
        <v>51</v>
      </c>
      <c r="J36">
        <v>12</v>
      </c>
      <c r="L36">
        <v>12</v>
      </c>
      <c r="M36">
        <v>39</v>
      </c>
    </row>
    <row r="37" spans="1:13" x14ac:dyDescent="0.3">
      <c r="A37" t="s">
        <v>46</v>
      </c>
      <c r="B37" t="s">
        <v>70</v>
      </c>
      <c r="C37" t="s">
        <v>414</v>
      </c>
      <c r="D37" t="s">
        <v>7</v>
      </c>
      <c r="E37">
        <v>15</v>
      </c>
      <c r="F37">
        <f>SUM(29-E37)</f>
        <v>14</v>
      </c>
      <c r="G37">
        <v>19</v>
      </c>
      <c r="H37">
        <f t="shared" si="12"/>
        <v>20</v>
      </c>
      <c r="I37">
        <f t="shared" si="1"/>
        <v>68</v>
      </c>
      <c r="J37">
        <v>29</v>
      </c>
      <c r="L37">
        <v>29</v>
      </c>
      <c r="M37">
        <v>39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0892-E118-4EEA-8841-C35A5990AC26}">
  <dimension ref="A1:L17"/>
  <sheetViews>
    <sheetView workbookViewId="0">
      <selection activeCell="C4" sqref="C4"/>
    </sheetView>
  </sheetViews>
  <sheetFormatPr defaultRowHeight="14.4" x14ac:dyDescent="0.3"/>
  <cols>
    <col min="3" max="3" width="24.777343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416</v>
      </c>
      <c r="B2" t="s">
        <v>45</v>
      </c>
      <c r="C2" t="s">
        <v>195</v>
      </c>
      <c r="D2" t="s">
        <v>8</v>
      </c>
      <c r="E2">
        <v>0.8</v>
      </c>
      <c r="F2">
        <v>0.5</v>
      </c>
      <c r="G2">
        <v>1.1000000000000001</v>
      </c>
      <c r="H2">
        <v>12</v>
      </c>
      <c r="I2">
        <v>0.5</v>
      </c>
      <c r="J2">
        <v>0.4</v>
      </c>
      <c r="K2">
        <v>0.6</v>
      </c>
      <c r="L2">
        <v>36</v>
      </c>
    </row>
    <row r="3" spans="1:12" x14ac:dyDescent="0.3">
      <c r="A3" t="s">
        <v>416</v>
      </c>
      <c r="B3" t="s">
        <v>45</v>
      </c>
      <c r="C3" t="s">
        <v>159</v>
      </c>
      <c r="D3" t="s">
        <v>8</v>
      </c>
      <c r="E3">
        <v>0.6</v>
      </c>
      <c r="F3">
        <v>0.4</v>
      </c>
      <c r="G3">
        <v>0.8</v>
      </c>
      <c r="H3">
        <v>12</v>
      </c>
      <c r="I3">
        <v>0.3</v>
      </c>
      <c r="J3">
        <v>0.2</v>
      </c>
      <c r="K3">
        <v>0.5</v>
      </c>
      <c r="L3">
        <v>36</v>
      </c>
    </row>
    <row r="4" spans="1:12" x14ac:dyDescent="0.3">
      <c r="A4" t="s">
        <v>416</v>
      </c>
      <c r="B4" t="s">
        <v>45</v>
      </c>
      <c r="C4" t="s">
        <v>160</v>
      </c>
      <c r="D4" t="s">
        <v>8</v>
      </c>
      <c r="E4">
        <v>0.1</v>
      </c>
      <c r="F4">
        <v>0.1</v>
      </c>
      <c r="G4">
        <v>0.2</v>
      </c>
      <c r="H4">
        <v>12</v>
      </c>
      <c r="I4">
        <v>0.1</v>
      </c>
      <c r="J4">
        <v>0.11</v>
      </c>
      <c r="K4">
        <v>0.2</v>
      </c>
      <c r="L4">
        <v>36</v>
      </c>
    </row>
    <row r="5" spans="1:12" x14ac:dyDescent="0.3">
      <c r="A5" t="s">
        <v>416</v>
      </c>
      <c r="B5" t="s">
        <v>45</v>
      </c>
      <c r="C5" t="s">
        <v>415</v>
      </c>
      <c r="D5" t="s">
        <v>8</v>
      </c>
      <c r="E5">
        <v>8.9999999999999993E-3</v>
      </c>
      <c r="F5">
        <v>7.4999999999999997E-3</v>
      </c>
      <c r="G5">
        <v>1.0999999999999999E-2</v>
      </c>
      <c r="H5">
        <v>12</v>
      </c>
      <c r="I5">
        <v>5.4999999999999997E-3</v>
      </c>
      <c r="J5">
        <v>4.4999999999999997E-3</v>
      </c>
      <c r="K5">
        <v>7.1000000000000004E-3</v>
      </c>
      <c r="L5">
        <v>36</v>
      </c>
    </row>
    <row r="6" spans="1:12" x14ac:dyDescent="0.3">
      <c r="A6" t="s">
        <v>417</v>
      </c>
      <c r="B6" t="s">
        <v>45</v>
      </c>
      <c r="C6" t="s">
        <v>195</v>
      </c>
      <c r="D6" t="s">
        <v>8</v>
      </c>
      <c r="E6">
        <v>0.5</v>
      </c>
      <c r="F6">
        <v>0.4</v>
      </c>
      <c r="G6">
        <v>0.8</v>
      </c>
      <c r="H6">
        <v>23</v>
      </c>
      <c r="I6">
        <v>0.5</v>
      </c>
      <c r="J6">
        <v>0.4</v>
      </c>
      <c r="K6">
        <v>0.6</v>
      </c>
      <c r="L6">
        <v>36</v>
      </c>
    </row>
    <row r="7" spans="1:12" x14ac:dyDescent="0.3">
      <c r="A7" t="s">
        <v>417</v>
      </c>
      <c r="B7" t="s">
        <v>45</v>
      </c>
      <c r="C7" t="s">
        <v>159</v>
      </c>
      <c r="D7" t="s">
        <v>8</v>
      </c>
      <c r="E7">
        <v>0.4</v>
      </c>
      <c r="F7">
        <v>0.3</v>
      </c>
      <c r="G7">
        <v>0.5</v>
      </c>
      <c r="H7">
        <v>23</v>
      </c>
      <c r="I7">
        <v>0.3</v>
      </c>
      <c r="J7">
        <v>0.2</v>
      </c>
      <c r="K7">
        <v>0.5</v>
      </c>
      <c r="L7">
        <v>36</v>
      </c>
    </row>
    <row r="8" spans="1:12" x14ac:dyDescent="0.3">
      <c r="A8" t="s">
        <v>417</v>
      </c>
      <c r="B8" t="s">
        <v>45</v>
      </c>
      <c r="C8" t="s">
        <v>160</v>
      </c>
      <c r="D8" t="s">
        <v>8</v>
      </c>
      <c r="E8">
        <v>0.1</v>
      </c>
      <c r="F8">
        <v>0.1</v>
      </c>
      <c r="G8">
        <v>0.2</v>
      </c>
      <c r="H8">
        <v>23</v>
      </c>
      <c r="I8">
        <v>0.1</v>
      </c>
      <c r="J8">
        <v>0.11</v>
      </c>
      <c r="K8">
        <v>0.2</v>
      </c>
      <c r="L8">
        <v>36</v>
      </c>
    </row>
    <row r="9" spans="1:12" x14ac:dyDescent="0.3">
      <c r="A9" t="s">
        <v>417</v>
      </c>
      <c r="B9" t="s">
        <v>45</v>
      </c>
      <c r="C9" t="s">
        <v>415</v>
      </c>
      <c r="D9" t="s">
        <v>8</v>
      </c>
      <c r="E9">
        <v>5.0000000000000001E-3</v>
      </c>
      <c r="F9">
        <v>4.4999999999999997E-3</v>
      </c>
      <c r="G9">
        <v>8.2000000000000007E-3</v>
      </c>
      <c r="H9">
        <v>23</v>
      </c>
      <c r="I9">
        <v>5.4999999999999997E-3</v>
      </c>
      <c r="J9">
        <v>4.4999999999999997E-3</v>
      </c>
      <c r="K9">
        <v>7.1000000000000004E-3</v>
      </c>
      <c r="L9">
        <v>36</v>
      </c>
    </row>
    <row r="10" spans="1:12" x14ac:dyDescent="0.3">
      <c r="A10" t="s">
        <v>416</v>
      </c>
      <c r="B10" t="s">
        <v>45</v>
      </c>
      <c r="C10" t="s">
        <v>60</v>
      </c>
      <c r="D10" t="s">
        <v>8</v>
      </c>
      <c r="E10">
        <v>327</v>
      </c>
      <c r="F10">
        <v>202</v>
      </c>
      <c r="G10">
        <v>353</v>
      </c>
      <c r="H10">
        <v>12</v>
      </c>
      <c r="I10">
        <v>196</v>
      </c>
      <c r="J10">
        <v>162</v>
      </c>
      <c r="K10">
        <v>274</v>
      </c>
      <c r="L10">
        <v>36</v>
      </c>
    </row>
    <row r="11" spans="1:12" x14ac:dyDescent="0.3">
      <c r="A11" t="s">
        <v>416</v>
      </c>
      <c r="B11" t="s">
        <v>45</v>
      </c>
      <c r="C11" t="s">
        <v>68</v>
      </c>
      <c r="D11" t="s">
        <v>8</v>
      </c>
      <c r="E11">
        <v>243</v>
      </c>
      <c r="F11">
        <v>114</v>
      </c>
      <c r="G11">
        <v>282</v>
      </c>
      <c r="H11">
        <v>12</v>
      </c>
      <c r="I11">
        <v>145</v>
      </c>
      <c r="J11">
        <v>100</v>
      </c>
      <c r="K11">
        <v>182</v>
      </c>
      <c r="L11">
        <v>36</v>
      </c>
    </row>
    <row r="12" spans="1:12" x14ac:dyDescent="0.3">
      <c r="A12" t="s">
        <v>416</v>
      </c>
      <c r="B12" t="s">
        <v>45</v>
      </c>
      <c r="C12" t="s">
        <v>69</v>
      </c>
      <c r="D12" t="s">
        <v>8</v>
      </c>
      <c r="E12">
        <v>64</v>
      </c>
      <c r="F12">
        <v>60</v>
      </c>
      <c r="G12">
        <v>88</v>
      </c>
      <c r="H12">
        <v>12</v>
      </c>
      <c r="I12">
        <v>58</v>
      </c>
      <c r="J12">
        <v>42</v>
      </c>
      <c r="K12">
        <v>74</v>
      </c>
      <c r="L12">
        <v>36</v>
      </c>
    </row>
    <row r="13" spans="1:12" x14ac:dyDescent="0.3">
      <c r="A13" t="s">
        <v>416</v>
      </c>
      <c r="B13" t="s">
        <v>45</v>
      </c>
      <c r="C13" t="s">
        <v>44</v>
      </c>
      <c r="D13" t="s">
        <v>8</v>
      </c>
      <c r="E13">
        <v>3.6</v>
      </c>
      <c r="F13">
        <v>2.2999999999999998</v>
      </c>
      <c r="G13">
        <v>4.2</v>
      </c>
      <c r="H13">
        <v>12</v>
      </c>
      <c r="I13">
        <v>2</v>
      </c>
      <c r="J13">
        <v>1.8</v>
      </c>
      <c r="K13">
        <v>2.9</v>
      </c>
      <c r="L13">
        <v>36</v>
      </c>
    </row>
    <row r="14" spans="1:12" x14ac:dyDescent="0.3">
      <c r="A14" t="s">
        <v>417</v>
      </c>
      <c r="B14" t="s">
        <v>45</v>
      </c>
      <c r="C14" t="s">
        <v>60</v>
      </c>
      <c r="D14" t="s">
        <v>8</v>
      </c>
      <c r="E14">
        <v>216</v>
      </c>
      <c r="F14">
        <v>171</v>
      </c>
      <c r="G14">
        <v>313</v>
      </c>
      <c r="H14">
        <v>23</v>
      </c>
      <c r="I14">
        <v>196</v>
      </c>
      <c r="J14">
        <v>162</v>
      </c>
      <c r="K14">
        <v>274</v>
      </c>
      <c r="L14">
        <v>36</v>
      </c>
    </row>
    <row r="15" spans="1:12" x14ac:dyDescent="0.3">
      <c r="A15" t="s">
        <v>417</v>
      </c>
      <c r="B15" t="s">
        <v>45</v>
      </c>
      <c r="C15" t="s">
        <v>68</v>
      </c>
      <c r="D15" t="s">
        <v>8</v>
      </c>
      <c r="E15">
        <v>153</v>
      </c>
      <c r="F15">
        <v>110.5</v>
      </c>
      <c r="G15">
        <v>228.4</v>
      </c>
      <c r="H15">
        <v>23</v>
      </c>
      <c r="I15">
        <v>145</v>
      </c>
      <c r="J15">
        <v>100</v>
      </c>
      <c r="K15">
        <v>182</v>
      </c>
      <c r="L15">
        <v>36</v>
      </c>
    </row>
    <row r="16" spans="1:12" x14ac:dyDescent="0.3">
      <c r="A16" t="s">
        <v>417</v>
      </c>
      <c r="B16" t="s">
        <v>45</v>
      </c>
      <c r="C16" t="s">
        <v>69</v>
      </c>
      <c r="D16" t="s">
        <v>8</v>
      </c>
      <c r="E16">
        <v>62</v>
      </c>
      <c r="F16">
        <v>54</v>
      </c>
      <c r="G16">
        <v>77</v>
      </c>
      <c r="H16">
        <v>23</v>
      </c>
      <c r="I16">
        <v>58</v>
      </c>
      <c r="J16">
        <v>42</v>
      </c>
      <c r="K16">
        <v>74</v>
      </c>
      <c r="L16">
        <v>36</v>
      </c>
    </row>
    <row r="17" spans="1:12" x14ac:dyDescent="0.3">
      <c r="A17" t="s">
        <v>417</v>
      </c>
      <c r="B17" t="s">
        <v>45</v>
      </c>
      <c r="C17" t="s">
        <v>44</v>
      </c>
      <c r="D17" t="s">
        <v>8</v>
      </c>
      <c r="E17">
        <v>2.2999999999999998</v>
      </c>
      <c r="F17">
        <v>1.8</v>
      </c>
      <c r="G17">
        <v>3</v>
      </c>
      <c r="H17">
        <v>23</v>
      </c>
      <c r="I17">
        <v>2</v>
      </c>
      <c r="J17">
        <v>1.8</v>
      </c>
      <c r="K17">
        <v>2.9</v>
      </c>
      <c r="L17">
        <v>36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68AC-94D1-46A1-8449-FA3B37612366}">
  <dimension ref="A1:L25"/>
  <sheetViews>
    <sheetView workbookViewId="0">
      <selection sqref="A1:L1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15</v>
      </c>
      <c r="B2" t="s">
        <v>418</v>
      </c>
      <c r="C2" t="s">
        <v>159</v>
      </c>
      <c r="D2" t="s">
        <v>8</v>
      </c>
      <c r="E2">
        <v>1.91</v>
      </c>
      <c r="F2">
        <v>1.3</v>
      </c>
      <c r="G2">
        <v>2.5299999999999998</v>
      </c>
      <c r="H2">
        <v>21</v>
      </c>
      <c r="I2">
        <v>2.1800000000000002</v>
      </c>
      <c r="J2">
        <v>1.65</v>
      </c>
      <c r="K2">
        <v>2.7</v>
      </c>
      <c r="L2">
        <v>28</v>
      </c>
    </row>
    <row r="3" spans="1:12" x14ac:dyDescent="0.3">
      <c r="A3" t="s">
        <v>16</v>
      </c>
      <c r="B3" t="s">
        <v>418</v>
      </c>
      <c r="C3" t="s">
        <v>159</v>
      </c>
      <c r="D3" t="s">
        <v>8</v>
      </c>
      <c r="E3">
        <v>2.16</v>
      </c>
      <c r="F3">
        <v>0.79300000000000004</v>
      </c>
      <c r="G3">
        <v>3.52</v>
      </c>
      <c r="H3">
        <v>4</v>
      </c>
      <c r="I3">
        <v>2.1800000000000002</v>
      </c>
      <c r="J3">
        <v>1.65</v>
      </c>
      <c r="K3">
        <v>2.7</v>
      </c>
      <c r="L3">
        <v>28</v>
      </c>
    </row>
    <row r="4" spans="1:12" x14ac:dyDescent="0.3">
      <c r="A4" t="s">
        <v>15</v>
      </c>
      <c r="B4" t="s">
        <v>418</v>
      </c>
      <c r="C4" t="s">
        <v>419</v>
      </c>
      <c r="D4" t="s">
        <v>8</v>
      </c>
      <c r="E4">
        <v>5.65</v>
      </c>
      <c r="F4">
        <v>3.02</v>
      </c>
      <c r="G4">
        <v>8.27</v>
      </c>
      <c r="H4">
        <v>21</v>
      </c>
      <c r="I4">
        <v>8.52</v>
      </c>
      <c r="J4">
        <v>6.35</v>
      </c>
      <c r="K4">
        <v>10.7</v>
      </c>
      <c r="L4">
        <v>28</v>
      </c>
    </row>
    <row r="5" spans="1:12" x14ac:dyDescent="0.3">
      <c r="A5" t="s">
        <v>16</v>
      </c>
      <c r="B5" t="s">
        <v>418</v>
      </c>
      <c r="C5" t="s">
        <v>419</v>
      </c>
      <c r="D5" t="s">
        <v>8</v>
      </c>
      <c r="E5">
        <v>5.2</v>
      </c>
      <c r="F5">
        <v>-0.39500000000000002</v>
      </c>
      <c r="G5">
        <v>10.8</v>
      </c>
      <c r="H5">
        <v>4</v>
      </c>
      <c r="I5">
        <v>8.52</v>
      </c>
      <c r="J5">
        <v>6.35</v>
      </c>
      <c r="K5">
        <v>10.7</v>
      </c>
      <c r="L5">
        <v>28</v>
      </c>
    </row>
    <row r="6" spans="1:12" x14ac:dyDescent="0.3">
      <c r="A6" t="s">
        <v>15</v>
      </c>
      <c r="B6" t="s">
        <v>418</v>
      </c>
      <c r="C6" t="s">
        <v>42</v>
      </c>
      <c r="D6" t="s">
        <v>8</v>
      </c>
      <c r="E6">
        <v>3.84</v>
      </c>
      <c r="F6">
        <v>1.88</v>
      </c>
      <c r="G6">
        <v>5.81</v>
      </c>
      <c r="H6">
        <v>21</v>
      </c>
      <c r="I6">
        <v>4.08</v>
      </c>
      <c r="J6">
        <v>2.39</v>
      </c>
      <c r="K6">
        <v>5.76</v>
      </c>
      <c r="L6">
        <v>28</v>
      </c>
    </row>
    <row r="7" spans="1:12" x14ac:dyDescent="0.3">
      <c r="A7" t="s">
        <v>16</v>
      </c>
      <c r="B7" t="s">
        <v>418</v>
      </c>
      <c r="C7" t="s">
        <v>42</v>
      </c>
      <c r="D7" t="s">
        <v>8</v>
      </c>
      <c r="E7">
        <v>1.87</v>
      </c>
      <c r="F7">
        <v>-2.4900000000000002</v>
      </c>
      <c r="G7">
        <v>6.23</v>
      </c>
      <c r="H7">
        <v>4</v>
      </c>
      <c r="I7">
        <v>4.08</v>
      </c>
      <c r="J7">
        <v>2.39</v>
      </c>
      <c r="K7">
        <v>5.76</v>
      </c>
      <c r="L7">
        <v>28</v>
      </c>
    </row>
    <row r="8" spans="1:12" x14ac:dyDescent="0.3">
      <c r="A8" t="s">
        <v>15</v>
      </c>
      <c r="B8" t="s">
        <v>155</v>
      </c>
      <c r="C8" t="s">
        <v>159</v>
      </c>
      <c r="D8" t="s">
        <v>8</v>
      </c>
      <c r="E8">
        <v>1.62</v>
      </c>
      <c r="F8">
        <v>1.4</v>
      </c>
      <c r="G8">
        <v>1.84</v>
      </c>
      <c r="H8">
        <v>47</v>
      </c>
      <c r="I8">
        <v>1.35</v>
      </c>
      <c r="J8">
        <v>1.18</v>
      </c>
      <c r="K8">
        <v>1.52</v>
      </c>
      <c r="L8">
        <v>84</v>
      </c>
    </row>
    <row r="9" spans="1:12" x14ac:dyDescent="0.3">
      <c r="A9" t="s">
        <v>16</v>
      </c>
      <c r="B9" t="s">
        <v>155</v>
      </c>
      <c r="C9" t="s">
        <v>159</v>
      </c>
      <c r="D9" t="s">
        <v>8</v>
      </c>
      <c r="E9">
        <v>1.84</v>
      </c>
      <c r="F9">
        <v>1.24</v>
      </c>
      <c r="G9">
        <v>2.4300000000000002</v>
      </c>
      <c r="H9">
        <v>6</v>
      </c>
      <c r="I9">
        <v>1.35</v>
      </c>
      <c r="J9">
        <v>1.18</v>
      </c>
      <c r="K9">
        <v>1.52</v>
      </c>
      <c r="L9">
        <v>84</v>
      </c>
    </row>
    <row r="10" spans="1:12" x14ac:dyDescent="0.3">
      <c r="A10" t="s">
        <v>15</v>
      </c>
      <c r="B10" t="s">
        <v>155</v>
      </c>
      <c r="C10" t="s">
        <v>419</v>
      </c>
      <c r="D10" t="s">
        <v>8</v>
      </c>
      <c r="E10">
        <v>5.4</v>
      </c>
      <c r="F10">
        <v>4.0199999999999996</v>
      </c>
      <c r="G10">
        <v>6.79</v>
      </c>
      <c r="H10">
        <v>47</v>
      </c>
      <c r="I10">
        <v>5.37</v>
      </c>
      <c r="J10">
        <v>4.3</v>
      </c>
      <c r="K10">
        <v>6.43</v>
      </c>
      <c r="L10">
        <v>84</v>
      </c>
    </row>
    <row r="11" spans="1:12" x14ac:dyDescent="0.3">
      <c r="A11" t="s">
        <v>16</v>
      </c>
      <c r="B11" t="s">
        <v>155</v>
      </c>
      <c r="C11" t="s">
        <v>419</v>
      </c>
      <c r="D11" t="s">
        <v>8</v>
      </c>
      <c r="E11">
        <v>3.16</v>
      </c>
      <c r="F11">
        <v>-0.628</v>
      </c>
      <c r="G11">
        <v>6.96</v>
      </c>
      <c r="H11">
        <v>6</v>
      </c>
      <c r="I11">
        <v>5.37</v>
      </c>
      <c r="J11">
        <v>4.3</v>
      </c>
      <c r="K11">
        <v>6.43</v>
      </c>
      <c r="L11">
        <v>84</v>
      </c>
    </row>
    <row r="12" spans="1:12" x14ac:dyDescent="0.3">
      <c r="A12" t="s">
        <v>15</v>
      </c>
      <c r="B12" t="s">
        <v>155</v>
      </c>
      <c r="C12" t="s">
        <v>42</v>
      </c>
      <c r="D12" t="s">
        <v>8</v>
      </c>
      <c r="E12">
        <v>3.89</v>
      </c>
      <c r="F12">
        <v>2.97</v>
      </c>
      <c r="G12">
        <v>4.82</v>
      </c>
      <c r="H12">
        <v>47</v>
      </c>
      <c r="I12">
        <v>4.32</v>
      </c>
      <c r="J12">
        <v>3.61</v>
      </c>
      <c r="K12">
        <v>5.03</v>
      </c>
      <c r="L12">
        <v>84</v>
      </c>
    </row>
    <row r="13" spans="1:12" x14ac:dyDescent="0.3">
      <c r="A13" t="s">
        <v>16</v>
      </c>
      <c r="B13" t="s">
        <v>155</v>
      </c>
      <c r="C13" t="s">
        <v>42</v>
      </c>
      <c r="D13" t="s">
        <v>8</v>
      </c>
      <c r="E13">
        <v>1.81</v>
      </c>
      <c r="F13">
        <v>-0.745</v>
      </c>
      <c r="G13">
        <v>4.3600000000000003</v>
      </c>
      <c r="H13">
        <v>6</v>
      </c>
      <c r="I13">
        <v>4.32</v>
      </c>
      <c r="J13">
        <v>3.61</v>
      </c>
      <c r="K13">
        <v>5.03</v>
      </c>
      <c r="L13">
        <v>84</v>
      </c>
    </row>
    <row r="14" spans="1:12" x14ac:dyDescent="0.3">
      <c r="A14" t="s">
        <v>15</v>
      </c>
      <c r="B14" t="s">
        <v>261</v>
      </c>
      <c r="C14" t="s">
        <v>159</v>
      </c>
      <c r="D14" t="s">
        <v>8</v>
      </c>
      <c r="E14">
        <v>2.0499999999999998</v>
      </c>
      <c r="F14">
        <v>0.16200000000000001</v>
      </c>
      <c r="G14">
        <v>0.249</v>
      </c>
      <c r="H14">
        <v>67</v>
      </c>
      <c r="I14">
        <v>1.3</v>
      </c>
      <c r="J14">
        <v>9.4E-2</v>
      </c>
      <c r="K14">
        <v>0.16600000000000001</v>
      </c>
      <c r="L14">
        <v>98</v>
      </c>
    </row>
    <row r="15" spans="1:12" x14ac:dyDescent="0.3">
      <c r="A15" t="s">
        <v>16</v>
      </c>
      <c r="B15" t="s">
        <v>261</v>
      </c>
      <c r="C15" t="s">
        <v>159</v>
      </c>
      <c r="D15" t="s">
        <v>8</v>
      </c>
      <c r="E15">
        <v>0.505</v>
      </c>
      <c r="F15">
        <v>0.42699999999999999</v>
      </c>
      <c r="G15">
        <v>0.58399999999999996</v>
      </c>
      <c r="H15">
        <v>20</v>
      </c>
      <c r="I15">
        <v>1.3</v>
      </c>
      <c r="J15">
        <v>9.4E-2</v>
      </c>
      <c r="K15">
        <v>0.16600000000000001</v>
      </c>
      <c r="L15">
        <v>98</v>
      </c>
    </row>
    <row r="16" spans="1:12" x14ac:dyDescent="0.3">
      <c r="A16" t="s">
        <v>15</v>
      </c>
      <c r="B16" t="s">
        <v>261</v>
      </c>
      <c r="C16" t="s">
        <v>419</v>
      </c>
      <c r="D16" t="s">
        <v>8</v>
      </c>
      <c r="E16">
        <v>2.99</v>
      </c>
      <c r="F16">
        <v>2.23</v>
      </c>
      <c r="G16">
        <v>3.75</v>
      </c>
      <c r="H16">
        <v>67</v>
      </c>
      <c r="I16">
        <v>2.15</v>
      </c>
      <c r="J16">
        <v>1.53</v>
      </c>
      <c r="K16">
        <v>2.78</v>
      </c>
      <c r="L16">
        <v>98</v>
      </c>
    </row>
    <row r="17" spans="1:12" x14ac:dyDescent="0.3">
      <c r="A17" t="s">
        <v>16</v>
      </c>
      <c r="B17" t="s">
        <v>261</v>
      </c>
      <c r="C17" t="s">
        <v>419</v>
      </c>
      <c r="D17" t="s">
        <v>8</v>
      </c>
      <c r="E17">
        <v>5.3</v>
      </c>
      <c r="F17">
        <v>3.95</v>
      </c>
      <c r="G17">
        <v>6.65</v>
      </c>
      <c r="H17">
        <v>20</v>
      </c>
      <c r="I17">
        <v>2.15</v>
      </c>
      <c r="J17">
        <v>1.53</v>
      </c>
      <c r="K17">
        <v>2.78</v>
      </c>
      <c r="L17">
        <v>98</v>
      </c>
    </row>
    <row r="18" spans="1:12" x14ac:dyDescent="0.3">
      <c r="A18" t="s">
        <v>15</v>
      </c>
      <c r="B18" t="s">
        <v>261</v>
      </c>
      <c r="C18" t="s">
        <v>42</v>
      </c>
      <c r="D18" t="s">
        <v>8</v>
      </c>
      <c r="E18">
        <v>13.4</v>
      </c>
      <c r="F18">
        <v>11.4</v>
      </c>
      <c r="G18">
        <v>15.3</v>
      </c>
      <c r="H18">
        <v>67</v>
      </c>
      <c r="I18">
        <v>15.8</v>
      </c>
      <c r="J18">
        <v>14.1</v>
      </c>
      <c r="K18">
        <v>17.399999999999999</v>
      </c>
      <c r="L18">
        <v>98</v>
      </c>
    </row>
    <row r="19" spans="1:12" x14ac:dyDescent="0.3">
      <c r="A19" t="s">
        <v>16</v>
      </c>
      <c r="B19" t="s">
        <v>261</v>
      </c>
      <c r="C19" t="s">
        <v>42</v>
      </c>
      <c r="D19" t="s">
        <v>8</v>
      </c>
      <c r="E19">
        <v>9.8699999999999992</v>
      </c>
      <c r="F19">
        <v>6.34</v>
      </c>
      <c r="G19">
        <v>13.4</v>
      </c>
      <c r="H19">
        <v>20</v>
      </c>
      <c r="I19">
        <v>15.8</v>
      </c>
      <c r="J19">
        <v>14.1</v>
      </c>
      <c r="K19">
        <v>17.399999999999999</v>
      </c>
      <c r="L19">
        <v>98</v>
      </c>
    </row>
    <row r="20" spans="1:12" x14ac:dyDescent="0.3">
      <c r="A20" t="s">
        <v>15</v>
      </c>
      <c r="B20" t="s">
        <v>158</v>
      </c>
      <c r="C20" t="s">
        <v>159</v>
      </c>
      <c r="D20" t="s">
        <v>8</v>
      </c>
      <c r="E20">
        <v>1.94</v>
      </c>
      <c r="F20">
        <v>1.75</v>
      </c>
      <c r="G20">
        <v>2.12</v>
      </c>
      <c r="H20">
        <v>98</v>
      </c>
      <c r="I20">
        <v>1.45</v>
      </c>
      <c r="J20">
        <v>1.28</v>
      </c>
      <c r="K20">
        <v>1.61</v>
      </c>
      <c r="L20">
        <v>135</v>
      </c>
    </row>
    <row r="21" spans="1:12" x14ac:dyDescent="0.3">
      <c r="A21" t="s">
        <v>16</v>
      </c>
      <c r="B21" t="s">
        <v>158</v>
      </c>
      <c r="C21" t="s">
        <v>159</v>
      </c>
      <c r="D21" t="s">
        <v>8</v>
      </c>
      <c r="E21">
        <v>2.1</v>
      </c>
      <c r="F21">
        <v>1.64</v>
      </c>
      <c r="G21">
        <v>2.56</v>
      </c>
      <c r="H21">
        <v>15</v>
      </c>
      <c r="I21">
        <v>1.45</v>
      </c>
      <c r="J21">
        <v>1.28</v>
      </c>
      <c r="K21">
        <v>1.61</v>
      </c>
      <c r="L21">
        <v>135</v>
      </c>
    </row>
    <row r="22" spans="1:12" x14ac:dyDescent="0.3">
      <c r="A22" t="s">
        <v>15</v>
      </c>
      <c r="B22" t="s">
        <v>158</v>
      </c>
      <c r="C22" t="s">
        <v>419</v>
      </c>
      <c r="D22" t="s">
        <v>8</v>
      </c>
      <c r="E22">
        <v>24.4</v>
      </c>
      <c r="F22">
        <v>21.1</v>
      </c>
      <c r="G22">
        <v>27.7</v>
      </c>
      <c r="H22">
        <v>98</v>
      </c>
      <c r="I22">
        <v>20.8</v>
      </c>
      <c r="J22">
        <v>18</v>
      </c>
      <c r="K22">
        <v>23.6</v>
      </c>
      <c r="L22">
        <v>135</v>
      </c>
    </row>
    <row r="23" spans="1:12" x14ac:dyDescent="0.3">
      <c r="A23" t="s">
        <v>16</v>
      </c>
      <c r="B23" t="s">
        <v>158</v>
      </c>
      <c r="C23" t="s">
        <v>419</v>
      </c>
      <c r="D23" t="s">
        <v>8</v>
      </c>
      <c r="E23">
        <v>29</v>
      </c>
      <c r="F23">
        <v>20.8</v>
      </c>
      <c r="G23">
        <v>37.200000000000003</v>
      </c>
      <c r="H23">
        <v>15</v>
      </c>
      <c r="I23">
        <v>20.8</v>
      </c>
      <c r="J23">
        <v>18</v>
      </c>
      <c r="K23">
        <v>23.6</v>
      </c>
      <c r="L23">
        <v>135</v>
      </c>
    </row>
    <row r="24" spans="1:12" x14ac:dyDescent="0.3">
      <c r="A24" t="s">
        <v>15</v>
      </c>
      <c r="B24" t="s">
        <v>158</v>
      </c>
      <c r="C24" t="s">
        <v>42</v>
      </c>
      <c r="D24" t="s">
        <v>8</v>
      </c>
      <c r="E24">
        <v>13.9</v>
      </c>
      <c r="F24">
        <v>12.1</v>
      </c>
      <c r="G24">
        <v>15.7</v>
      </c>
      <c r="H24">
        <v>98</v>
      </c>
      <c r="I24">
        <v>15.2</v>
      </c>
      <c r="J24">
        <v>13.7</v>
      </c>
      <c r="K24">
        <v>16.8</v>
      </c>
      <c r="L24">
        <v>135</v>
      </c>
    </row>
    <row r="25" spans="1:12" x14ac:dyDescent="0.3">
      <c r="A25" t="s">
        <v>16</v>
      </c>
      <c r="B25" t="s">
        <v>158</v>
      </c>
      <c r="C25" t="s">
        <v>42</v>
      </c>
      <c r="D25" t="s">
        <v>8</v>
      </c>
      <c r="E25">
        <v>15.8</v>
      </c>
      <c r="F25">
        <v>11.3</v>
      </c>
      <c r="G25">
        <v>20.399999999999999</v>
      </c>
      <c r="H25">
        <v>15</v>
      </c>
      <c r="I25">
        <v>15.2</v>
      </c>
      <c r="J25">
        <v>13.7</v>
      </c>
      <c r="K25">
        <v>16.8</v>
      </c>
      <c r="L25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2735-DEEA-4CE4-925F-0BBB0D18A7C1}">
  <dimension ref="A1:J7"/>
  <sheetViews>
    <sheetView workbookViewId="0">
      <selection activeCell="G4" sqref="G4"/>
    </sheetView>
  </sheetViews>
  <sheetFormatPr defaultRowHeight="14.4" x14ac:dyDescent="0.3"/>
  <cols>
    <col min="2" max="2" width="10.5546875" bestFit="1" customWidth="1"/>
    <col min="3" max="3" width="18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43</v>
      </c>
      <c r="C2" t="s">
        <v>113</v>
      </c>
      <c r="D2" t="s">
        <v>8</v>
      </c>
      <c r="E2">
        <v>23</v>
      </c>
      <c r="F2">
        <f>SUM(90-E2)</f>
        <v>67</v>
      </c>
      <c r="G2">
        <v>172</v>
      </c>
      <c r="H2">
        <f>SUM(1072-G2)</f>
        <v>900</v>
      </c>
      <c r="I2">
        <f>SUM(E2:H2)</f>
        <v>1162</v>
      </c>
      <c r="J2">
        <v>90</v>
      </c>
    </row>
    <row r="3" spans="1:10" x14ac:dyDescent="0.3">
      <c r="A3" t="s">
        <v>15</v>
      </c>
      <c r="B3" t="s">
        <v>43</v>
      </c>
      <c r="C3" t="s">
        <v>113</v>
      </c>
      <c r="D3" t="s">
        <v>8</v>
      </c>
      <c r="E3">
        <v>14</v>
      </c>
      <c r="F3">
        <f>SUM(91-E3)</f>
        <v>77</v>
      </c>
      <c r="G3">
        <v>172</v>
      </c>
      <c r="H3">
        <f t="shared" ref="H3:H4" si="0">SUM(1072-G3)</f>
        <v>900</v>
      </c>
      <c r="I3">
        <f t="shared" ref="I3:I7" si="1">SUM(E3:H3)</f>
        <v>1163</v>
      </c>
      <c r="J3">
        <v>91</v>
      </c>
    </row>
    <row r="4" spans="1:10" x14ac:dyDescent="0.3">
      <c r="A4" t="s">
        <v>46</v>
      </c>
      <c r="B4" t="s">
        <v>43</v>
      </c>
      <c r="C4" t="s">
        <v>113</v>
      </c>
      <c r="D4" t="s">
        <v>8</v>
      </c>
      <c r="E4">
        <v>13</v>
      </c>
      <c r="F4">
        <f>SUM(35-E4)</f>
        <v>22</v>
      </c>
      <c r="G4">
        <v>172</v>
      </c>
      <c r="H4">
        <f t="shared" si="0"/>
        <v>900</v>
      </c>
      <c r="I4">
        <f t="shared" si="1"/>
        <v>1107</v>
      </c>
      <c r="J4">
        <v>35</v>
      </c>
    </row>
    <row r="5" spans="1:10" x14ac:dyDescent="0.3">
      <c r="A5" t="s">
        <v>16</v>
      </c>
      <c r="B5" t="s">
        <v>45</v>
      </c>
      <c r="C5" t="s">
        <v>113</v>
      </c>
      <c r="D5" t="s">
        <v>8</v>
      </c>
      <c r="E5">
        <v>19</v>
      </c>
      <c r="F5">
        <f>SUM(87-E5)</f>
        <v>68</v>
      </c>
      <c r="G5">
        <v>217</v>
      </c>
      <c r="H5">
        <f>SUM(1112-G5)</f>
        <v>895</v>
      </c>
      <c r="I5">
        <f t="shared" si="1"/>
        <v>1199</v>
      </c>
      <c r="J5">
        <v>87</v>
      </c>
    </row>
    <row r="6" spans="1:10" x14ac:dyDescent="0.3">
      <c r="A6" t="s">
        <v>15</v>
      </c>
      <c r="B6" t="s">
        <v>45</v>
      </c>
      <c r="C6" t="s">
        <v>113</v>
      </c>
      <c r="D6" t="s">
        <v>8</v>
      </c>
      <c r="E6">
        <v>15</v>
      </c>
      <c r="F6">
        <f>SUM(102-E6)</f>
        <v>87</v>
      </c>
      <c r="G6">
        <v>217</v>
      </c>
      <c r="H6">
        <f t="shared" ref="H6:H7" si="2">SUM(1112-G6)</f>
        <v>895</v>
      </c>
      <c r="I6">
        <f t="shared" si="1"/>
        <v>1214</v>
      </c>
      <c r="J6">
        <v>102</v>
      </c>
    </row>
    <row r="7" spans="1:10" x14ac:dyDescent="0.3">
      <c r="A7" t="s">
        <v>46</v>
      </c>
      <c r="B7" t="s">
        <v>45</v>
      </c>
      <c r="C7" t="s">
        <v>113</v>
      </c>
      <c r="D7" t="s">
        <v>8</v>
      </c>
      <c r="E7">
        <v>9</v>
      </c>
      <c r="F7">
        <f>SUM(33-E7)</f>
        <v>24</v>
      </c>
      <c r="G7">
        <v>217</v>
      </c>
      <c r="H7">
        <f t="shared" si="2"/>
        <v>895</v>
      </c>
      <c r="I7">
        <f t="shared" si="1"/>
        <v>1145</v>
      </c>
      <c r="J7">
        <v>33</v>
      </c>
    </row>
  </sheetData>
  <phoneticPr fontId="2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5FBC-F4BB-440D-BF3F-23A028BAF445}">
  <dimension ref="A1:J5"/>
  <sheetViews>
    <sheetView workbookViewId="0">
      <selection activeCell="A4" sqref="A4:XFD4"/>
    </sheetView>
  </sheetViews>
  <sheetFormatPr defaultRowHeight="14.4" x14ac:dyDescent="0.3"/>
  <cols>
    <col min="1" max="1" width="15.8867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627</v>
      </c>
      <c r="B2" t="s">
        <v>34</v>
      </c>
      <c r="C2" t="s">
        <v>159</v>
      </c>
      <c r="D2" t="s">
        <v>27</v>
      </c>
      <c r="E2">
        <v>2.94</v>
      </c>
      <c r="F2">
        <v>0.75</v>
      </c>
      <c r="G2">
        <v>98</v>
      </c>
      <c r="H2">
        <v>3.04</v>
      </c>
      <c r="I2">
        <v>0.85</v>
      </c>
      <c r="J2">
        <v>125</v>
      </c>
    </row>
    <row r="3" spans="1:10" x14ac:dyDescent="0.3">
      <c r="A3" t="s">
        <v>628</v>
      </c>
      <c r="B3" t="s">
        <v>34</v>
      </c>
      <c r="C3" t="s">
        <v>159</v>
      </c>
      <c r="D3" t="s">
        <v>27</v>
      </c>
      <c r="E3">
        <v>2.82</v>
      </c>
      <c r="F3">
        <v>0.57999999999999996</v>
      </c>
      <c r="G3">
        <v>19</v>
      </c>
      <c r="H3">
        <v>3.04</v>
      </c>
      <c r="I3">
        <v>0.85</v>
      </c>
      <c r="J3">
        <v>125</v>
      </c>
    </row>
    <row r="4" spans="1:10" x14ac:dyDescent="0.3">
      <c r="A4" t="s">
        <v>629</v>
      </c>
      <c r="B4" t="s">
        <v>34</v>
      </c>
      <c r="C4" t="s">
        <v>159</v>
      </c>
      <c r="D4" t="s">
        <v>27</v>
      </c>
      <c r="E4">
        <v>2.99</v>
      </c>
      <c r="F4">
        <v>0.79</v>
      </c>
      <c r="G4">
        <v>105</v>
      </c>
      <c r="H4">
        <v>3.26</v>
      </c>
      <c r="I4">
        <v>0.82</v>
      </c>
      <c r="J4">
        <v>52</v>
      </c>
    </row>
    <row r="5" spans="1:10" x14ac:dyDescent="0.3">
      <c r="A5" t="s">
        <v>630</v>
      </c>
      <c r="B5" t="s">
        <v>34</v>
      </c>
      <c r="C5" t="s">
        <v>159</v>
      </c>
      <c r="D5" t="s">
        <v>27</v>
      </c>
      <c r="E5">
        <v>2.8</v>
      </c>
      <c r="F5">
        <v>0.73</v>
      </c>
      <c r="G5">
        <v>84</v>
      </c>
      <c r="H5">
        <v>3.26</v>
      </c>
      <c r="I5">
        <v>0.82</v>
      </c>
      <c r="J5">
        <v>52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2C4A-D8FC-45C9-8862-3855861438C7}">
  <dimension ref="A1:J7"/>
  <sheetViews>
    <sheetView workbookViewId="0">
      <selection activeCell="B1" sqref="B1"/>
    </sheetView>
  </sheetViews>
  <sheetFormatPr defaultRowHeight="14.4" x14ac:dyDescent="0.3"/>
  <cols>
    <col min="1" max="1" width="12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636</v>
      </c>
      <c r="B2" t="s">
        <v>34</v>
      </c>
      <c r="C2" t="s">
        <v>159</v>
      </c>
      <c r="D2" t="s">
        <v>8</v>
      </c>
      <c r="E2">
        <v>2.97</v>
      </c>
      <c r="F2">
        <v>0.79</v>
      </c>
      <c r="G2">
        <v>215</v>
      </c>
      <c r="H2" s="6"/>
      <c r="I2" s="6"/>
      <c r="J2" s="6"/>
    </row>
    <row r="3" spans="1:10" x14ac:dyDescent="0.3">
      <c r="A3" t="s">
        <v>631</v>
      </c>
      <c r="B3" t="s">
        <v>34</v>
      </c>
      <c r="C3" t="s">
        <v>159</v>
      </c>
      <c r="D3" t="s">
        <v>8</v>
      </c>
      <c r="E3">
        <v>3.15</v>
      </c>
      <c r="F3">
        <v>0.64</v>
      </c>
      <c r="G3">
        <v>18</v>
      </c>
    </row>
    <row r="4" spans="1:10" x14ac:dyDescent="0.3">
      <c r="A4" t="s">
        <v>632</v>
      </c>
      <c r="B4" t="s">
        <v>34</v>
      </c>
      <c r="C4" t="s">
        <v>159</v>
      </c>
      <c r="D4" t="s">
        <v>8</v>
      </c>
      <c r="E4">
        <v>2.81</v>
      </c>
      <c r="F4">
        <v>0.98</v>
      </c>
      <c r="G4">
        <v>8</v>
      </c>
    </row>
    <row r="5" spans="1:10" x14ac:dyDescent="0.3">
      <c r="A5" t="s">
        <v>637</v>
      </c>
      <c r="B5" t="s">
        <v>34</v>
      </c>
      <c r="C5" t="s">
        <v>159</v>
      </c>
      <c r="D5" t="s">
        <v>8</v>
      </c>
      <c r="E5">
        <v>2.94</v>
      </c>
      <c r="F5">
        <v>0.78</v>
      </c>
      <c r="G5">
        <v>213</v>
      </c>
    </row>
    <row r="6" spans="1:10" x14ac:dyDescent="0.3">
      <c r="A6" t="s">
        <v>633</v>
      </c>
      <c r="B6" t="s">
        <v>34</v>
      </c>
      <c r="C6" t="s">
        <v>159</v>
      </c>
      <c r="D6" t="s">
        <v>8</v>
      </c>
      <c r="E6">
        <v>3.28</v>
      </c>
      <c r="F6">
        <v>0.88</v>
      </c>
      <c r="G6">
        <v>19</v>
      </c>
    </row>
    <row r="7" spans="1:10" x14ac:dyDescent="0.3">
      <c r="A7" t="s">
        <v>634</v>
      </c>
      <c r="B7" t="s">
        <v>34</v>
      </c>
      <c r="C7" t="s">
        <v>159</v>
      </c>
      <c r="D7" t="s">
        <v>8</v>
      </c>
      <c r="E7">
        <v>3.25</v>
      </c>
      <c r="F7">
        <v>0.82</v>
      </c>
      <c r="G7">
        <v>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1448-2491-4142-BDAA-DB1940FEA656}">
  <dimension ref="A1:J7"/>
  <sheetViews>
    <sheetView workbookViewId="0">
      <selection activeCell="H10" sqref="H10"/>
    </sheetView>
  </sheetViews>
  <sheetFormatPr defaultRowHeight="14.4" x14ac:dyDescent="0.3"/>
  <cols>
    <col min="1" max="1" width="15.8867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627</v>
      </c>
      <c r="B2" t="s">
        <v>34</v>
      </c>
      <c r="C2" t="s">
        <v>635</v>
      </c>
      <c r="D2" t="s">
        <v>27</v>
      </c>
      <c r="E2">
        <v>53</v>
      </c>
      <c r="F2">
        <v>45</v>
      </c>
      <c r="G2">
        <v>83</v>
      </c>
      <c r="H2">
        <v>42</v>
      </c>
      <c r="I2">
        <f>SUM(E2:H2)</f>
        <v>223</v>
      </c>
      <c r="J2">
        <v>87</v>
      </c>
    </row>
    <row r="3" spans="1:10" x14ac:dyDescent="0.3">
      <c r="A3" t="s">
        <v>628</v>
      </c>
      <c r="B3" t="s">
        <v>34</v>
      </c>
      <c r="C3" t="s">
        <v>635</v>
      </c>
      <c r="D3" t="s">
        <v>27</v>
      </c>
      <c r="E3">
        <v>9</v>
      </c>
      <c r="F3">
        <v>9</v>
      </c>
      <c r="G3">
        <v>83</v>
      </c>
      <c r="H3">
        <v>42</v>
      </c>
      <c r="I3">
        <f t="shared" ref="I3:I7" si="0">SUM(E3:H3)</f>
        <v>143</v>
      </c>
      <c r="J3">
        <v>18</v>
      </c>
    </row>
    <row r="4" spans="1:10" x14ac:dyDescent="0.3">
      <c r="A4" t="s">
        <v>629</v>
      </c>
      <c r="B4" t="s">
        <v>34</v>
      </c>
      <c r="C4" t="s">
        <v>635</v>
      </c>
      <c r="D4" t="s">
        <v>27</v>
      </c>
      <c r="E4">
        <v>65</v>
      </c>
      <c r="F4">
        <v>40</v>
      </c>
      <c r="G4">
        <v>42</v>
      </c>
      <c r="H4">
        <v>10</v>
      </c>
      <c r="I4">
        <f t="shared" si="0"/>
        <v>157</v>
      </c>
      <c r="J4">
        <v>50</v>
      </c>
    </row>
    <row r="5" spans="1:10" x14ac:dyDescent="0.3">
      <c r="A5" t="s">
        <v>630</v>
      </c>
      <c r="B5" t="s">
        <v>34</v>
      </c>
      <c r="C5" t="s">
        <v>635</v>
      </c>
      <c r="D5" t="s">
        <v>27</v>
      </c>
      <c r="E5">
        <v>38</v>
      </c>
      <c r="F5">
        <v>46</v>
      </c>
      <c r="G5">
        <v>42</v>
      </c>
      <c r="H5">
        <v>10</v>
      </c>
      <c r="I5">
        <f t="shared" si="0"/>
        <v>136</v>
      </c>
      <c r="J5">
        <v>52</v>
      </c>
    </row>
    <row r="6" spans="1:10" x14ac:dyDescent="0.3">
      <c r="A6" t="s">
        <v>632</v>
      </c>
      <c r="B6" t="s">
        <v>34</v>
      </c>
      <c r="C6" t="s">
        <v>635</v>
      </c>
      <c r="D6" t="s">
        <v>8</v>
      </c>
      <c r="E6">
        <v>2</v>
      </c>
      <c r="F6">
        <v>6</v>
      </c>
      <c r="G6">
        <f>SUM(134+9)</f>
        <v>143</v>
      </c>
      <c r="H6">
        <f>SUM(81+9)</f>
        <v>90</v>
      </c>
      <c r="I6">
        <f>SUM(E6:H6)</f>
        <v>241</v>
      </c>
      <c r="J6">
        <v>8</v>
      </c>
    </row>
    <row r="7" spans="1:10" x14ac:dyDescent="0.3">
      <c r="A7" t="s">
        <v>634</v>
      </c>
      <c r="B7" t="s">
        <v>34</v>
      </c>
      <c r="C7" t="s">
        <v>635</v>
      </c>
      <c r="D7" t="s">
        <v>8</v>
      </c>
      <c r="E7">
        <v>6</v>
      </c>
      <c r="F7">
        <v>3</v>
      </c>
      <c r="G7">
        <f>SUM(127+12)</f>
        <v>139</v>
      </c>
      <c r="H7">
        <f>SUM(86+7)</f>
        <v>93</v>
      </c>
      <c r="I7">
        <f t="shared" si="0"/>
        <v>241</v>
      </c>
      <c r="J7">
        <v>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A10F-EAA1-48C0-8BC6-EF81E2453018}">
  <dimension ref="A1:J6"/>
  <sheetViews>
    <sheetView workbookViewId="0">
      <selection activeCell="H11" sqref="H11"/>
    </sheetView>
  </sheetViews>
  <sheetFormatPr defaultRowHeight="14.4" x14ac:dyDescent="0.3"/>
  <cols>
    <col min="3" max="3" width="32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34</v>
      </c>
      <c r="C2" t="s">
        <v>42</v>
      </c>
      <c r="D2" t="s">
        <v>8</v>
      </c>
      <c r="E2">
        <v>19.399999999999999</v>
      </c>
      <c r="F2">
        <v>4.22</v>
      </c>
      <c r="G2">
        <v>25</v>
      </c>
      <c r="H2">
        <v>19.03</v>
      </c>
      <c r="I2">
        <v>2.62</v>
      </c>
      <c r="J2">
        <v>36</v>
      </c>
    </row>
    <row r="3" spans="1:10" x14ac:dyDescent="0.3">
      <c r="A3" t="s">
        <v>15</v>
      </c>
      <c r="B3" t="s">
        <v>34</v>
      </c>
      <c r="C3" t="s">
        <v>397</v>
      </c>
      <c r="D3" t="s">
        <v>8</v>
      </c>
      <c r="E3">
        <v>88.36</v>
      </c>
      <c r="F3">
        <v>12.88</v>
      </c>
      <c r="G3">
        <v>25</v>
      </c>
      <c r="H3">
        <v>91.13</v>
      </c>
      <c r="I3">
        <v>10.97</v>
      </c>
      <c r="J3">
        <v>36</v>
      </c>
    </row>
    <row r="4" spans="1:10" x14ac:dyDescent="0.3">
      <c r="A4" t="s">
        <v>15</v>
      </c>
      <c r="B4" t="s">
        <v>34</v>
      </c>
      <c r="C4" t="s">
        <v>758</v>
      </c>
      <c r="D4" t="s">
        <v>8</v>
      </c>
      <c r="E4">
        <v>42.68</v>
      </c>
      <c r="F4">
        <v>7.37</v>
      </c>
      <c r="G4">
        <v>25</v>
      </c>
      <c r="H4">
        <v>48.97</v>
      </c>
      <c r="I4">
        <v>6.79</v>
      </c>
      <c r="J4">
        <v>36</v>
      </c>
    </row>
    <row r="5" spans="1:10" x14ac:dyDescent="0.3">
      <c r="A5" t="s">
        <v>15</v>
      </c>
      <c r="B5" t="s">
        <v>34</v>
      </c>
      <c r="C5" t="s">
        <v>759</v>
      </c>
      <c r="D5" t="s">
        <v>8</v>
      </c>
      <c r="E5">
        <v>5.08</v>
      </c>
      <c r="F5">
        <v>0.7</v>
      </c>
      <c r="G5">
        <v>25</v>
      </c>
      <c r="H5">
        <v>5.14</v>
      </c>
      <c r="I5">
        <v>0.64</v>
      </c>
      <c r="J5">
        <v>36</v>
      </c>
    </row>
    <row r="6" spans="1:10" x14ac:dyDescent="0.3">
      <c r="A6" t="s">
        <v>15</v>
      </c>
      <c r="B6" t="s">
        <v>34</v>
      </c>
      <c r="C6" t="s">
        <v>760</v>
      </c>
      <c r="D6" t="s">
        <v>8</v>
      </c>
      <c r="E6">
        <v>3.28</v>
      </c>
      <c r="F6">
        <v>0.67</v>
      </c>
      <c r="G6">
        <v>25</v>
      </c>
      <c r="H6">
        <v>3.12</v>
      </c>
      <c r="I6">
        <v>0.54</v>
      </c>
      <c r="J6">
        <v>36</v>
      </c>
    </row>
  </sheetData>
  <phoneticPr fontId="2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EE09-565B-436C-8D90-CFF03261AFFF}">
  <dimension ref="A1:L12"/>
  <sheetViews>
    <sheetView workbookViewId="0">
      <selection activeCell="F26" sqref="F26"/>
    </sheetView>
  </sheetViews>
  <sheetFormatPr defaultRowHeight="14.4" x14ac:dyDescent="0.3"/>
  <cols>
    <col min="1" max="1" width="12.77734375" bestFit="1" customWidth="1"/>
    <col min="3" max="3" width="20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761</v>
      </c>
      <c r="B2" t="s">
        <v>54</v>
      </c>
      <c r="C2" t="s">
        <v>68</v>
      </c>
      <c r="D2" t="s">
        <v>8</v>
      </c>
      <c r="E2">
        <v>115.89</v>
      </c>
      <c r="F2">
        <v>100.07</v>
      </c>
      <c r="G2">
        <v>141.96</v>
      </c>
      <c r="H2">
        <v>53</v>
      </c>
      <c r="I2">
        <v>71.77</v>
      </c>
      <c r="J2">
        <v>60.62</v>
      </c>
      <c r="K2">
        <v>84.84</v>
      </c>
      <c r="L2">
        <v>214</v>
      </c>
    </row>
    <row r="3" spans="1:12" x14ac:dyDescent="0.3">
      <c r="A3" t="s">
        <v>761</v>
      </c>
      <c r="B3" t="s">
        <v>54</v>
      </c>
      <c r="C3" t="s">
        <v>159</v>
      </c>
      <c r="D3" t="s">
        <v>8</v>
      </c>
      <c r="E3">
        <v>5.0999999999999996</v>
      </c>
      <c r="F3">
        <v>3.56</v>
      </c>
      <c r="G3">
        <v>7.24</v>
      </c>
      <c r="H3">
        <v>53</v>
      </c>
      <c r="I3">
        <v>2.8</v>
      </c>
      <c r="J3">
        <v>2.15</v>
      </c>
      <c r="K3">
        <v>4.0999999999999996</v>
      </c>
      <c r="L3">
        <v>214</v>
      </c>
    </row>
    <row r="4" spans="1:12" x14ac:dyDescent="0.3">
      <c r="A4" t="s">
        <v>761</v>
      </c>
      <c r="B4" t="s">
        <v>54</v>
      </c>
      <c r="C4" t="s">
        <v>762</v>
      </c>
      <c r="D4" t="s">
        <v>8</v>
      </c>
      <c r="E4">
        <v>37</v>
      </c>
      <c r="F4">
        <v>36</v>
      </c>
      <c r="G4">
        <v>37</v>
      </c>
      <c r="H4">
        <v>53</v>
      </c>
      <c r="I4">
        <v>37</v>
      </c>
      <c r="J4">
        <v>36</v>
      </c>
      <c r="K4">
        <v>38</v>
      </c>
      <c r="L4">
        <v>214</v>
      </c>
    </row>
    <row r="5" spans="1:12" x14ac:dyDescent="0.3">
      <c r="A5" t="s">
        <v>761</v>
      </c>
      <c r="B5" t="s">
        <v>54</v>
      </c>
      <c r="C5" t="s">
        <v>763</v>
      </c>
      <c r="D5" t="s">
        <v>8</v>
      </c>
      <c r="E5">
        <v>22</v>
      </c>
      <c r="F5">
        <v>21</v>
      </c>
      <c r="G5">
        <v>23</v>
      </c>
      <c r="H5">
        <v>53</v>
      </c>
      <c r="I5">
        <v>22</v>
      </c>
      <c r="J5">
        <v>21</v>
      </c>
      <c r="K5">
        <v>23</v>
      </c>
      <c r="L5">
        <v>214</v>
      </c>
    </row>
    <row r="6" spans="1:12" x14ac:dyDescent="0.3">
      <c r="A6" t="s">
        <v>761</v>
      </c>
      <c r="B6" t="s">
        <v>54</v>
      </c>
      <c r="C6" t="s">
        <v>420</v>
      </c>
      <c r="D6" t="s">
        <v>8</v>
      </c>
      <c r="E6">
        <v>1</v>
      </c>
      <c r="F6">
        <v>1</v>
      </c>
      <c r="G6">
        <v>1</v>
      </c>
      <c r="H6">
        <v>53</v>
      </c>
      <c r="I6">
        <v>1</v>
      </c>
      <c r="J6">
        <v>1</v>
      </c>
      <c r="K6">
        <v>1</v>
      </c>
      <c r="L6">
        <v>214</v>
      </c>
    </row>
    <row r="7" spans="1:12" x14ac:dyDescent="0.3">
      <c r="A7" t="s">
        <v>761</v>
      </c>
      <c r="B7" t="s">
        <v>54</v>
      </c>
      <c r="C7" t="s">
        <v>421</v>
      </c>
      <c r="D7" t="s">
        <v>8</v>
      </c>
      <c r="E7">
        <v>23</v>
      </c>
      <c r="F7">
        <v>19</v>
      </c>
      <c r="G7">
        <v>27</v>
      </c>
      <c r="H7">
        <v>53</v>
      </c>
      <c r="I7">
        <v>16.5</v>
      </c>
      <c r="J7">
        <v>14</v>
      </c>
      <c r="K7">
        <v>20</v>
      </c>
      <c r="L7">
        <v>214</v>
      </c>
    </row>
    <row r="8" spans="1:12" x14ac:dyDescent="0.3">
      <c r="A8" t="s">
        <v>761</v>
      </c>
      <c r="B8" t="s">
        <v>54</v>
      </c>
      <c r="C8" t="s">
        <v>422</v>
      </c>
      <c r="D8" t="s">
        <v>8</v>
      </c>
      <c r="E8">
        <v>13</v>
      </c>
      <c r="F8">
        <v>12</v>
      </c>
      <c r="G8">
        <v>15</v>
      </c>
      <c r="H8">
        <v>53</v>
      </c>
      <c r="I8">
        <v>11</v>
      </c>
      <c r="J8">
        <v>9</v>
      </c>
      <c r="K8">
        <v>13</v>
      </c>
      <c r="L8">
        <v>214</v>
      </c>
    </row>
    <row r="9" spans="1:12" x14ac:dyDescent="0.3">
      <c r="A9" t="s">
        <v>761</v>
      </c>
      <c r="B9" t="s">
        <v>54</v>
      </c>
      <c r="C9" t="s">
        <v>423</v>
      </c>
      <c r="D9" t="s">
        <v>8</v>
      </c>
      <c r="E9">
        <v>3</v>
      </c>
      <c r="F9">
        <v>2</v>
      </c>
      <c r="G9">
        <v>4</v>
      </c>
      <c r="H9">
        <v>53</v>
      </c>
      <c r="I9">
        <v>2</v>
      </c>
      <c r="J9">
        <v>1</v>
      </c>
      <c r="K9">
        <v>2</v>
      </c>
      <c r="L9">
        <v>214</v>
      </c>
    </row>
    <row r="10" spans="1:12" x14ac:dyDescent="0.3">
      <c r="A10" t="s">
        <v>761</v>
      </c>
      <c r="B10" t="s">
        <v>54</v>
      </c>
      <c r="C10" t="s">
        <v>424</v>
      </c>
      <c r="D10" t="s">
        <v>8</v>
      </c>
      <c r="E10">
        <v>6</v>
      </c>
      <c r="F10">
        <v>5</v>
      </c>
      <c r="G10">
        <v>7</v>
      </c>
      <c r="H10">
        <v>53</v>
      </c>
      <c r="I10">
        <v>3</v>
      </c>
      <c r="J10">
        <v>1</v>
      </c>
      <c r="K10">
        <v>4</v>
      </c>
      <c r="L10">
        <v>214</v>
      </c>
    </row>
    <row r="11" spans="1:12" x14ac:dyDescent="0.3">
      <c r="A11" t="s">
        <v>761</v>
      </c>
      <c r="B11" t="s">
        <v>54</v>
      </c>
      <c r="C11" t="s">
        <v>425</v>
      </c>
      <c r="D11" t="s">
        <v>8</v>
      </c>
      <c r="E11">
        <v>4</v>
      </c>
      <c r="F11">
        <v>2</v>
      </c>
      <c r="G11">
        <v>5</v>
      </c>
      <c r="H11">
        <v>53</v>
      </c>
      <c r="I11">
        <v>2</v>
      </c>
      <c r="J11">
        <v>1</v>
      </c>
      <c r="K11">
        <v>3</v>
      </c>
      <c r="L11">
        <v>214</v>
      </c>
    </row>
    <row r="12" spans="1:12" x14ac:dyDescent="0.3">
      <c r="A12" t="s">
        <v>761</v>
      </c>
      <c r="B12" t="s">
        <v>54</v>
      </c>
      <c r="C12" t="s">
        <v>426</v>
      </c>
      <c r="D12" t="s">
        <v>8</v>
      </c>
      <c r="E12">
        <v>3</v>
      </c>
      <c r="F12">
        <v>3</v>
      </c>
      <c r="G12">
        <v>4</v>
      </c>
      <c r="H12">
        <v>53</v>
      </c>
      <c r="I12">
        <v>3</v>
      </c>
      <c r="J12">
        <v>2</v>
      </c>
      <c r="K12">
        <v>3</v>
      </c>
      <c r="L12">
        <v>214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6699-9D95-40D3-ADCC-6E33058A22F7}">
  <dimension ref="A1:Q25"/>
  <sheetViews>
    <sheetView zoomScale="85" zoomScaleNormal="85" workbookViewId="0">
      <selection activeCell="G9" sqref="G9"/>
    </sheetView>
  </sheetViews>
  <sheetFormatPr defaultRowHeight="14.4" x14ac:dyDescent="0.3"/>
  <cols>
    <col min="1" max="1" width="13.21875" bestFit="1" customWidth="1"/>
    <col min="3" max="3" width="20.77734375" bestFit="1" customWidth="1"/>
  </cols>
  <sheetData>
    <row r="1" spans="1:17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  <c r="M1" s="6"/>
      <c r="N1" s="6"/>
      <c r="O1" s="6"/>
      <c r="P1" s="6"/>
      <c r="Q1" s="6"/>
    </row>
    <row r="2" spans="1:17" x14ac:dyDescent="0.3">
      <c r="A2" t="s">
        <v>761</v>
      </c>
      <c r="B2" t="s">
        <v>214</v>
      </c>
      <c r="C2" t="s">
        <v>764</v>
      </c>
      <c r="D2" t="s">
        <v>8</v>
      </c>
      <c r="E2">
        <v>24</v>
      </c>
      <c r="F2">
        <v>22</v>
      </c>
      <c r="G2">
        <v>26</v>
      </c>
      <c r="H2">
        <v>17</v>
      </c>
      <c r="I2">
        <v>22</v>
      </c>
      <c r="J2">
        <v>20</v>
      </c>
      <c r="K2">
        <v>25</v>
      </c>
      <c r="L2">
        <v>29</v>
      </c>
    </row>
    <row r="3" spans="1:17" x14ac:dyDescent="0.3">
      <c r="A3" t="s">
        <v>761</v>
      </c>
      <c r="B3" t="s">
        <v>214</v>
      </c>
      <c r="C3" t="s">
        <v>765</v>
      </c>
      <c r="D3" t="s">
        <v>8</v>
      </c>
      <c r="E3">
        <v>10</v>
      </c>
      <c r="F3">
        <v>9</v>
      </c>
      <c r="G3">
        <v>11</v>
      </c>
      <c r="H3">
        <v>17</v>
      </c>
      <c r="I3">
        <v>11</v>
      </c>
      <c r="J3">
        <v>10</v>
      </c>
      <c r="K3">
        <v>12</v>
      </c>
      <c r="L3">
        <v>29</v>
      </c>
    </row>
    <row r="4" spans="1:17" x14ac:dyDescent="0.3">
      <c r="A4" t="s">
        <v>761</v>
      </c>
      <c r="B4" t="s">
        <v>214</v>
      </c>
      <c r="C4" t="s">
        <v>766</v>
      </c>
      <c r="D4" t="s">
        <v>8</v>
      </c>
      <c r="E4">
        <v>56</v>
      </c>
      <c r="F4">
        <v>50</v>
      </c>
      <c r="G4">
        <v>62</v>
      </c>
      <c r="H4">
        <v>17</v>
      </c>
      <c r="I4">
        <v>54</v>
      </c>
      <c r="J4">
        <v>47</v>
      </c>
      <c r="K4">
        <v>59</v>
      </c>
      <c r="L4">
        <v>29</v>
      </c>
    </row>
    <row r="5" spans="1:17" x14ac:dyDescent="0.3">
      <c r="A5" t="s">
        <v>761</v>
      </c>
      <c r="B5" t="s">
        <v>214</v>
      </c>
      <c r="C5" t="s">
        <v>767</v>
      </c>
      <c r="D5" t="s">
        <v>8</v>
      </c>
      <c r="E5">
        <v>5</v>
      </c>
      <c r="F5">
        <v>4</v>
      </c>
      <c r="G5">
        <v>5</v>
      </c>
      <c r="H5">
        <v>17</v>
      </c>
      <c r="I5">
        <v>4</v>
      </c>
      <c r="J5">
        <v>4</v>
      </c>
      <c r="K5">
        <v>5</v>
      </c>
      <c r="L5">
        <v>29</v>
      </c>
    </row>
    <row r="6" spans="1:17" x14ac:dyDescent="0.3">
      <c r="A6" t="s">
        <v>761</v>
      </c>
      <c r="B6" t="s">
        <v>214</v>
      </c>
      <c r="C6" t="s">
        <v>768</v>
      </c>
      <c r="D6" t="s">
        <v>8</v>
      </c>
      <c r="E6">
        <v>37</v>
      </c>
      <c r="F6">
        <v>34</v>
      </c>
      <c r="G6">
        <v>39</v>
      </c>
      <c r="H6">
        <v>17</v>
      </c>
      <c r="I6">
        <v>36</v>
      </c>
      <c r="J6">
        <v>34</v>
      </c>
      <c r="K6">
        <v>41</v>
      </c>
      <c r="L6">
        <v>29</v>
      </c>
    </row>
    <row r="7" spans="1:17" x14ac:dyDescent="0.3">
      <c r="A7" t="s">
        <v>761</v>
      </c>
      <c r="B7" t="s">
        <v>214</v>
      </c>
      <c r="C7" t="s">
        <v>769</v>
      </c>
      <c r="D7" t="s">
        <v>8</v>
      </c>
      <c r="E7">
        <v>21</v>
      </c>
      <c r="F7">
        <v>19</v>
      </c>
      <c r="G7">
        <v>24</v>
      </c>
      <c r="H7">
        <v>17</v>
      </c>
      <c r="I7">
        <v>21</v>
      </c>
      <c r="J7">
        <v>19</v>
      </c>
      <c r="K7">
        <v>25</v>
      </c>
      <c r="L7">
        <v>29</v>
      </c>
    </row>
    <row r="8" spans="1:17" x14ac:dyDescent="0.3">
      <c r="A8" t="s">
        <v>761</v>
      </c>
      <c r="B8" t="s">
        <v>214</v>
      </c>
      <c r="C8" t="s">
        <v>770</v>
      </c>
      <c r="D8" t="s">
        <v>8</v>
      </c>
      <c r="E8">
        <v>58</v>
      </c>
      <c r="F8">
        <v>54</v>
      </c>
      <c r="G8">
        <v>60</v>
      </c>
      <c r="H8">
        <v>17</v>
      </c>
      <c r="I8">
        <v>55</v>
      </c>
      <c r="J8">
        <v>54</v>
      </c>
      <c r="K8">
        <v>58</v>
      </c>
      <c r="L8">
        <v>29</v>
      </c>
    </row>
    <row r="9" spans="1:17" x14ac:dyDescent="0.3">
      <c r="A9" t="s">
        <v>761</v>
      </c>
      <c r="B9" t="s">
        <v>214</v>
      </c>
      <c r="C9" t="s">
        <v>771</v>
      </c>
      <c r="D9" t="s">
        <v>8</v>
      </c>
      <c r="E9">
        <v>1</v>
      </c>
      <c r="F9">
        <v>1</v>
      </c>
      <c r="G9">
        <v>1</v>
      </c>
      <c r="H9">
        <v>17</v>
      </c>
      <c r="I9">
        <v>1</v>
      </c>
      <c r="J9">
        <v>1</v>
      </c>
      <c r="K9">
        <v>1</v>
      </c>
      <c r="L9">
        <v>29</v>
      </c>
    </row>
    <row r="10" spans="1:17" x14ac:dyDescent="0.3">
      <c r="A10" t="s">
        <v>761</v>
      </c>
      <c r="B10" t="s">
        <v>214</v>
      </c>
      <c r="C10" t="s">
        <v>772</v>
      </c>
      <c r="D10" t="s">
        <v>8</v>
      </c>
      <c r="E10">
        <v>19</v>
      </c>
      <c r="F10">
        <v>16</v>
      </c>
      <c r="G10">
        <v>20</v>
      </c>
      <c r="H10">
        <v>17</v>
      </c>
      <c r="I10">
        <v>11</v>
      </c>
      <c r="J10">
        <v>10</v>
      </c>
      <c r="K10">
        <v>12</v>
      </c>
      <c r="L10">
        <v>29</v>
      </c>
    </row>
    <row r="11" spans="1:17" x14ac:dyDescent="0.3">
      <c r="A11" t="s">
        <v>761</v>
      </c>
      <c r="B11" t="s">
        <v>214</v>
      </c>
      <c r="C11" t="s">
        <v>773</v>
      </c>
      <c r="D11" t="s">
        <v>8</v>
      </c>
      <c r="E11">
        <v>7</v>
      </c>
      <c r="F11">
        <v>7</v>
      </c>
      <c r="G11">
        <v>8</v>
      </c>
      <c r="H11">
        <v>17</v>
      </c>
      <c r="I11">
        <v>4</v>
      </c>
      <c r="J11">
        <v>3</v>
      </c>
      <c r="K11">
        <v>5</v>
      </c>
      <c r="L11">
        <v>29</v>
      </c>
    </row>
    <row r="12" spans="1:17" x14ac:dyDescent="0.3">
      <c r="A12" t="s">
        <v>761</v>
      </c>
      <c r="B12" t="s">
        <v>214</v>
      </c>
      <c r="C12" t="s">
        <v>774</v>
      </c>
      <c r="D12" t="s">
        <v>8</v>
      </c>
      <c r="E12">
        <v>43</v>
      </c>
      <c r="F12">
        <v>39</v>
      </c>
      <c r="G12">
        <v>46</v>
      </c>
      <c r="H12">
        <v>17</v>
      </c>
      <c r="I12">
        <v>35</v>
      </c>
      <c r="J12">
        <v>29</v>
      </c>
      <c r="K12">
        <v>39</v>
      </c>
      <c r="L12">
        <v>29</v>
      </c>
    </row>
    <row r="13" spans="1:17" x14ac:dyDescent="0.3">
      <c r="A13" t="s">
        <v>761</v>
      </c>
      <c r="B13" t="s">
        <v>214</v>
      </c>
      <c r="C13" t="s">
        <v>775</v>
      </c>
      <c r="D13" t="s">
        <v>8</v>
      </c>
      <c r="E13">
        <v>4</v>
      </c>
      <c r="F13">
        <v>4</v>
      </c>
      <c r="G13">
        <v>4</v>
      </c>
      <c r="H13">
        <v>17</v>
      </c>
      <c r="I13">
        <v>2</v>
      </c>
      <c r="J13">
        <v>2</v>
      </c>
      <c r="K13">
        <v>3</v>
      </c>
      <c r="L13">
        <v>29</v>
      </c>
    </row>
    <row r="14" spans="1:17" x14ac:dyDescent="0.3">
      <c r="A14" t="s">
        <v>761</v>
      </c>
      <c r="B14" t="s">
        <v>214</v>
      </c>
      <c r="C14" t="s">
        <v>776</v>
      </c>
      <c r="D14" t="s">
        <v>8</v>
      </c>
      <c r="E14">
        <v>30</v>
      </c>
      <c r="F14">
        <v>29</v>
      </c>
      <c r="G14">
        <v>32</v>
      </c>
      <c r="H14">
        <v>17</v>
      </c>
      <c r="I14">
        <v>16</v>
      </c>
      <c r="J14">
        <v>15</v>
      </c>
      <c r="K14">
        <v>20</v>
      </c>
      <c r="L14">
        <v>29</v>
      </c>
    </row>
    <row r="15" spans="1:17" x14ac:dyDescent="0.3">
      <c r="A15" t="s">
        <v>761</v>
      </c>
      <c r="B15" t="s">
        <v>214</v>
      </c>
      <c r="C15" t="s">
        <v>777</v>
      </c>
      <c r="D15" t="s">
        <v>8</v>
      </c>
      <c r="E15">
        <v>15</v>
      </c>
      <c r="F15">
        <v>14</v>
      </c>
      <c r="G15">
        <v>16</v>
      </c>
      <c r="H15">
        <v>17</v>
      </c>
      <c r="I15">
        <v>10</v>
      </c>
      <c r="J15">
        <v>10</v>
      </c>
      <c r="K15">
        <v>12</v>
      </c>
      <c r="L15">
        <v>29</v>
      </c>
    </row>
    <row r="16" spans="1:17" x14ac:dyDescent="0.3">
      <c r="A16" t="s">
        <v>761</v>
      </c>
      <c r="B16" t="s">
        <v>214</v>
      </c>
      <c r="C16" t="s">
        <v>778</v>
      </c>
      <c r="D16" t="s">
        <v>8</v>
      </c>
      <c r="E16">
        <v>42</v>
      </c>
      <c r="F16">
        <v>39</v>
      </c>
      <c r="G16">
        <v>43</v>
      </c>
      <c r="H16">
        <v>17</v>
      </c>
      <c r="I16">
        <v>24</v>
      </c>
      <c r="J16">
        <v>21</v>
      </c>
      <c r="K16">
        <v>25</v>
      </c>
      <c r="L16">
        <v>29</v>
      </c>
    </row>
    <row r="17" spans="1:12" x14ac:dyDescent="0.3">
      <c r="A17" t="s">
        <v>761</v>
      </c>
      <c r="B17" t="s">
        <v>214</v>
      </c>
      <c r="C17" t="s">
        <v>779</v>
      </c>
      <c r="D17" t="s">
        <v>8</v>
      </c>
      <c r="E17">
        <v>9</v>
      </c>
      <c r="F17">
        <v>9</v>
      </c>
      <c r="G17">
        <v>10</v>
      </c>
      <c r="H17">
        <v>17</v>
      </c>
      <c r="I17">
        <v>6</v>
      </c>
      <c r="J17">
        <v>4</v>
      </c>
      <c r="K17">
        <v>6</v>
      </c>
      <c r="L17">
        <v>29</v>
      </c>
    </row>
    <row r="18" spans="1:12" x14ac:dyDescent="0.3">
      <c r="A18" t="s">
        <v>761</v>
      </c>
      <c r="B18" t="s">
        <v>214</v>
      </c>
      <c r="C18" t="s">
        <v>780</v>
      </c>
      <c r="D18" t="s">
        <v>8</v>
      </c>
      <c r="E18">
        <v>5</v>
      </c>
      <c r="F18">
        <v>5</v>
      </c>
      <c r="G18">
        <v>7</v>
      </c>
      <c r="H18">
        <v>17</v>
      </c>
      <c r="I18">
        <v>3</v>
      </c>
      <c r="J18">
        <v>2</v>
      </c>
      <c r="K18">
        <v>3</v>
      </c>
      <c r="L18">
        <v>29</v>
      </c>
    </row>
    <row r="19" spans="1:12" x14ac:dyDescent="0.3">
      <c r="A19" t="s">
        <v>761</v>
      </c>
      <c r="B19" t="s">
        <v>214</v>
      </c>
      <c r="C19" t="s">
        <v>781</v>
      </c>
      <c r="D19" t="s">
        <v>8</v>
      </c>
      <c r="E19">
        <v>1</v>
      </c>
      <c r="F19">
        <v>1</v>
      </c>
      <c r="G19">
        <v>2</v>
      </c>
      <c r="H19">
        <v>17</v>
      </c>
      <c r="I19">
        <v>2</v>
      </c>
      <c r="J19">
        <v>2</v>
      </c>
      <c r="K19">
        <v>2</v>
      </c>
      <c r="L19">
        <v>29</v>
      </c>
    </row>
    <row r="20" spans="1:12" x14ac:dyDescent="0.3">
      <c r="A20" t="s">
        <v>761</v>
      </c>
      <c r="B20" t="s">
        <v>214</v>
      </c>
      <c r="C20" t="s">
        <v>782</v>
      </c>
      <c r="D20" t="s">
        <v>8</v>
      </c>
      <c r="E20">
        <v>29</v>
      </c>
      <c r="F20">
        <v>24</v>
      </c>
      <c r="G20">
        <v>32</v>
      </c>
      <c r="H20">
        <v>17</v>
      </c>
      <c r="I20">
        <v>13</v>
      </c>
      <c r="J20">
        <v>10</v>
      </c>
      <c r="K20">
        <v>16</v>
      </c>
      <c r="L20">
        <v>29</v>
      </c>
    </row>
    <row r="21" spans="1:12" x14ac:dyDescent="0.3">
      <c r="A21" t="s">
        <v>761</v>
      </c>
      <c r="B21" t="s">
        <v>214</v>
      </c>
      <c r="C21" t="s">
        <v>783</v>
      </c>
      <c r="D21" t="s">
        <v>8</v>
      </c>
      <c r="E21">
        <v>2</v>
      </c>
      <c r="F21">
        <v>2</v>
      </c>
      <c r="G21">
        <v>2</v>
      </c>
      <c r="H21">
        <v>17</v>
      </c>
      <c r="I21">
        <v>0</v>
      </c>
      <c r="J21">
        <v>0</v>
      </c>
      <c r="K21">
        <v>1</v>
      </c>
      <c r="L21">
        <v>29</v>
      </c>
    </row>
    <row r="22" spans="1:12" x14ac:dyDescent="0.3">
      <c r="A22" t="s">
        <v>761</v>
      </c>
      <c r="B22" t="s">
        <v>214</v>
      </c>
      <c r="C22" t="s">
        <v>784</v>
      </c>
      <c r="D22" t="s">
        <v>8</v>
      </c>
      <c r="E22">
        <v>12</v>
      </c>
      <c r="F22">
        <v>11</v>
      </c>
      <c r="G22">
        <v>15</v>
      </c>
      <c r="H22">
        <v>17</v>
      </c>
      <c r="I22">
        <v>5</v>
      </c>
      <c r="J22">
        <v>3</v>
      </c>
      <c r="K22">
        <v>6</v>
      </c>
      <c r="L22">
        <v>29</v>
      </c>
    </row>
    <row r="23" spans="1:12" x14ac:dyDescent="0.3">
      <c r="A23" t="s">
        <v>761</v>
      </c>
      <c r="B23" t="s">
        <v>214</v>
      </c>
      <c r="C23" t="s">
        <v>785</v>
      </c>
      <c r="D23" t="s">
        <v>8</v>
      </c>
      <c r="E23">
        <v>6</v>
      </c>
      <c r="F23">
        <v>6</v>
      </c>
      <c r="G23">
        <v>7</v>
      </c>
      <c r="H23">
        <v>17</v>
      </c>
      <c r="I23">
        <v>4</v>
      </c>
      <c r="J23">
        <v>2</v>
      </c>
      <c r="K23">
        <v>5</v>
      </c>
      <c r="L23">
        <v>29</v>
      </c>
    </row>
    <row r="24" spans="1:12" x14ac:dyDescent="0.3">
      <c r="A24" t="s">
        <v>761</v>
      </c>
      <c r="B24" t="s">
        <v>214</v>
      </c>
      <c r="C24" t="s">
        <v>786</v>
      </c>
      <c r="D24" t="s">
        <v>8</v>
      </c>
      <c r="E24">
        <v>20</v>
      </c>
      <c r="F24">
        <v>18</v>
      </c>
      <c r="G24">
        <v>22</v>
      </c>
      <c r="H24">
        <v>17</v>
      </c>
      <c r="I24">
        <v>21</v>
      </c>
      <c r="J24">
        <v>13</v>
      </c>
      <c r="K24">
        <v>28</v>
      </c>
      <c r="L24">
        <v>29</v>
      </c>
    </row>
    <row r="25" spans="1:12" x14ac:dyDescent="0.3">
      <c r="A25" t="s">
        <v>761</v>
      </c>
      <c r="B25" t="s">
        <v>214</v>
      </c>
      <c r="C25" t="s">
        <v>787</v>
      </c>
      <c r="D25" t="s">
        <v>8</v>
      </c>
      <c r="E25">
        <v>19</v>
      </c>
      <c r="F25">
        <v>18</v>
      </c>
      <c r="G25">
        <v>22</v>
      </c>
      <c r="H25">
        <v>17</v>
      </c>
      <c r="I25">
        <v>5</v>
      </c>
      <c r="J25">
        <v>1</v>
      </c>
      <c r="K25">
        <v>9</v>
      </c>
      <c r="L25">
        <v>29</v>
      </c>
    </row>
  </sheetData>
  <phoneticPr fontId="2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D958-B662-42EF-946A-A005FA4D99A4}">
  <dimension ref="A1:L23"/>
  <sheetViews>
    <sheetView workbookViewId="0">
      <selection activeCell="F31" sqref="F31:S32"/>
    </sheetView>
  </sheetViews>
  <sheetFormatPr defaultRowHeight="14.4" x14ac:dyDescent="0.3"/>
  <cols>
    <col min="1" max="1" width="13.5546875" bestFit="1" customWidth="1"/>
    <col min="2" max="2" width="11.5546875" bestFit="1" customWidth="1"/>
    <col min="3" max="3" width="20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788</v>
      </c>
      <c r="B2" t="s">
        <v>4</v>
      </c>
      <c r="C2" t="s">
        <v>68</v>
      </c>
      <c r="D2" t="s">
        <v>7</v>
      </c>
      <c r="E2">
        <v>68.91</v>
      </c>
      <c r="F2">
        <v>39.39</v>
      </c>
      <c r="G2">
        <v>93.25</v>
      </c>
      <c r="H2">
        <v>117</v>
      </c>
      <c r="I2">
        <v>78.89</v>
      </c>
      <c r="J2">
        <v>38.51</v>
      </c>
      <c r="K2">
        <v>118.63</v>
      </c>
      <c r="L2">
        <v>125</v>
      </c>
    </row>
    <row r="3" spans="1:12" x14ac:dyDescent="0.3">
      <c r="A3" t="s">
        <v>788</v>
      </c>
      <c r="B3" t="s">
        <v>4</v>
      </c>
      <c r="C3" t="s">
        <v>159</v>
      </c>
      <c r="D3" t="s">
        <v>7</v>
      </c>
      <c r="E3">
        <v>5.71</v>
      </c>
      <c r="F3">
        <v>3.49</v>
      </c>
      <c r="G3">
        <v>8.5299999999999994</v>
      </c>
      <c r="H3">
        <v>117</v>
      </c>
      <c r="I3">
        <v>5.76</v>
      </c>
      <c r="J3">
        <v>3.94</v>
      </c>
      <c r="K3">
        <v>9.08</v>
      </c>
      <c r="L3">
        <v>125</v>
      </c>
    </row>
    <row r="4" spans="1:12" x14ac:dyDescent="0.3">
      <c r="A4" t="s">
        <v>789</v>
      </c>
      <c r="B4" t="s">
        <v>4</v>
      </c>
      <c r="C4" t="s">
        <v>68</v>
      </c>
      <c r="D4" t="s">
        <v>7</v>
      </c>
      <c r="E4">
        <v>95.05</v>
      </c>
      <c r="F4">
        <v>44.12</v>
      </c>
      <c r="G4">
        <v>134.47999999999999</v>
      </c>
      <c r="H4">
        <v>25</v>
      </c>
      <c r="I4">
        <v>78.89</v>
      </c>
      <c r="J4">
        <v>38.51</v>
      </c>
      <c r="K4">
        <v>118.63</v>
      </c>
      <c r="L4">
        <v>125</v>
      </c>
    </row>
    <row r="5" spans="1:12" x14ac:dyDescent="0.3">
      <c r="A5" t="s">
        <v>789</v>
      </c>
      <c r="B5" t="s">
        <v>4</v>
      </c>
      <c r="C5" t="s">
        <v>159</v>
      </c>
      <c r="D5" t="s">
        <v>7</v>
      </c>
      <c r="E5">
        <v>7.39</v>
      </c>
      <c r="F5">
        <v>4.62</v>
      </c>
      <c r="G5">
        <v>10.17</v>
      </c>
      <c r="H5">
        <v>25</v>
      </c>
      <c r="I5">
        <v>5.76</v>
      </c>
      <c r="J5">
        <v>3.94</v>
      </c>
      <c r="K5">
        <v>9.08</v>
      </c>
      <c r="L5">
        <v>125</v>
      </c>
    </row>
    <row r="6" spans="1:12" x14ac:dyDescent="0.3">
      <c r="A6" t="s">
        <v>788</v>
      </c>
      <c r="B6" t="s">
        <v>4</v>
      </c>
      <c r="C6" t="s">
        <v>762</v>
      </c>
      <c r="D6" t="s">
        <v>7</v>
      </c>
      <c r="E6">
        <v>37</v>
      </c>
      <c r="F6">
        <v>36</v>
      </c>
      <c r="G6">
        <v>37</v>
      </c>
      <c r="H6">
        <v>117</v>
      </c>
      <c r="I6">
        <v>37</v>
      </c>
      <c r="J6">
        <v>36</v>
      </c>
      <c r="K6">
        <v>37</v>
      </c>
      <c r="L6">
        <v>125</v>
      </c>
    </row>
    <row r="7" spans="1:12" x14ac:dyDescent="0.3">
      <c r="A7" t="s">
        <v>788</v>
      </c>
      <c r="B7" t="s">
        <v>4</v>
      </c>
      <c r="C7" t="s">
        <v>421</v>
      </c>
      <c r="D7" t="s">
        <v>7</v>
      </c>
      <c r="E7">
        <v>26</v>
      </c>
      <c r="F7">
        <v>23</v>
      </c>
      <c r="G7">
        <v>29</v>
      </c>
      <c r="H7">
        <v>117</v>
      </c>
      <c r="I7">
        <v>27</v>
      </c>
      <c r="J7">
        <v>23</v>
      </c>
      <c r="K7">
        <v>30</v>
      </c>
      <c r="L7">
        <v>125</v>
      </c>
    </row>
    <row r="8" spans="1:12" x14ac:dyDescent="0.3">
      <c r="A8" t="s">
        <v>788</v>
      </c>
      <c r="B8" t="s">
        <v>4</v>
      </c>
      <c r="C8" t="s">
        <v>424</v>
      </c>
      <c r="D8" t="s">
        <v>7</v>
      </c>
      <c r="E8">
        <v>5</v>
      </c>
      <c r="F8">
        <v>2</v>
      </c>
      <c r="G8">
        <v>9</v>
      </c>
      <c r="H8">
        <v>117</v>
      </c>
      <c r="I8">
        <v>16</v>
      </c>
      <c r="J8">
        <v>12</v>
      </c>
      <c r="K8">
        <v>19</v>
      </c>
      <c r="L8">
        <v>125</v>
      </c>
    </row>
    <row r="9" spans="1:12" x14ac:dyDescent="0.3">
      <c r="A9" t="s">
        <v>788</v>
      </c>
      <c r="B9" t="s">
        <v>4</v>
      </c>
      <c r="C9" t="s">
        <v>763</v>
      </c>
      <c r="D9" t="s">
        <v>7</v>
      </c>
      <c r="E9">
        <v>22</v>
      </c>
      <c r="F9">
        <v>21</v>
      </c>
      <c r="G9">
        <v>22</v>
      </c>
      <c r="H9">
        <v>117</v>
      </c>
      <c r="I9">
        <v>22</v>
      </c>
      <c r="J9">
        <v>21</v>
      </c>
      <c r="K9">
        <v>23</v>
      </c>
      <c r="L9">
        <v>125</v>
      </c>
    </row>
    <row r="10" spans="1:12" x14ac:dyDescent="0.3">
      <c r="A10" t="s">
        <v>788</v>
      </c>
      <c r="B10" t="s">
        <v>4</v>
      </c>
      <c r="C10" t="s">
        <v>422</v>
      </c>
      <c r="D10" t="s">
        <v>7</v>
      </c>
      <c r="E10">
        <v>15</v>
      </c>
      <c r="F10">
        <v>14</v>
      </c>
      <c r="G10">
        <v>16</v>
      </c>
      <c r="H10">
        <v>117</v>
      </c>
      <c r="I10">
        <v>16</v>
      </c>
      <c r="J10">
        <v>14</v>
      </c>
      <c r="K10">
        <v>18</v>
      </c>
      <c r="L10">
        <v>125</v>
      </c>
    </row>
    <row r="11" spans="1:12" x14ac:dyDescent="0.3">
      <c r="A11" t="s">
        <v>788</v>
      </c>
      <c r="B11" t="s">
        <v>4</v>
      </c>
      <c r="C11" t="s">
        <v>425</v>
      </c>
      <c r="D11" t="s">
        <v>7</v>
      </c>
      <c r="E11">
        <v>4</v>
      </c>
      <c r="F11">
        <v>2</v>
      </c>
      <c r="G11">
        <v>6</v>
      </c>
      <c r="H11">
        <v>117</v>
      </c>
      <c r="I11">
        <v>9</v>
      </c>
      <c r="J11">
        <v>7</v>
      </c>
      <c r="K11">
        <v>11</v>
      </c>
      <c r="L11">
        <v>125</v>
      </c>
    </row>
    <row r="12" spans="1:12" x14ac:dyDescent="0.3">
      <c r="A12" t="s">
        <v>788</v>
      </c>
      <c r="B12" t="s">
        <v>4</v>
      </c>
      <c r="C12" t="s">
        <v>420</v>
      </c>
      <c r="D12" t="s">
        <v>7</v>
      </c>
      <c r="E12">
        <v>1</v>
      </c>
      <c r="F12">
        <v>1</v>
      </c>
      <c r="G12">
        <v>1</v>
      </c>
      <c r="H12">
        <v>117</v>
      </c>
      <c r="I12">
        <v>1</v>
      </c>
      <c r="J12">
        <v>1</v>
      </c>
      <c r="K12">
        <v>1</v>
      </c>
      <c r="L12">
        <v>125</v>
      </c>
    </row>
    <row r="13" spans="1:12" x14ac:dyDescent="0.3">
      <c r="A13" t="s">
        <v>788</v>
      </c>
      <c r="B13" t="s">
        <v>4</v>
      </c>
      <c r="C13" t="s">
        <v>423</v>
      </c>
      <c r="D13" t="s">
        <v>7</v>
      </c>
      <c r="E13">
        <v>2</v>
      </c>
      <c r="F13">
        <v>2</v>
      </c>
      <c r="G13">
        <v>3</v>
      </c>
      <c r="H13">
        <v>117</v>
      </c>
      <c r="I13">
        <v>3</v>
      </c>
      <c r="J13">
        <v>2</v>
      </c>
      <c r="K13">
        <v>3</v>
      </c>
      <c r="L13">
        <v>125</v>
      </c>
    </row>
    <row r="14" spans="1:12" x14ac:dyDescent="0.3">
      <c r="A14" t="s">
        <v>788</v>
      </c>
      <c r="B14" t="s">
        <v>4</v>
      </c>
      <c r="C14" t="s">
        <v>426</v>
      </c>
      <c r="D14" t="s">
        <v>7</v>
      </c>
      <c r="E14">
        <v>3</v>
      </c>
      <c r="F14">
        <v>3</v>
      </c>
      <c r="G14">
        <v>4</v>
      </c>
      <c r="H14">
        <v>117</v>
      </c>
      <c r="I14">
        <v>7</v>
      </c>
      <c r="J14">
        <v>7</v>
      </c>
      <c r="K14">
        <v>8</v>
      </c>
      <c r="L14">
        <v>125</v>
      </c>
    </row>
    <row r="15" spans="1:12" x14ac:dyDescent="0.3">
      <c r="A15" t="s">
        <v>789</v>
      </c>
      <c r="B15" t="s">
        <v>4</v>
      </c>
      <c r="C15" t="s">
        <v>762</v>
      </c>
      <c r="D15" t="s">
        <v>7</v>
      </c>
      <c r="E15">
        <v>37</v>
      </c>
      <c r="F15">
        <v>36</v>
      </c>
      <c r="G15">
        <v>38</v>
      </c>
      <c r="H15">
        <v>25</v>
      </c>
      <c r="I15">
        <v>37</v>
      </c>
      <c r="J15">
        <v>36</v>
      </c>
      <c r="K15">
        <v>37</v>
      </c>
      <c r="L15">
        <v>125</v>
      </c>
    </row>
    <row r="16" spans="1:12" x14ac:dyDescent="0.3">
      <c r="A16" t="s">
        <v>789</v>
      </c>
      <c r="B16" t="s">
        <v>4</v>
      </c>
      <c r="C16" t="s">
        <v>421</v>
      </c>
      <c r="D16" t="s">
        <v>7</v>
      </c>
      <c r="E16">
        <v>20</v>
      </c>
      <c r="F16">
        <v>17</v>
      </c>
      <c r="G16">
        <v>22</v>
      </c>
      <c r="H16">
        <v>25</v>
      </c>
      <c r="I16">
        <v>27</v>
      </c>
      <c r="J16">
        <v>23</v>
      </c>
      <c r="K16">
        <v>30</v>
      </c>
      <c r="L16">
        <v>125</v>
      </c>
    </row>
    <row r="17" spans="1:12" x14ac:dyDescent="0.3">
      <c r="A17" t="s">
        <v>789</v>
      </c>
      <c r="B17" t="s">
        <v>4</v>
      </c>
      <c r="C17" t="s">
        <v>424</v>
      </c>
      <c r="D17" t="s">
        <v>7</v>
      </c>
      <c r="E17">
        <v>3</v>
      </c>
      <c r="F17">
        <v>5</v>
      </c>
      <c r="G17">
        <v>3</v>
      </c>
      <c r="H17">
        <v>25</v>
      </c>
      <c r="I17">
        <v>16</v>
      </c>
      <c r="J17">
        <v>12</v>
      </c>
      <c r="K17">
        <v>19</v>
      </c>
      <c r="L17">
        <v>125</v>
      </c>
    </row>
    <row r="18" spans="1:12" x14ac:dyDescent="0.3">
      <c r="A18" t="s">
        <v>789</v>
      </c>
      <c r="B18" t="s">
        <v>4</v>
      </c>
      <c r="C18" t="s">
        <v>763</v>
      </c>
      <c r="D18" t="s">
        <v>7</v>
      </c>
      <c r="E18">
        <v>22</v>
      </c>
      <c r="F18">
        <v>21</v>
      </c>
      <c r="G18">
        <v>22</v>
      </c>
      <c r="H18">
        <v>25</v>
      </c>
      <c r="I18">
        <v>22</v>
      </c>
      <c r="J18">
        <v>21</v>
      </c>
      <c r="K18">
        <v>23</v>
      </c>
      <c r="L18">
        <v>125</v>
      </c>
    </row>
    <row r="19" spans="1:12" x14ac:dyDescent="0.3">
      <c r="A19" t="s">
        <v>789</v>
      </c>
      <c r="B19" t="s">
        <v>4</v>
      </c>
      <c r="C19" t="s">
        <v>422</v>
      </c>
      <c r="D19" t="s">
        <v>7</v>
      </c>
      <c r="E19">
        <v>12</v>
      </c>
      <c r="F19">
        <v>10</v>
      </c>
      <c r="G19">
        <v>15</v>
      </c>
      <c r="H19">
        <v>25</v>
      </c>
      <c r="I19">
        <v>16</v>
      </c>
      <c r="J19">
        <v>14</v>
      </c>
      <c r="K19">
        <v>18</v>
      </c>
      <c r="L19">
        <v>125</v>
      </c>
    </row>
    <row r="20" spans="1:12" x14ac:dyDescent="0.3">
      <c r="A20" t="s">
        <v>789</v>
      </c>
      <c r="B20" t="s">
        <v>4</v>
      </c>
      <c r="C20" t="s">
        <v>425</v>
      </c>
      <c r="D20" t="s">
        <v>7</v>
      </c>
      <c r="E20">
        <v>2</v>
      </c>
      <c r="F20">
        <v>1</v>
      </c>
      <c r="G20">
        <v>4</v>
      </c>
      <c r="H20">
        <v>25</v>
      </c>
      <c r="I20">
        <v>9</v>
      </c>
      <c r="J20">
        <v>7</v>
      </c>
      <c r="K20">
        <v>11</v>
      </c>
      <c r="L20">
        <v>125</v>
      </c>
    </row>
    <row r="21" spans="1:12" x14ac:dyDescent="0.3">
      <c r="A21" t="s">
        <v>789</v>
      </c>
      <c r="B21" t="s">
        <v>4</v>
      </c>
      <c r="C21" t="s">
        <v>420</v>
      </c>
      <c r="D21" t="s">
        <v>7</v>
      </c>
      <c r="E21">
        <v>1</v>
      </c>
      <c r="F21">
        <v>1</v>
      </c>
      <c r="G21">
        <v>1</v>
      </c>
      <c r="H21">
        <v>25</v>
      </c>
      <c r="I21">
        <v>1</v>
      </c>
      <c r="J21">
        <v>1</v>
      </c>
      <c r="K21">
        <v>1</v>
      </c>
      <c r="L21">
        <v>125</v>
      </c>
    </row>
    <row r="22" spans="1:12" x14ac:dyDescent="0.3">
      <c r="A22" t="s">
        <v>789</v>
      </c>
      <c r="B22" t="s">
        <v>4</v>
      </c>
      <c r="C22" t="s">
        <v>423</v>
      </c>
      <c r="D22" t="s">
        <v>7</v>
      </c>
      <c r="E22">
        <v>2</v>
      </c>
      <c r="F22">
        <v>1</v>
      </c>
      <c r="G22">
        <v>2</v>
      </c>
      <c r="H22">
        <v>25</v>
      </c>
      <c r="I22">
        <v>3</v>
      </c>
      <c r="J22">
        <v>2</v>
      </c>
      <c r="K22">
        <v>3</v>
      </c>
      <c r="L22">
        <v>125</v>
      </c>
    </row>
    <row r="23" spans="1:12" x14ac:dyDescent="0.3">
      <c r="A23" t="s">
        <v>789</v>
      </c>
      <c r="B23" t="s">
        <v>4</v>
      </c>
      <c r="C23" t="s">
        <v>426</v>
      </c>
      <c r="D23" t="s">
        <v>7</v>
      </c>
      <c r="E23">
        <v>3</v>
      </c>
      <c r="F23">
        <v>2</v>
      </c>
      <c r="G23">
        <v>3</v>
      </c>
      <c r="H23">
        <v>25</v>
      </c>
      <c r="I23">
        <v>7</v>
      </c>
      <c r="J23">
        <v>7</v>
      </c>
      <c r="K23">
        <v>8</v>
      </c>
      <c r="L23">
        <v>125</v>
      </c>
    </row>
  </sheetData>
  <phoneticPr fontId="2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CA28-1EFB-4060-9B52-2900CE0BF4B0}">
  <dimension ref="A1:L12"/>
  <sheetViews>
    <sheetView workbookViewId="0">
      <selection activeCell="J24" sqref="J24"/>
    </sheetView>
  </sheetViews>
  <sheetFormatPr defaultRowHeight="14.4" x14ac:dyDescent="0.3"/>
  <cols>
    <col min="1" max="1" width="12.77734375" bestFit="1" customWidth="1"/>
    <col min="3" max="3" width="20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761</v>
      </c>
      <c r="B2" t="s">
        <v>72</v>
      </c>
      <c r="C2" t="s">
        <v>68</v>
      </c>
      <c r="D2" t="s">
        <v>7</v>
      </c>
      <c r="E2">
        <v>167.42</v>
      </c>
      <c r="F2">
        <v>153.61000000000001</v>
      </c>
      <c r="G2">
        <v>194.83</v>
      </c>
      <c r="H2">
        <v>20</v>
      </c>
      <c r="I2">
        <v>120.55</v>
      </c>
      <c r="J2">
        <v>109.43</v>
      </c>
      <c r="K2">
        <v>134.21</v>
      </c>
      <c r="L2">
        <v>81</v>
      </c>
    </row>
    <row r="3" spans="1:12" x14ac:dyDescent="0.3">
      <c r="A3" t="s">
        <v>761</v>
      </c>
      <c r="B3" t="s">
        <v>72</v>
      </c>
      <c r="C3" t="s">
        <v>159</v>
      </c>
      <c r="D3" t="s">
        <v>7</v>
      </c>
      <c r="E3">
        <v>5.45</v>
      </c>
      <c r="F3">
        <v>5.12</v>
      </c>
      <c r="G3">
        <v>6.28</v>
      </c>
      <c r="H3">
        <v>20</v>
      </c>
      <c r="I3">
        <v>4.3</v>
      </c>
      <c r="J3">
        <v>3.52</v>
      </c>
      <c r="K3">
        <v>5.48</v>
      </c>
      <c r="L3">
        <v>81</v>
      </c>
    </row>
    <row r="4" spans="1:12" x14ac:dyDescent="0.3">
      <c r="A4" t="s">
        <v>761</v>
      </c>
      <c r="B4" t="s">
        <v>72</v>
      </c>
      <c r="C4" t="s">
        <v>762</v>
      </c>
      <c r="D4" t="s">
        <v>7</v>
      </c>
      <c r="E4">
        <v>37</v>
      </c>
      <c r="F4">
        <v>37</v>
      </c>
      <c r="G4">
        <v>38</v>
      </c>
      <c r="H4">
        <v>20</v>
      </c>
      <c r="I4">
        <v>37</v>
      </c>
      <c r="J4">
        <v>36</v>
      </c>
      <c r="K4">
        <v>38</v>
      </c>
      <c r="L4">
        <v>81</v>
      </c>
    </row>
    <row r="5" spans="1:12" x14ac:dyDescent="0.3">
      <c r="A5" t="s">
        <v>761</v>
      </c>
      <c r="B5" t="s">
        <v>72</v>
      </c>
      <c r="C5" t="s">
        <v>421</v>
      </c>
      <c r="D5" t="s">
        <v>7</v>
      </c>
      <c r="E5">
        <v>25</v>
      </c>
      <c r="F5">
        <v>24</v>
      </c>
      <c r="G5">
        <v>25</v>
      </c>
      <c r="H5">
        <v>20</v>
      </c>
      <c r="I5">
        <v>23</v>
      </c>
      <c r="J5">
        <v>20</v>
      </c>
      <c r="K5">
        <v>24</v>
      </c>
      <c r="L5">
        <v>81</v>
      </c>
    </row>
    <row r="6" spans="1:12" x14ac:dyDescent="0.3">
      <c r="A6" t="s">
        <v>761</v>
      </c>
      <c r="B6" t="s">
        <v>72</v>
      </c>
      <c r="C6" t="s">
        <v>424</v>
      </c>
      <c r="D6" t="s">
        <v>7</v>
      </c>
      <c r="E6">
        <v>20</v>
      </c>
      <c r="F6">
        <v>18</v>
      </c>
      <c r="G6">
        <v>23</v>
      </c>
      <c r="H6">
        <v>20</v>
      </c>
      <c r="I6">
        <v>15</v>
      </c>
      <c r="J6">
        <v>12</v>
      </c>
      <c r="K6">
        <v>19</v>
      </c>
      <c r="L6">
        <v>81</v>
      </c>
    </row>
    <row r="7" spans="1:12" x14ac:dyDescent="0.3">
      <c r="A7" t="s">
        <v>761</v>
      </c>
      <c r="B7" t="s">
        <v>72</v>
      </c>
      <c r="C7" t="s">
        <v>763</v>
      </c>
      <c r="D7" t="s">
        <v>7</v>
      </c>
      <c r="E7">
        <v>22</v>
      </c>
      <c r="F7">
        <v>22</v>
      </c>
      <c r="G7">
        <v>23</v>
      </c>
      <c r="H7">
        <v>20</v>
      </c>
      <c r="I7">
        <v>22</v>
      </c>
      <c r="J7">
        <v>21</v>
      </c>
      <c r="K7">
        <v>23</v>
      </c>
      <c r="L7">
        <v>81</v>
      </c>
    </row>
    <row r="8" spans="1:12" x14ac:dyDescent="0.3">
      <c r="A8" t="s">
        <v>761</v>
      </c>
      <c r="B8" t="s">
        <v>72</v>
      </c>
      <c r="C8" t="s">
        <v>422</v>
      </c>
      <c r="D8" t="s">
        <v>7</v>
      </c>
      <c r="E8">
        <v>13.5</v>
      </c>
      <c r="F8">
        <v>9.8000000000000007</v>
      </c>
      <c r="G8">
        <v>17.2</v>
      </c>
      <c r="H8">
        <v>20</v>
      </c>
      <c r="I8">
        <v>14</v>
      </c>
      <c r="J8">
        <v>12</v>
      </c>
      <c r="K8">
        <v>15</v>
      </c>
      <c r="L8">
        <v>81</v>
      </c>
    </row>
    <row r="9" spans="1:12" x14ac:dyDescent="0.3">
      <c r="A9" t="s">
        <v>761</v>
      </c>
      <c r="B9" t="s">
        <v>72</v>
      </c>
      <c r="C9" t="s">
        <v>425</v>
      </c>
      <c r="D9" t="s">
        <v>7</v>
      </c>
      <c r="E9">
        <v>12</v>
      </c>
      <c r="F9">
        <v>9.5</v>
      </c>
      <c r="G9">
        <v>14</v>
      </c>
      <c r="H9">
        <v>20</v>
      </c>
      <c r="I9">
        <v>9</v>
      </c>
      <c r="J9">
        <v>6</v>
      </c>
      <c r="K9">
        <v>12</v>
      </c>
      <c r="L9">
        <v>81</v>
      </c>
    </row>
    <row r="10" spans="1:12" x14ac:dyDescent="0.3">
      <c r="A10" t="s">
        <v>761</v>
      </c>
      <c r="B10" t="s">
        <v>72</v>
      </c>
      <c r="C10" t="s">
        <v>420</v>
      </c>
      <c r="D10" t="s">
        <v>7</v>
      </c>
      <c r="E10">
        <v>0</v>
      </c>
      <c r="F10">
        <v>0</v>
      </c>
      <c r="G10">
        <v>0</v>
      </c>
      <c r="H10">
        <v>20</v>
      </c>
      <c r="I10">
        <v>0</v>
      </c>
      <c r="J10">
        <v>0</v>
      </c>
      <c r="K10">
        <v>0</v>
      </c>
      <c r="L10">
        <v>81</v>
      </c>
    </row>
    <row r="11" spans="1:12" x14ac:dyDescent="0.3">
      <c r="A11" t="s">
        <v>761</v>
      </c>
      <c r="B11" t="s">
        <v>72</v>
      </c>
      <c r="C11" t="s">
        <v>423</v>
      </c>
      <c r="D11" t="s">
        <v>7</v>
      </c>
      <c r="E11">
        <v>3</v>
      </c>
      <c r="F11">
        <v>2</v>
      </c>
      <c r="G11">
        <v>3</v>
      </c>
      <c r="H11">
        <v>20</v>
      </c>
      <c r="I11">
        <v>2</v>
      </c>
      <c r="J11">
        <v>2</v>
      </c>
      <c r="K11">
        <v>3</v>
      </c>
      <c r="L11">
        <v>81</v>
      </c>
    </row>
    <row r="12" spans="1:12" x14ac:dyDescent="0.3">
      <c r="A12" t="s">
        <v>761</v>
      </c>
      <c r="B12" t="s">
        <v>72</v>
      </c>
      <c r="C12" t="s">
        <v>426</v>
      </c>
      <c r="D12" t="s">
        <v>7</v>
      </c>
      <c r="E12">
        <v>5</v>
      </c>
      <c r="F12">
        <v>4</v>
      </c>
      <c r="G12">
        <v>5</v>
      </c>
      <c r="H12">
        <v>20</v>
      </c>
      <c r="I12">
        <v>3</v>
      </c>
      <c r="J12">
        <v>2</v>
      </c>
      <c r="K12">
        <v>4</v>
      </c>
      <c r="L12">
        <v>81</v>
      </c>
    </row>
  </sheetData>
  <phoneticPr fontId="2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5816-FE8D-4769-B1B2-8712624B1DDC}">
  <dimension ref="A1:J13"/>
  <sheetViews>
    <sheetView zoomScale="130" zoomScaleNormal="130" workbookViewId="0">
      <selection activeCell="E1" sqref="E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46</v>
      </c>
      <c r="B2" t="s">
        <v>45</v>
      </c>
      <c r="C2" t="s">
        <v>74</v>
      </c>
      <c r="D2" t="s">
        <v>8</v>
      </c>
      <c r="E2">
        <v>26.83</v>
      </c>
      <c r="F2">
        <v>6.9610000000000003</v>
      </c>
      <c r="G2">
        <v>28</v>
      </c>
    </row>
    <row r="3" spans="1:10" x14ac:dyDescent="0.3">
      <c r="A3" t="s">
        <v>81</v>
      </c>
      <c r="B3" t="s">
        <v>45</v>
      </c>
      <c r="C3" t="s">
        <v>74</v>
      </c>
      <c r="D3" t="s">
        <v>8</v>
      </c>
      <c r="E3">
        <v>25.49</v>
      </c>
      <c r="F3">
        <v>6.7229999999999999</v>
      </c>
      <c r="G3">
        <v>54</v>
      </c>
      <c r="H3" s="6"/>
      <c r="I3" s="6"/>
      <c r="J3" s="6"/>
    </row>
    <row r="4" spans="1:10" x14ac:dyDescent="0.3">
      <c r="A4" t="s">
        <v>15</v>
      </c>
      <c r="B4" t="s">
        <v>45</v>
      </c>
      <c r="C4" t="s">
        <v>74</v>
      </c>
      <c r="D4" t="s">
        <v>8</v>
      </c>
      <c r="E4">
        <v>26.92</v>
      </c>
      <c r="F4">
        <v>5.91</v>
      </c>
      <c r="G4">
        <v>58</v>
      </c>
    </row>
    <row r="5" spans="1:10" x14ac:dyDescent="0.3">
      <c r="A5" t="s">
        <v>46</v>
      </c>
      <c r="B5" t="s">
        <v>45</v>
      </c>
      <c r="C5" t="s">
        <v>75</v>
      </c>
      <c r="D5" t="s">
        <v>8</v>
      </c>
      <c r="E5">
        <v>73.290000000000006</v>
      </c>
      <c r="F5">
        <v>21.51</v>
      </c>
      <c r="G5">
        <v>28</v>
      </c>
    </row>
    <row r="6" spans="1:10" x14ac:dyDescent="0.3">
      <c r="A6" t="s">
        <v>81</v>
      </c>
      <c r="B6" t="s">
        <v>45</v>
      </c>
      <c r="C6" t="s">
        <v>75</v>
      </c>
      <c r="D6" t="s">
        <v>8</v>
      </c>
      <c r="E6">
        <v>77.010000000000005</v>
      </c>
      <c r="F6">
        <v>26.73</v>
      </c>
      <c r="G6">
        <v>54</v>
      </c>
    </row>
    <row r="7" spans="1:10" x14ac:dyDescent="0.3">
      <c r="A7" t="s">
        <v>15</v>
      </c>
      <c r="B7" t="s">
        <v>45</v>
      </c>
      <c r="C7" t="s">
        <v>75</v>
      </c>
      <c r="D7" t="s">
        <v>8</v>
      </c>
      <c r="E7">
        <v>96.8</v>
      </c>
      <c r="F7">
        <v>33.409999999999997</v>
      </c>
      <c r="G7">
        <v>58</v>
      </c>
    </row>
    <row r="8" spans="1:10" x14ac:dyDescent="0.3">
      <c r="A8" t="s">
        <v>46</v>
      </c>
      <c r="B8" t="s">
        <v>45</v>
      </c>
      <c r="C8" t="s">
        <v>170</v>
      </c>
      <c r="D8" t="s">
        <v>8</v>
      </c>
      <c r="E8">
        <v>3.09</v>
      </c>
      <c r="F8">
        <v>1.67</v>
      </c>
      <c r="G8">
        <v>28</v>
      </c>
    </row>
    <row r="9" spans="1:10" x14ac:dyDescent="0.3">
      <c r="A9" t="s">
        <v>81</v>
      </c>
      <c r="B9" t="s">
        <v>45</v>
      </c>
      <c r="C9" t="s">
        <v>170</v>
      </c>
      <c r="D9" t="s">
        <v>8</v>
      </c>
      <c r="E9">
        <v>4.3600000000000003</v>
      </c>
      <c r="F9">
        <v>4.62</v>
      </c>
      <c r="G9">
        <v>54</v>
      </c>
    </row>
    <row r="10" spans="1:10" x14ac:dyDescent="0.3">
      <c r="A10" t="s">
        <v>15</v>
      </c>
      <c r="B10" t="s">
        <v>45</v>
      </c>
      <c r="C10" t="s">
        <v>170</v>
      </c>
      <c r="D10" t="s">
        <v>8</v>
      </c>
      <c r="E10">
        <v>3.32</v>
      </c>
      <c r="F10">
        <v>3.21</v>
      </c>
      <c r="G10">
        <v>58</v>
      </c>
    </row>
    <row r="11" spans="1:10" x14ac:dyDescent="0.3">
      <c r="A11" t="s">
        <v>46</v>
      </c>
      <c r="B11" t="s">
        <v>45</v>
      </c>
      <c r="C11" t="s">
        <v>655</v>
      </c>
      <c r="D11" t="s">
        <v>8</v>
      </c>
      <c r="E11">
        <v>1877.02</v>
      </c>
      <c r="F11">
        <v>581.22400000000005</v>
      </c>
      <c r="G11">
        <v>28</v>
      </c>
    </row>
    <row r="12" spans="1:10" x14ac:dyDescent="0.3">
      <c r="A12" t="s">
        <v>81</v>
      </c>
      <c r="B12" t="s">
        <v>45</v>
      </c>
      <c r="C12" t="s">
        <v>655</v>
      </c>
      <c r="D12" t="s">
        <v>8</v>
      </c>
      <c r="E12">
        <v>1948.91</v>
      </c>
      <c r="F12">
        <v>806.03300000000002</v>
      </c>
      <c r="G12">
        <v>54</v>
      </c>
    </row>
    <row r="13" spans="1:10" x14ac:dyDescent="0.3">
      <c r="A13" t="s">
        <v>15</v>
      </c>
      <c r="B13" t="s">
        <v>45</v>
      </c>
      <c r="C13" t="s">
        <v>655</v>
      </c>
      <c r="D13" t="s">
        <v>8</v>
      </c>
      <c r="E13">
        <v>2539.9499999999998</v>
      </c>
      <c r="F13">
        <v>848.697</v>
      </c>
      <c r="G13">
        <v>58</v>
      </c>
    </row>
  </sheetData>
  <phoneticPr fontId="2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A255-EB64-4089-B0E2-90B5158A2965}">
  <dimension ref="A1:L11"/>
  <sheetViews>
    <sheetView workbookViewId="0">
      <selection activeCell="J24" sqref="J24"/>
    </sheetView>
  </sheetViews>
  <sheetFormatPr defaultRowHeight="14.4" x14ac:dyDescent="0.3"/>
  <cols>
    <col min="1" max="1" width="11.6640625" bestFit="1" customWidth="1"/>
    <col min="3" max="3" width="22.10937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733</v>
      </c>
      <c r="B2" t="s">
        <v>34</v>
      </c>
      <c r="C2" t="s">
        <v>42</v>
      </c>
      <c r="D2" t="s">
        <v>27</v>
      </c>
      <c r="E2">
        <v>20</v>
      </c>
      <c r="F2">
        <v>5</v>
      </c>
      <c r="G2">
        <v>20</v>
      </c>
      <c r="H2">
        <v>235</v>
      </c>
      <c r="I2">
        <v>20</v>
      </c>
      <c r="J2">
        <v>5</v>
      </c>
      <c r="K2">
        <v>20</v>
      </c>
      <c r="L2">
        <v>68</v>
      </c>
    </row>
    <row r="3" spans="1:12" x14ac:dyDescent="0.3">
      <c r="A3" t="s">
        <v>734</v>
      </c>
      <c r="B3" t="s">
        <v>34</v>
      </c>
      <c r="C3" t="s">
        <v>42</v>
      </c>
      <c r="D3" t="s">
        <v>27</v>
      </c>
      <c r="E3">
        <v>20</v>
      </c>
      <c r="F3">
        <v>2.5</v>
      </c>
      <c r="G3">
        <v>20</v>
      </c>
      <c r="H3">
        <v>200</v>
      </c>
      <c r="I3">
        <v>20</v>
      </c>
      <c r="J3">
        <v>5</v>
      </c>
      <c r="K3">
        <v>20</v>
      </c>
      <c r="L3">
        <v>68</v>
      </c>
    </row>
    <row r="4" spans="1:12" x14ac:dyDescent="0.3">
      <c r="A4" t="s">
        <v>733</v>
      </c>
      <c r="B4" t="s">
        <v>34</v>
      </c>
      <c r="C4" t="s">
        <v>427</v>
      </c>
      <c r="D4" t="s">
        <v>27</v>
      </c>
      <c r="E4">
        <v>0.28599999999999998</v>
      </c>
      <c r="F4">
        <v>4.5999999999999999E-2</v>
      </c>
      <c r="G4">
        <v>0.5</v>
      </c>
      <c r="H4">
        <v>235</v>
      </c>
      <c r="I4">
        <v>0.28599999999999998</v>
      </c>
      <c r="J4">
        <v>7.0999999999999994E-2</v>
      </c>
      <c r="K4">
        <v>0.434</v>
      </c>
      <c r="L4">
        <v>68</v>
      </c>
    </row>
    <row r="5" spans="1:12" x14ac:dyDescent="0.3">
      <c r="A5" t="s">
        <v>734</v>
      </c>
      <c r="B5" t="s">
        <v>34</v>
      </c>
      <c r="C5" t="s">
        <v>427</v>
      </c>
      <c r="D5" t="s">
        <v>27</v>
      </c>
      <c r="E5">
        <v>0.28599999999999998</v>
      </c>
      <c r="F5">
        <v>3.7999999999999999E-2</v>
      </c>
      <c r="G5">
        <v>0.45500000000000002</v>
      </c>
      <c r="H5">
        <v>200</v>
      </c>
      <c r="I5">
        <v>0.28599999999999998</v>
      </c>
      <c r="J5">
        <v>7.0999999999999994E-2</v>
      </c>
      <c r="K5">
        <v>0.434</v>
      </c>
      <c r="L5">
        <v>68</v>
      </c>
    </row>
    <row r="6" spans="1:12" x14ac:dyDescent="0.3">
      <c r="A6" t="s">
        <v>733</v>
      </c>
      <c r="B6" t="s">
        <v>34</v>
      </c>
      <c r="C6" t="s">
        <v>68</v>
      </c>
      <c r="D6" t="s">
        <v>27</v>
      </c>
      <c r="E6">
        <v>45</v>
      </c>
      <c r="F6">
        <v>3</v>
      </c>
      <c r="G6">
        <v>138.80000000000001</v>
      </c>
      <c r="H6">
        <v>235</v>
      </c>
      <c r="I6">
        <v>45.9</v>
      </c>
      <c r="J6">
        <v>10.9</v>
      </c>
      <c r="K6">
        <v>145.30000000000001</v>
      </c>
      <c r="L6">
        <v>68</v>
      </c>
    </row>
    <row r="7" spans="1:12" x14ac:dyDescent="0.3">
      <c r="A7" t="s">
        <v>734</v>
      </c>
      <c r="B7" t="s">
        <v>34</v>
      </c>
      <c r="C7" t="s">
        <v>68</v>
      </c>
      <c r="D7" t="s">
        <v>27</v>
      </c>
      <c r="E7">
        <v>45.75</v>
      </c>
      <c r="F7">
        <v>2.2999999999999998</v>
      </c>
      <c r="G7">
        <v>160.69999999999999</v>
      </c>
      <c r="H7">
        <v>200</v>
      </c>
      <c r="I7">
        <v>45.9</v>
      </c>
      <c r="J7">
        <v>10.9</v>
      </c>
      <c r="K7">
        <v>145.30000000000001</v>
      </c>
      <c r="L7">
        <v>68</v>
      </c>
    </row>
    <row r="8" spans="1:12" x14ac:dyDescent="0.3">
      <c r="A8" t="s">
        <v>733</v>
      </c>
      <c r="B8" t="s">
        <v>34</v>
      </c>
      <c r="C8" t="s">
        <v>159</v>
      </c>
      <c r="D8" t="s">
        <v>27</v>
      </c>
      <c r="E8">
        <v>2.99</v>
      </c>
      <c r="F8">
        <v>0.15</v>
      </c>
      <c r="G8">
        <v>16.16</v>
      </c>
      <c r="H8">
        <v>235</v>
      </c>
      <c r="I8">
        <v>2.91</v>
      </c>
      <c r="J8">
        <v>0.62</v>
      </c>
      <c r="K8">
        <v>9.6199999999999992</v>
      </c>
      <c r="L8">
        <v>68</v>
      </c>
    </row>
    <row r="9" spans="1:12" x14ac:dyDescent="0.3">
      <c r="A9" t="s">
        <v>734</v>
      </c>
      <c r="B9" t="s">
        <v>34</v>
      </c>
      <c r="C9" t="s">
        <v>159</v>
      </c>
      <c r="D9" t="s">
        <v>27</v>
      </c>
      <c r="E9">
        <v>2.77</v>
      </c>
      <c r="F9">
        <v>0.31</v>
      </c>
      <c r="G9">
        <v>13.14</v>
      </c>
      <c r="H9">
        <v>200</v>
      </c>
      <c r="I9">
        <v>2.91</v>
      </c>
      <c r="J9">
        <v>0.62</v>
      </c>
      <c r="K9">
        <v>9.6199999999999992</v>
      </c>
      <c r="L9">
        <v>68</v>
      </c>
    </row>
    <row r="10" spans="1:12" x14ac:dyDescent="0.3">
      <c r="A10" t="s">
        <v>733</v>
      </c>
      <c r="B10" t="s">
        <v>34</v>
      </c>
      <c r="C10" t="s">
        <v>231</v>
      </c>
      <c r="D10" t="s">
        <v>27</v>
      </c>
      <c r="E10">
        <v>4.7E-2</v>
      </c>
      <c r="F10">
        <v>3.0000000000000001E-3</v>
      </c>
      <c r="G10">
        <v>0.249</v>
      </c>
      <c r="H10">
        <v>235</v>
      </c>
      <c r="I10">
        <v>4.3999999999999997E-2</v>
      </c>
      <c r="J10">
        <v>8.9999999999999993E-3</v>
      </c>
      <c r="K10">
        <v>0.183</v>
      </c>
      <c r="L10">
        <v>68</v>
      </c>
    </row>
    <row r="11" spans="1:12" x14ac:dyDescent="0.3">
      <c r="A11" t="s">
        <v>734</v>
      </c>
      <c r="B11" t="s">
        <v>34</v>
      </c>
      <c r="C11" t="s">
        <v>231</v>
      </c>
      <c r="D11" t="s">
        <v>27</v>
      </c>
      <c r="E11">
        <v>4.2999999999999997E-2</v>
      </c>
      <c r="F11">
        <v>6.0000000000000001E-3</v>
      </c>
      <c r="G11">
        <v>0.20200000000000001</v>
      </c>
      <c r="H11">
        <v>200</v>
      </c>
      <c r="I11">
        <v>4.3999999999999997E-2</v>
      </c>
      <c r="J11">
        <v>8.9999999999999993E-3</v>
      </c>
      <c r="K11">
        <v>0.183</v>
      </c>
      <c r="L11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000B-1268-420D-93C7-B97B5C947453}">
  <dimension ref="A1:J33"/>
  <sheetViews>
    <sheetView zoomScale="85" zoomScaleNormal="85" workbookViewId="0">
      <selection activeCell="F14" sqref="F14"/>
    </sheetView>
  </sheetViews>
  <sheetFormatPr defaultRowHeight="14.4" x14ac:dyDescent="0.3"/>
  <cols>
    <col min="1" max="1" width="12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720</v>
      </c>
      <c r="B2" t="s">
        <v>2</v>
      </c>
      <c r="C2" t="s">
        <v>73</v>
      </c>
      <c r="D2" t="s">
        <v>52</v>
      </c>
      <c r="E2">
        <v>1235.9000000000001</v>
      </c>
      <c r="F2">
        <v>635.70000000000005</v>
      </c>
      <c r="G2">
        <v>4</v>
      </c>
      <c r="H2">
        <v>770.6</v>
      </c>
      <c r="I2">
        <v>226.5</v>
      </c>
      <c r="J2">
        <v>16</v>
      </c>
    </row>
    <row r="3" spans="1:10" x14ac:dyDescent="0.3">
      <c r="A3" t="s">
        <v>720</v>
      </c>
      <c r="B3" t="s">
        <v>2</v>
      </c>
      <c r="C3" t="s">
        <v>74</v>
      </c>
      <c r="D3" t="s">
        <v>52</v>
      </c>
      <c r="E3">
        <v>35.1</v>
      </c>
      <c r="F3">
        <v>6.1</v>
      </c>
      <c r="G3">
        <v>4</v>
      </c>
      <c r="H3">
        <v>31.1</v>
      </c>
      <c r="I3">
        <v>6.5</v>
      </c>
      <c r="J3">
        <v>16</v>
      </c>
    </row>
    <row r="4" spans="1:10" x14ac:dyDescent="0.3">
      <c r="A4" t="s">
        <v>720</v>
      </c>
      <c r="B4" t="s">
        <v>2</v>
      </c>
      <c r="C4" t="s">
        <v>659</v>
      </c>
      <c r="D4" t="s">
        <v>52</v>
      </c>
      <c r="E4">
        <v>33.700000000000003</v>
      </c>
      <c r="F4">
        <v>5.6</v>
      </c>
      <c r="G4">
        <v>4</v>
      </c>
      <c r="H4">
        <v>22.8</v>
      </c>
      <c r="I4">
        <v>4.0999999999999996</v>
      </c>
      <c r="J4">
        <v>16</v>
      </c>
    </row>
    <row r="5" spans="1:10" x14ac:dyDescent="0.3">
      <c r="A5" t="s">
        <v>720</v>
      </c>
      <c r="B5" t="s">
        <v>2</v>
      </c>
      <c r="C5" t="s">
        <v>171</v>
      </c>
      <c r="D5" t="s">
        <v>52</v>
      </c>
      <c r="E5">
        <v>1.84</v>
      </c>
      <c r="F5">
        <v>0.51</v>
      </c>
      <c r="G5">
        <v>4</v>
      </c>
      <c r="H5">
        <v>1.97</v>
      </c>
      <c r="I5">
        <v>0.52</v>
      </c>
      <c r="J5">
        <v>16</v>
      </c>
    </row>
    <row r="6" spans="1:10" x14ac:dyDescent="0.3">
      <c r="A6" t="s">
        <v>721</v>
      </c>
      <c r="B6" t="s">
        <v>2</v>
      </c>
      <c r="C6" t="s">
        <v>73</v>
      </c>
      <c r="D6" t="s">
        <v>52</v>
      </c>
      <c r="E6">
        <v>894.2</v>
      </c>
      <c r="F6">
        <v>349.9</v>
      </c>
      <c r="G6">
        <v>14</v>
      </c>
      <c r="H6">
        <v>770.6</v>
      </c>
      <c r="I6">
        <v>226.5</v>
      </c>
      <c r="J6">
        <v>16</v>
      </c>
    </row>
    <row r="7" spans="1:10" x14ac:dyDescent="0.3">
      <c r="A7" t="s">
        <v>721</v>
      </c>
      <c r="B7" t="s">
        <v>2</v>
      </c>
      <c r="C7" t="s">
        <v>74</v>
      </c>
      <c r="D7" t="s">
        <v>52</v>
      </c>
      <c r="E7">
        <v>29.7</v>
      </c>
      <c r="F7">
        <v>7.9</v>
      </c>
      <c r="G7">
        <v>14</v>
      </c>
      <c r="H7">
        <v>31.1</v>
      </c>
      <c r="I7">
        <v>6.5</v>
      </c>
      <c r="J7">
        <v>16</v>
      </c>
    </row>
    <row r="8" spans="1:10" x14ac:dyDescent="0.3">
      <c r="A8" t="s">
        <v>721</v>
      </c>
      <c r="B8" t="s">
        <v>2</v>
      </c>
      <c r="C8" t="s">
        <v>659</v>
      </c>
      <c r="D8" t="s">
        <v>52</v>
      </c>
      <c r="E8">
        <v>24.9</v>
      </c>
      <c r="F8">
        <v>5.7</v>
      </c>
      <c r="G8">
        <v>14</v>
      </c>
      <c r="H8">
        <v>22.8</v>
      </c>
      <c r="I8">
        <v>4.0999999999999996</v>
      </c>
      <c r="J8">
        <v>16</v>
      </c>
    </row>
    <row r="9" spans="1:10" x14ac:dyDescent="0.3">
      <c r="A9" t="s">
        <v>721</v>
      </c>
      <c r="B9" t="s">
        <v>2</v>
      </c>
      <c r="C9" t="s">
        <v>171</v>
      </c>
      <c r="D9" t="s">
        <v>52</v>
      </c>
      <c r="E9">
        <v>2.0499999999999998</v>
      </c>
      <c r="F9">
        <v>0.52</v>
      </c>
      <c r="G9">
        <v>14</v>
      </c>
      <c r="H9">
        <v>1.97</v>
      </c>
      <c r="I9">
        <v>0.52</v>
      </c>
      <c r="J9">
        <v>16</v>
      </c>
    </row>
    <row r="10" spans="1:10" x14ac:dyDescent="0.3">
      <c r="A10" t="s">
        <v>16</v>
      </c>
      <c r="B10" t="s">
        <v>2</v>
      </c>
      <c r="C10" t="s">
        <v>73</v>
      </c>
      <c r="D10" t="s">
        <v>64</v>
      </c>
      <c r="E10">
        <v>802.1</v>
      </c>
      <c r="F10">
        <v>222.3</v>
      </c>
      <c r="G10">
        <v>3</v>
      </c>
      <c r="H10">
        <v>946.3</v>
      </c>
      <c r="I10">
        <v>382.9</v>
      </c>
      <c r="J10">
        <v>27</v>
      </c>
    </row>
    <row r="11" spans="1:10" x14ac:dyDescent="0.3">
      <c r="A11" t="s">
        <v>16</v>
      </c>
      <c r="B11" t="s">
        <v>2</v>
      </c>
      <c r="C11" t="s">
        <v>74</v>
      </c>
      <c r="D11" t="s">
        <v>64</v>
      </c>
      <c r="E11">
        <v>29.1</v>
      </c>
      <c r="F11">
        <v>3.2</v>
      </c>
      <c r="G11">
        <v>3</v>
      </c>
      <c r="H11">
        <v>31</v>
      </c>
      <c r="I11">
        <v>6.7</v>
      </c>
      <c r="J11">
        <v>27</v>
      </c>
    </row>
    <row r="12" spans="1:10" x14ac:dyDescent="0.3">
      <c r="A12" t="s">
        <v>16</v>
      </c>
      <c r="B12" t="s">
        <v>2</v>
      </c>
      <c r="C12" t="s">
        <v>659</v>
      </c>
      <c r="D12" t="s">
        <v>64</v>
      </c>
      <c r="E12">
        <v>20.6</v>
      </c>
      <c r="F12">
        <v>3.5</v>
      </c>
      <c r="G12">
        <v>3</v>
      </c>
      <c r="H12">
        <v>27.5</v>
      </c>
      <c r="I12">
        <v>6.3</v>
      </c>
      <c r="J12">
        <v>27</v>
      </c>
    </row>
    <row r="13" spans="1:10" x14ac:dyDescent="0.3">
      <c r="A13" t="s">
        <v>16</v>
      </c>
      <c r="B13" t="s">
        <v>2</v>
      </c>
      <c r="C13" t="s">
        <v>171</v>
      </c>
      <c r="D13" t="s">
        <v>64</v>
      </c>
      <c r="E13">
        <v>1.88</v>
      </c>
      <c r="F13">
        <v>0.17</v>
      </c>
      <c r="G13">
        <v>3</v>
      </c>
      <c r="H13">
        <v>1.96</v>
      </c>
      <c r="I13">
        <v>0.52</v>
      </c>
      <c r="J13">
        <v>27</v>
      </c>
    </row>
    <row r="14" spans="1:10" x14ac:dyDescent="0.3">
      <c r="A14" t="s">
        <v>15</v>
      </c>
      <c r="B14" t="s">
        <v>2</v>
      </c>
      <c r="C14" t="s">
        <v>73</v>
      </c>
      <c r="D14" t="s">
        <v>64</v>
      </c>
      <c r="E14">
        <v>782.7</v>
      </c>
      <c r="F14">
        <v>272.7</v>
      </c>
      <c r="G14">
        <v>13</v>
      </c>
      <c r="H14">
        <v>946.3</v>
      </c>
      <c r="I14">
        <v>382.9</v>
      </c>
      <c r="J14">
        <v>27</v>
      </c>
    </row>
    <row r="15" spans="1:10" x14ac:dyDescent="0.3">
      <c r="A15" t="s">
        <v>15</v>
      </c>
      <c r="B15" t="s">
        <v>2</v>
      </c>
      <c r="C15" t="s">
        <v>74</v>
      </c>
      <c r="D15" t="s">
        <v>64</v>
      </c>
      <c r="E15">
        <v>32.200000000000003</v>
      </c>
      <c r="F15">
        <v>6.9</v>
      </c>
      <c r="G15">
        <v>13</v>
      </c>
      <c r="H15">
        <v>31</v>
      </c>
      <c r="I15">
        <v>6.7</v>
      </c>
      <c r="J15">
        <v>27</v>
      </c>
    </row>
    <row r="16" spans="1:10" x14ac:dyDescent="0.3">
      <c r="A16" t="s">
        <v>15</v>
      </c>
      <c r="B16" t="s">
        <v>2</v>
      </c>
      <c r="C16" t="s">
        <v>659</v>
      </c>
      <c r="D16" t="s">
        <v>64</v>
      </c>
      <c r="E16">
        <v>23</v>
      </c>
      <c r="F16">
        <v>3.7</v>
      </c>
      <c r="G16">
        <v>13</v>
      </c>
      <c r="H16">
        <v>27.5</v>
      </c>
      <c r="I16">
        <v>6.3</v>
      </c>
      <c r="J16">
        <v>27</v>
      </c>
    </row>
    <row r="17" spans="1:10" x14ac:dyDescent="0.3">
      <c r="A17" t="s">
        <v>15</v>
      </c>
      <c r="B17" t="s">
        <v>2</v>
      </c>
      <c r="C17" t="s">
        <v>171</v>
      </c>
      <c r="D17" t="s">
        <v>64</v>
      </c>
      <c r="E17">
        <v>1.93</v>
      </c>
      <c r="F17">
        <v>0.56000000000000005</v>
      </c>
      <c r="G17">
        <v>13</v>
      </c>
      <c r="H17">
        <v>1.96</v>
      </c>
      <c r="I17">
        <v>0.52</v>
      </c>
      <c r="J17">
        <v>27</v>
      </c>
    </row>
    <row r="18" spans="1:10" x14ac:dyDescent="0.3">
      <c r="A18" t="s">
        <v>15</v>
      </c>
      <c r="B18" t="s">
        <v>2</v>
      </c>
      <c r="C18" t="s">
        <v>73</v>
      </c>
      <c r="D18" t="s">
        <v>7</v>
      </c>
      <c r="E18">
        <v>1192.5</v>
      </c>
      <c r="F18">
        <v>234.9</v>
      </c>
      <c r="G18">
        <v>9</v>
      </c>
      <c r="H18">
        <v>862.9</v>
      </c>
      <c r="I18">
        <v>345.5</v>
      </c>
      <c r="J18">
        <v>28</v>
      </c>
    </row>
    <row r="19" spans="1:10" x14ac:dyDescent="0.3">
      <c r="A19" t="s">
        <v>15</v>
      </c>
      <c r="B19" t="s">
        <v>2</v>
      </c>
      <c r="C19" t="s">
        <v>74</v>
      </c>
      <c r="D19" t="s">
        <v>7</v>
      </c>
      <c r="E19">
        <v>33.4</v>
      </c>
      <c r="F19">
        <v>3.9</v>
      </c>
      <c r="G19">
        <v>9</v>
      </c>
      <c r="H19">
        <v>31.4</v>
      </c>
      <c r="I19">
        <v>6.4</v>
      </c>
      <c r="J19">
        <v>28</v>
      </c>
    </row>
    <row r="20" spans="1:10" x14ac:dyDescent="0.3">
      <c r="A20" t="s">
        <v>15</v>
      </c>
      <c r="B20" t="s">
        <v>2</v>
      </c>
      <c r="C20" t="s">
        <v>659</v>
      </c>
      <c r="D20" t="s">
        <v>7</v>
      </c>
      <c r="E20">
        <v>30.7</v>
      </c>
      <c r="F20">
        <v>6</v>
      </c>
      <c r="G20">
        <v>9</v>
      </c>
      <c r="H20">
        <v>24.8</v>
      </c>
      <c r="I20">
        <v>5.2</v>
      </c>
      <c r="J20">
        <v>28</v>
      </c>
    </row>
    <row r="21" spans="1:10" x14ac:dyDescent="0.3">
      <c r="A21" t="s">
        <v>15</v>
      </c>
      <c r="B21" t="s">
        <v>2</v>
      </c>
      <c r="C21" t="s">
        <v>171</v>
      </c>
      <c r="D21" t="s">
        <v>7</v>
      </c>
      <c r="E21">
        <v>1.65</v>
      </c>
      <c r="F21">
        <v>0.38</v>
      </c>
      <c r="G21">
        <v>9</v>
      </c>
      <c r="H21">
        <v>1.94</v>
      </c>
      <c r="I21">
        <v>0.5</v>
      </c>
      <c r="J21">
        <v>28</v>
      </c>
    </row>
    <row r="22" spans="1:10" x14ac:dyDescent="0.3">
      <c r="A22" t="s">
        <v>46</v>
      </c>
      <c r="B22" t="s">
        <v>2</v>
      </c>
      <c r="C22" t="s">
        <v>73</v>
      </c>
      <c r="D22" t="s">
        <v>7</v>
      </c>
      <c r="E22">
        <v>631.1</v>
      </c>
      <c r="F22">
        <v>131.80000000000001</v>
      </c>
      <c r="G22">
        <v>9</v>
      </c>
      <c r="H22">
        <v>862.9</v>
      </c>
      <c r="I22">
        <v>345.5</v>
      </c>
      <c r="J22">
        <v>28</v>
      </c>
    </row>
    <row r="23" spans="1:10" x14ac:dyDescent="0.3">
      <c r="A23" t="s">
        <v>46</v>
      </c>
      <c r="B23" t="s">
        <v>2</v>
      </c>
      <c r="C23" t="s">
        <v>74</v>
      </c>
      <c r="D23" t="s">
        <v>7</v>
      </c>
      <c r="E23">
        <v>29.1</v>
      </c>
      <c r="F23">
        <v>8.9</v>
      </c>
      <c r="G23">
        <v>9</v>
      </c>
      <c r="H23">
        <v>31.4</v>
      </c>
      <c r="I23">
        <v>6.4</v>
      </c>
      <c r="J23">
        <v>28</v>
      </c>
    </row>
    <row r="24" spans="1:10" x14ac:dyDescent="0.3">
      <c r="A24" t="s">
        <v>46</v>
      </c>
      <c r="B24" t="s">
        <v>2</v>
      </c>
      <c r="C24" t="s">
        <v>659</v>
      </c>
      <c r="D24" t="s">
        <v>7</v>
      </c>
      <c r="E24">
        <v>22</v>
      </c>
      <c r="F24">
        <v>3.8</v>
      </c>
      <c r="G24">
        <v>9</v>
      </c>
      <c r="H24">
        <v>24.8</v>
      </c>
      <c r="I24">
        <v>5.2</v>
      </c>
      <c r="J24">
        <v>28</v>
      </c>
    </row>
    <row r="25" spans="1:10" x14ac:dyDescent="0.3">
      <c r="A25" t="s">
        <v>46</v>
      </c>
      <c r="B25" t="s">
        <v>2</v>
      </c>
      <c r="C25" t="s">
        <v>171</v>
      </c>
      <c r="D25" t="s">
        <v>7</v>
      </c>
      <c r="E25">
        <v>2.1800000000000002</v>
      </c>
      <c r="F25">
        <v>0.51</v>
      </c>
      <c r="G25">
        <v>9</v>
      </c>
      <c r="H25">
        <v>1.94</v>
      </c>
      <c r="I25">
        <v>0.5</v>
      </c>
      <c r="J25">
        <v>28</v>
      </c>
    </row>
    <row r="26" spans="1:10" x14ac:dyDescent="0.3">
      <c r="A26" t="s">
        <v>16</v>
      </c>
      <c r="B26" t="s">
        <v>2</v>
      </c>
      <c r="C26" t="s">
        <v>73</v>
      </c>
      <c r="D26" t="s">
        <v>8</v>
      </c>
      <c r="E26">
        <v>979.9</v>
      </c>
      <c r="F26">
        <v>162.5</v>
      </c>
      <c r="G26">
        <v>3</v>
      </c>
      <c r="H26">
        <v>866</v>
      </c>
      <c r="I26">
        <v>384.1</v>
      </c>
      <c r="J26">
        <v>28</v>
      </c>
    </row>
    <row r="27" spans="1:10" x14ac:dyDescent="0.3">
      <c r="A27" t="s">
        <v>16</v>
      </c>
      <c r="B27" t="s">
        <v>2</v>
      </c>
      <c r="C27" t="s">
        <v>74</v>
      </c>
      <c r="D27" t="s">
        <v>8</v>
      </c>
      <c r="E27">
        <v>30.9</v>
      </c>
      <c r="F27">
        <v>4.2</v>
      </c>
      <c r="G27">
        <v>3</v>
      </c>
      <c r="H27">
        <v>31.7</v>
      </c>
      <c r="I27">
        <v>7.2</v>
      </c>
      <c r="J27">
        <v>28</v>
      </c>
    </row>
    <row r="28" spans="1:10" x14ac:dyDescent="0.3">
      <c r="A28" t="s">
        <v>16</v>
      </c>
      <c r="B28" t="s">
        <v>2</v>
      </c>
      <c r="C28" t="s">
        <v>659</v>
      </c>
      <c r="D28" t="s">
        <v>8</v>
      </c>
      <c r="E28">
        <v>25.5</v>
      </c>
      <c r="F28">
        <v>4.0999999999999996</v>
      </c>
      <c r="G28">
        <v>3</v>
      </c>
      <c r="H28">
        <v>25.5</v>
      </c>
      <c r="I28">
        <v>6.2</v>
      </c>
      <c r="J28">
        <v>28</v>
      </c>
    </row>
    <row r="29" spans="1:10" x14ac:dyDescent="0.3">
      <c r="A29" t="s">
        <v>16</v>
      </c>
      <c r="B29" t="s">
        <v>2</v>
      </c>
      <c r="C29" t="s">
        <v>171</v>
      </c>
      <c r="D29" t="s">
        <v>8</v>
      </c>
      <c r="E29">
        <v>1.69</v>
      </c>
      <c r="F29">
        <v>0.6</v>
      </c>
      <c r="G29">
        <v>3</v>
      </c>
      <c r="H29">
        <v>1.95</v>
      </c>
      <c r="I29">
        <v>0.5</v>
      </c>
      <c r="J29">
        <v>28</v>
      </c>
    </row>
    <row r="30" spans="1:10" x14ac:dyDescent="0.3">
      <c r="A30" t="s">
        <v>15</v>
      </c>
      <c r="B30" t="s">
        <v>2</v>
      </c>
      <c r="C30" t="s">
        <v>73</v>
      </c>
      <c r="D30" t="s">
        <v>8</v>
      </c>
      <c r="E30">
        <v>838.9</v>
      </c>
      <c r="F30">
        <v>238.7</v>
      </c>
      <c r="G30">
        <v>13</v>
      </c>
      <c r="H30">
        <v>866</v>
      </c>
      <c r="I30">
        <v>384.1</v>
      </c>
      <c r="J30">
        <v>28</v>
      </c>
    </row>
    <row r="31" spans="1:10" x14ac:dyDescent="0.3">
      <c r="A31" t="s">
        <v>15</v>
      </c>
      <c r="B31" t="s">
        <v>2</v>
      </c>
      <c r="C31" t="s">
        <v>74</v>
      </c>
      <c r="D31" t="s">
        <v>8</v>
      </c>
      <c r="E31">
        <v>30.3</v>
      </c>
      <c r="F31">
        <v>6.4</v>
      </c>
      <c r="G31">
        <v>13</v>
      </c>
      <c r="H31">
        <v>31.7</v>
      </c>
      <c r="I31">
        <v>7.2</v>
      </c>
      <c r="J31">
        <v>28</v>
      </c>
    </row>
    <row r="32" spans="1:10" x14ac:dyDescent="0.3">
      <c r="A32" t="s">
        <v>15</v>
      </c>
      <c r="B32" t="s">
        <v>2</v>
      </c>
      <c r="C32" t="s">
        <v>659</v>
      </c>
      <c r="D32" t="s">
        <v>8</v>
      </c>
      <c r="E32">
        <v>24.2</v>
      </c>
      <c r="F32">
        <v>5.3</v>
      </c>
      <c r="G32">
        <v>13</v>
      </c>
      <c r="H32">
        <v>25.5</v>
      </c>
      <c r="I32">
        <v>6.2</v>
      </c>
      <c r="J32">
        <v>28</v>
      </c>
    </row>
    <row r="33" spans="1:10" x14ac:dyDescent="0.3">
      <c r="A33" t="s">
        <v>15</v>
      </c>
      <c r="B33" t="s">
        <v>2</v>
      </c>
      <c r="C33" t="s">
        <v>171</v>
      </c>
      <c r="D33" t="s">
        <v>8</v>
      </c>
      <c r="E33">
        <v>1.98</v>
      </c>
      <c r="F33">
        <v>0.51</v>
      </c>
      <c r="G33">
        <v>13</v>
      </c>
      <c r="H33">
        <v>1.95</v>
      </c>
      <c r="I33">
        <v>0.5</v>
      </c>
      <c r="J33">
        <v>28</v>
      </c>
    </row>
  </sheetData>
  <phoneticPr fontId="2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C141-F0DD-4B51-A9F7-247BC383B8CE}">
  <dimension ref="A1:J103"/>
  <sheetViews>
    <sheetView topLeftCell="A85" zoomScale="70" zoomScaleNormal="70" workbookViewId="0">
      <selection activeCell="Z125" sqref="Z125"/>
    </sheetView>
  </sheetViews>
  <sheetFormatPr defaultRowHeight="14.4" x14ac:dyDescent="0.3"/>
  <cols>
    <col min="3" max="3" width="13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34</v>
      </c>
      <c r="C2" t="s">
        <v>428</v>
      </c>
      <c r="D2" t="s">
        <v>64</v>
      </c>
      <c r="E2">
        <v>2677.94</v>
      </c>
      <c r="F2">
        <v>830.73</v>
      </c>
      <c r="G2">
        <v>17</v>
      </c>
      <c r="H2">
        <v>2502</v>
      </c>
      <c r="I2">
        <v>771.54</v>
      </c>
      <c r="J2">
        <v>45</v>
      </c>
    </row>
    <row r="3" spans="1:10" x14ac:dyDescent="0.3">
      <c r="A3" t="s">
        <v>16</v>
      </c>
      <c r="B3" t="s">
        <v>34</v>
      </c>
      <c r="C3" t="s">
        <v>428</v>
      </c>
      <c r="D3" t="s">
        <v>64</v>
      </c>
      <c r="E3">
        <v>2485.4</v>
      </c>
      <c r="F3">
        <v>1062.1500000000001</v>
      </c>
      <c r="G3">
        <v>5</v>
      </c>
      <c r="H3">
        <v>2502</v>
      </c>
      <c r="I3">
        <v>771.54</v>
      </c>
      <c r="J3">
        <v>45</v>
      </c>
    </row>
    <row r="4" spans="1:10" x14ac:dyDescent="0.3">
      <c r="A4" t="s">
        <v>15</v>
      </c>
      <c r="B4" t="s">
        <v>34</v>
      </c>
      <c r="C4" t="s">
        <v>429</v>
      </c>
      <c r="D4" t="s">
        <v>64</v>
      </c>
      <c r="E4">
        <v>118.83</v>
      </c>
      <c r="F4">
        <v>40.909999999999997</v>
      </c>
      <c r="G4">
        <v>17</v>
      </c>
      <c r="H4">
        <v>110.93</v>
      </c>
      <c r="I4">
        <v>21.86</v>
      </c>
      <c r="J4">
        <v>45</v>
      </c>
    </row>
    <row r="5" spans="1:10" x14ac:dyDescent="0.3">
      <c r="A5" t="s">
        <v>16</v>
      </c>
      <c r="B5" t="s">
        <v>34</v>
      </c>
      <c r="C5" t="s">
        <v>429</v>
      </c>
      <c r="D5" t="s">
        <v>64</v>
      </c>
      <c r="E5">
        <v>94.93</v>
      </c>
      <c r="F5">
        <v>27.71</v>
      </c>
      <c r="G5">
        <v>5</v>
      </c>
      <c r="H5">
        <v>110.93</v>
      </c>
      <c r="I5">
        <v>21.86</v>
      </c>
      <c r="J5">
        <v>45</v>
      </c>
    </row>
    <row r="6" spans="1:10" x14ac:dyDescent="0.3">
      <c r="A6" t="s">
        <v>15</v>
      </c>
      <c r="B6" t="s">
        <v>34</v>
      </c>
      <c r="C6" t="s">
        <v>162</v>
      </c>
      <c r="D6" t="s">
        <v>64</v>
      </c>
      <c r="E6">
        <v>4.4400000000000004</v>
      </c>
      <c r="F6">
        <v>2.12</v>
      </c>
      <c r="G6">
        <v>17</v>
      </c>
      <c r="H6">
        <v>4.62</v>
      </c>
      <c r="I6">
        <v>1.95</v>
      </c>
      <c r="J6">
        <v>45</v>
      </c>
    </row>
    <row r="7" spans="1:10" x14ac:dyDescent="0.3">
      <c r="A7" t="s">
        <v>16</v>
      </c>
      <c r="B7" t="s">
        <v>34</v>
      </c>
      <c r="C7" t="s">
        <v>162</v>
      </c>
      <c r="D7" t="s">
        <v>64</v>
      </c>
      <c r="E7">
        <v>5.25</v>
      </c>
      <c r="F7">
        <v>1.84</v>
      </c>
      <c r="G7">
        <v>5</v>
      </c>
      <c r="H7">
        <v>4.62</v>
      </c>
      <c r="I7">
        <v>1.95</v>
      </c>
      <c r="J7">
        <v>45</v>
      </c>
    </row>
    <row r="8" spans="1:10" x14ac:dyDescent="0.3">
      <c r="A8" t="s">
        <v>15</v>
      </c>
      <c r="B8" t="s">
        <v>34</v>
      </c>
      <c r="C8" t="s">
        <v>75</v>
      </c>
      <c r="D8" t="s">
        <v>64</v>
      </c>
      <c r="E8">
        <v>30.35</v>
      </c>
      <c r="F8">
        <v>8.3800000000000008</v>
      </c>
      <c r="G8">
        <v>17</v>
      </c>
      <c r="H8">
        <v>29.17</v>
      </c>
      <c r="I8">
        <v>11.13</v>
      </c>
      <c r="J8">
        <v>45</v>
      </c>
    </row>
    <row r="9" spans="1:10" x14ac:dyDescent="0.3">
      <c r="A9" t="s">
        <v>16</v>
      </c>
      <c r="B9" t="s">
        <v>34</v>
      </c>
      <c r="C9" t="s">
        <v>75</v>
      </c>
      <c r="D9" t="s">
        <v>64</v>
      </c>
      <c r="E9">
        <v>51.61</v>
      </c>
      <c r="F9">
        <v>28.51</v>
      </c>
      <c r="G9">
        <v>5</v>
      </c>
      <c r="H9">
        <v>29.17</v>
      </c>
      <c r="I9">
        <v>11.13</v>
      </c>
      <c r="J9">
        <v>45</v>
      </c>
    </row>
    <row r="10" spans="1:10" x14ac:dyDescent="0.3">
      <c r="A10" t="s">
        <v>15</v>
      </c>
      <c r="B10" t="s">
        <v>34</v>
      </c>
      <c r="C10" t="s">
        <v>430</v>
      </c>
      <c r="D10" t="s">
        <v>64</v>
      </c>
      <c r="E10">
        <v>11.33</v>
      </c>
      <c r="F10">
        <v>2.7</v>
      </c>
      <c r="G10">
        <v>17</v>
      </c>
      <c r="H10">
        <v>11.58</v>
      </c>
      <c r="I10">
        <v>3.01</v>
      </c>
      <c r="J10">
        <v>45</v>
      </c>
    </row>
    <row r="11" spans="1:10" x14ac:dyDescent="0.3">
      <c r="A11" t="s">
        <v>16</v>
      </c>
      <c r="B11" t="s">
        <v>34</v>
      </c>
      <c r="C11" t="s">
        <v>430</v>
      </c>
      <c r="D11" t="s">
        <v>64</v>
      </c>
      <c r="E11">
        <v>13.35</v>
      </c>
      <c r="F11">
        <v>3.63</v>
      </c>
      <c r="G11">
        <v>5</v>
      </c>
      <c r="H11">
        <v>11.58</v>
      </c>
      <c r="I11">
        <v>3.01</v>
      </c>
      <c r="J11">
        <v>45</v>
      </c>
    </row>
    <row r="12" spans="1:10" x14ac:dyDescent="0.3">
      <c r="A12" t="s">
        <v>15</v>
      </c>
      <c r="B12" t="s">
        <v>34</v>
      </c>
      <c r="C12" t="s">
        <v>171</v>
      </c>
      <c r="D12" t="s">
        <v>64</v>
      </c>
      <c r="E12">
        <v>270.64</v>
      </c>
      <c r="F12">
        <v>79.260000000000005</v>
      </c>
      <c r="G12">
        <v>17</v>
      </c>
      <c r="H12">
        <v>306.05</v>
      </c>
      <c r="I12">
        <v>109.43</v>
      </c>
      <c r="J12">
        <v>45</v>
      </c>
    </row>
    <row r="13" spans="1:10" x14ac:dyDescent="0.3">
      <c r="A13" t="s">
        <v>16</v>
      </c>
      <c r="B13" t="s">
        <v>34</v>
      </c>
      <c r="C13" t="s">
        <v>171</v>
      </c>
      <c r="D13" t="s">
        <v>64</v>
      </c>
      <c r="E13">
        <v>234.95</v>
      </c>
      <c r="F13">
        <v>155.47999999999999</v>
      </c>
      <c r="G13">
        <v>5</v>
      </c>
      <c r="H13">
        <v>306.05</v>
      </c>
      <c r="I13">
        <v>109.43</v>
      </c>
      <c r="J13">
        <v>45</v>
      </c>
    </row>
    <row r="14" spans="1:10" x14ac:dyDescent="0.3">
      <c r="A14" t="s">
        <v>638</v>
      </c>
      <c r="B14" t="s">
        <v>34</v>
      </c>
      <c r="C14" t="s">
        <v>428</v>
      </c>
      <c r="D14" t="s">
        <v>27</v>
      </c>
      <c r="E14">
        <v>2452.29</v>
      </c>
      <c r="F14">
        <v>788</v>
      </c>
      <c r="G14">
        <v>32</v>
      </c>
      <c r="H14">
        <v>2551.02</v>
      </c>
      <c r="I14">
        <v>834.02</v>
      </c>
      <c r="J14">
        <v>11</v>
      </c>
    </row>
    <row r="15" spans="1:10" x14ac:dyDescent="0.3">
      <c r="A15" t="s">
        <v>639</v>
      </c>
      <c r="B15" t="s">
        <v>34</v>
      </c>
      <c r="C15" t="s">
        <v>428</v>
      </c>
      <c r="D15" t="s">
        <v>27</v>
      </c>
      <c r="E15">
        <v>2667.06</v>
      </c>
      <c r="F15">
        <v>815.87</v>
      </c>
      <c r="G15">
        <v>24</v>
      </c>
      <c r="H15">
        <v>2551.02</v>
      </c>
      <c r="I15">
        <v>834.02</v>
      </c>
      <c r="J15">
        <v>11</v>
      </c>
    </row>
    <row r="16" spans="1:10" x14ac:dyDescent="0.3">
      <c r="A16" t="s">
        <v>638</v>
      </c>
      <c r="B16" t="s">
        <v>34</v>
      </c>
      <c r="C16" t="s">
        <v>429</v>
      </c>
      <c r="D16" t="s">
        <v>27</v>
      </c>
      <c r="E16">
        <v>109</v>
      </c>
      <c r="F16">
        <v>26.35</v>
      </c>
      <c r="G16">
        <v>32</v>
      </c>
      <c r="H16">
        <v>112.86</v>
      </c>
      <c r="I16">
        <v>25.1</v>
      </c>
      <c r="J16">
        <v>11</v>
      </c>
    </row>
    <row r="17" spans="1:10" x14ac:dyDescent="0.3">
      <c r="A17" t="s">
        <v>639</v>
      </c>
      <c r="B17" t="s">
        <v>34</v>
      </c>
      <c r="C17" t="s">
        <v>429</v>
      </c>
      <c r="D17" t="s">
        <v>27</v>
      </c>
      <c r="E17">
        <v>114.52</v>
      </c>
      <c r="F17">
        <v>32.840000000000003</v>
      </c>
      <c r="G17">
        <v>24</v>
      </c>
      <c r="H17">
        <v>112.86</v>
      </c>
      <c r="I17">
        <v>25.1</v>
      </c>
      <c r="J17">
        <v>11</v>
      </c>
    </row>
    <row r="18" spans="1:10" x14ac:dyDescent="0.3">
      <c r="A18" t="s">
        <v>638</v>
      </c>
      <c r="B18" t="s">
        <v>34</v>
      </c>
      <c r="C18" t="s">
        <v>162</v>
      </c>
      <c r="D18" t="s">
        <v>27</v>
      </c>
      <c r="E18">
        <v>4.8</v>
      </c>
      <c r="F18">
        <v>2.0299999999999998</v>
      </c>
      <c r="G18">
        <v>32</v>
      </c>
      <c r="H18">
        <v>4.43</v>
      </c>
      <c r="I18">
        <v>1.74</v>
      </c>
      <c r="J18">
        <v>11</v>
      </c>
    </row>
    <row r="19" spans="1:10" x14ac:dyDescent="0.3">
      <c r="A19" t="s">
        <v>639</v>
      </c>
      <c r="B19" t="s">
        <v>34</v>
      </c>
      <c r="C19" t="s">
        <v>162</v>
      </c>
      <c r="D19" t="s">
        <v>27</v>
      </c>
      <c r="E19">
        <v>4.4800000000000004</v>
      </c>
      <c r="F19">
        <v>2.04</v>
      </c>
      <c r="G19">
        <v>24</v>
      </c>
      <c r="H19">
        <v>4.43</v>
      </c>
      <c r="I19">
        <v>1.74</v>
      </c>
      <c r="J19">
        <v>11</v>
      </c>
    </row>
    <row r="20" spans="1:10" x14ac:dyDescent="0.3">
      <c r="A20" t="s">
        <v>638</v>
      </c>
      <c r="B20" t="s">
        <v>34</v>
      </c>
      <c r="C20" t="s">
        <v>75</v>
      </c>
      <c r="D20" t="s">
        <v>27</v>
      </c>
      <c r="E20">
        <v>34.08</v>
      </c>
      <c r="F20">
        <v>15.1</v>
      </c>
      <c r="G20">
        <v>32</v>
      </c>
      <c r="H20">
        <v>26.23</v>
      </c>
      <c r="I20">
        <v>11.81</v>
      </c>
      <c r="J20">
        <v>11</v>
      </c>
    </row>
    <row r="21" spans="1:10" x14ac:dyDescent="0.3">
      <c r="A21" t="s">
        <v>639</v>
      </c>
      <c r="B21" t="s">
        <v>34</v>
      </c>
      <c r="C21" t="s">
        <v>75</v>
      </c>
      <c r="D21" t="s">
        <v>27</v>
      </c>
      <c r="E21">
        <v>29.2</v>
      </c>
      <c r="F21">
        <v>10.199999999999999</v>
      </c>
      <c r="G21">
        <v>24</v>
      </c>
      <c r="H21">
        <v>26.23</v>
      </c>
      <c r="I21">
        <v>11.81</v>
      </c>
      <c r="J21">
        <v>11</v>
      </c>
    </row>
    <row r="22" spans="1:10" x14ac:dyDescent="0.3">
      <c r="A22" t="s">
        <v>638</v>
      </c>
      <c r="B22" t="s">
        <v>34</v>
      </c>
      <c r="C22" t="s">
        <v>430</v>
      </c>
      <c r="D22" t="s">
        <v>27</v>
      </c>
      <c r="E22">
        <v>12.68</v>
      </c>
      <c r="F22">
        <v>3.17</v>
      </c>
      <c r="G22">
        <v>32</v>
      </c>
      <c r="H22">
        <v>10.94</v>
      </c>
      <c r="I22">
        <v>2.85</v>
      </c>
      <c r="J22">
        <v>11</v>
      </c>
    </row>
    <row r="23" spans="1:10" x14ac:dyDescent="0.3">
      <c r="A23" t="s">
        <v>639</v>
      </c>
      <c r="B23" t="s">
        <v>34</v>
      </c>
      <c r="C23" t="s">
        <v>430</v>
      </c>
      <c r="D23" t="s">
        <v>27</v>
      </c>
      <c r="E23">
        <v>10.62</v>
      </c>
      <c r="F23">
        <v>2.23</v>
      </c>
      <c r="G23">
        <v>24</v>
      </c>
      <c r="H23">
        <v>10.94</v>
      </c>
      <c r="I23">
        <v>2.85</v>
      </c>
      <c r="J23">
        <v>11</v>
      </c>
    </row>
    <row r="24" spans="1:10" x14ac:dyDescent="0.3">
      <c r="A24" t="s">
        <v>638</v>
      </c>
      <c r="B24" t="s">
        <v>34</v>
      </c>
      <c r="C24" t="s">
        <v>171</v>
      </c>
      <c r="D24" t="s">
        <v>27</v>
      </c>
      <c r="E24">
        <v>290.20999999999998</v>
      </c>
      <c r="F24">
        <v>109.89</v>
      </c>
      <c r="G24">
        <v>32</v>
      </c>
      <c r="H24">
        <v>315.74</v>
      </c>
      <c r="I24">
        <v>89.33</v>
      </c>
      <c r="J24">
        <v>11</v>
      </c>
    </row>
    <row r="25" spans="1:10" x14ac:dyDescent="0.3">
      <c r="A25" t="s">
        <v>639</v>
      </c>
      <c r="B25" t="s">
        <v>34</v>
      </c>
      <c r="C25" t="s">
        <v>171</v>
      </c>
      <c r="D25" t="s">
        <v>27</v>
      </c>
      <c r="E25">
        <v>283.13</v>
      </c>
      <c r="F25">
        <v>110.55</v>
      </c>
      <c r="G25">
        <v>24</v>
      </c>
      <c r="H25">
        <v>315.74</v>
      </c>
      <c r="I25">
        <v>89.33</v>
      </c>
      <c r="J25">
        <v>11</v>
      </c>
    </row>
    <row r="26" spans="1:10" x14ac:dyDescent="0.3">
      <c r="A26" t="s">
        <v>256</v>
      </c>
      <c r="B26" t="s">
        <v>34</v>
      </c>
      <c r="C26" t="s">
        <v>428</v>
      </c>
      <c r="D26" t="s">
        <v>27</v>
      </c>
      <c r="E26">
        <v>2359.36</v>
      </c>
      <c r="F26">
        <v>858.03</v>
      </c>
      <c r="G26">
        <v>19</v>
      </c>
      <c r="H26">
        <v>2631.09</v>
      </c>
      <c r="I26">
        <v>779.32</v>
      </c>
      <c r="J26">
        <v>44</v>
      </c>
    </row>
    <row r="27" spans="1:10" x14ac:dyDescent="0.3">
      <c r="A27" t="s">
        <v>266</v>
      </c>
      <c r="B27" t="s">
        <v>34</v>
      </c>
      <c r="C27" t="s">
        <v>428</v>
      </c>
      <c r="D27" t="s">
        <v>27</v>
      </c>
      <c r="E27">
        <v>2487.0500000000002</v>
      </c>
      <c r="F27">
        <v>771.55</v>
      </c>
      <c r="G27">
        <v>4</v>
      </c>
      <c r="H27">
        <v>2631.09</v>
      </c>
      <c r="I27">
        <v>779.32</v>
      </c>
      <c r="J27">
        <v>44</v>
      </c>
    </row>
    <row r="28" spans="1:10" x14ac:dyDescent="0.3">
      <c r="A28" t="s">
        <v>256</v>
      </c>
      <c r="B28" t="s">
        <v>34</v>
      </c>
      <c r="C28" t="s">
        <v>429</v>
      </c>
      <c r="D28" t="s">
        <v>27</v>
      </c>
      <c r="E28">
        <v>96.44</v>
      </c>
      <c r="F28">
        <v>20.47</v>
      </c>
      <c r="G28">
        <v>19</v>
      </c>
      <c r="H28">
        <v>118.48</v>
      </c>
      <c r="I28">
        <v>29.69</v>
      </c>
      <c r="J28">
        <v>44</v>
      </c>
    </row>
    <row r="29" spans="1:10" x14ac:dyDescent="0.3">
      <c r="A29" t="s">
        <v>266</v>
      </c>
      <c r="B29" t="s">
        <v>34</v>
      </c>
      <c r="C29" t="s">
        <v>429</v>
      </c>
      <c r="D29" t="s">
        <v>27</v>
      </c>
      <c r="E29">
        <v>108.13</v>
      </c>
      <c r="F29">
        <v>19.29</v>
      </c>
      <c r="G29">
        <v>4</v>
      </c>
      <c r="H29">
        <v>118.48</v>
      </c>
      <c r="I29">
        <v>29.69</v>
      </c>
      <c r="J29">
        <v>44</v>
      </c>
    </row>
    <row r="30" spans="1:10" x14ac:dyDescent="0.3">
      <c r="A30" t="s">
        <v>256</v>
      </c>
      <c r="B30" t="s">
        <v>34</v>
      </c>
      <c r="C30" t="s">
        <v>162</v>
      </c>
      <c r="D30" t="s">
        <v>27</v>
      </c>
      <c r="E30">
        <v>5.49</v>
      </c>
      <c r="F30">
        <v>2.65</v>
      </c>
      <c r="G30">
        <v>19</v>
      </c>
      <c r="H30">
        <v>4.34</v>
      </c>
      <c r="I30">
        <v>1.56</v>
      </c>
      <c r="J30">
        <v>44</v>
      </c>
    </row>
    <row r="31" spans="1:10" x14ac:dyDescent="0.3">
      <c r="A31" t="s">
        <v>266</v>
      </c>
      <c r="B31" t="s">
        <v>34</v>
      </c>
      <c r="C31" t="s">
        <v>162</v>
      </c>
      <c r="D31" t="s">
        <v>27</v>
      </c>
      <c r="E31">
        <v>3.69</v>
      </c>
      <c r="F31">
        <v>1.03</v>
      </c>
      <c r="G31">
        <v>4</v>
      </c>
      <c r="H31">
        <v>4.34</v>
      </c>
      <c r="I31">
        <v>1.56</v>
      </c>
      <c r="J31">
        <v>44</v>
      </c>
    </row>
    <row r="32" spans="1:10" x14ac:dyDescent="0.3">
      <c r="A32" t="s">
        <v>256</v>
      </c>
      <c r="B32" t="s">
        <v>34</v>
      </c>
      <c r="C32" t="s">
        <v>75</v>
      </c>
      <c r="D32" t="s">
        <v>27</v>
      </c>
      <c r="E32">
        <v>38.99</v>
      </c>
      <c r="F32">
        <v>19.309999999999999</v>
      </c>
      <c r="G32">
        <v>19</v>
      </c>
      <c r="H32">
        <v>28.97</v>
      </c>
      <c r="I32">
        <v>9.0500000000000007</v>
      </c>
      <c r="J32">
        <v>44</v>
      </c>
    </row>
    <row r="33" spans="1:10" x14ac:dyDescent="0.3">
      <c r="A33" t="s">
        <v>266</v>
      </c>
      <c r="B33" t="s">
        <v>34</v>
      </c>
      <c r="C33" t="s">
        <v>75</v>
      </c>
      <c r="D33" t="s">
        <v>27</v>
      </c>
      <c r="E33">
        <v>21.53</v>
      </c>
      <c r="F33">
        <v>7.77</v>
      </c>
      <c r="G33">
        <v>4</v>
      </c>
      <c r="H33">
        <v>28.97</v>
      </c>
      <c r="I33">
        <v>9.0500000000000007</v>
      </c>
      <c r="J33">
        <v>44</v>
      </c>
    </row>
    <row r="34" spans="1:10" x14ac:dyDescent="0.3">
      <c r="A34" t="s">
        <v>256</v>
      </c>
      <c r="B34" t="s">
        <v>34</v>
      </c>
      <c r="C34" t="s">
        <v>430</v>
      </c>
      <c r="D34" t="s">
        <v>27</v>
      </c>
      <c r="E34">
        <v>12.07</v>
      </c>
      <c r="F34">
        <v>2.9</v>
      </c>
      <c r="G34">
        <v>19</v>
      </c>
      <c r="H34">
        <v>11.59</v>
      </c>
      <c r="I34">
        <v>3.1</v>
      </c>
      <c r="J34">
        <v>44</v>
      </c>
    </row>
    <row r="35" spans="1:10" x14ac:dyDescent="0.3">
      <c r="A35" t="s">
        <v>266</v>
      </c>
      <c r="B35" t="s">
        <v>34</v>
      </c>
      <c r="C35" t="s">
        <v>430</v>
      </c>
      <c r="D35" t="s">
        <v>27</v>
      </c>
      <c r="E35">
        <v>10.46</v>
      </c>
      <c r="F35">
        <v>1.5</v>
      </c>
      <c r="G35">
        <v>4</v>
      </c>
      <c r="H35">
        <v>11.59</v>
      </c>
      <c r="I35">
        <v>3.1</v>
      </c>
      <c r="J35">
        <v>44</v>
      </c>
    </row>
    <row r="36" spans="1:10" x14ac:dyDescent="0.3">
      <c r="A36" t="s">
        <v>256</v>
      </c>
      <c r="B36" t="s">
        <v>34</v>
      </c>
      <c r="C36" t="s">
        <v>171</v>
      </c>
      <c r="D36" t="s">
        <v>27</v>
      </c>
      <c r="E36">
        <v>259.02</v>
      </c>
      <c r="F36">
        <v>112.66</v>
      </c>
      <c r="G36">
        <v>19</v>
      </c>
      <c r="H36">
        <v>296.22000000000003</v>
      </c>
      <c r="I36">
        <v>98.64</v>
      </c>
      <c r="J36">
        <v>44</v>
      </c>
    </row>
    <row r="37" spans="1:10" x14ac:dyDescent="0.3">
      <c r="A37" t="s">
        <v>266</v>
      </c>
      <c r="B37" t="s">
        <v>34</v>
      </c>
      <c r="C37" t="s">
        <v>171</v>
      </c>
      <c r="D37" t="s">
        <v>27</v>
      </c>
      <c r="E37">
        <v>370.36</v>
      </c>
      <c r="F37">
        <v>133.55000000000001</v>
      </c>
      <c r="G37">
        <v>4</v>
      </c>
      <c r="H37">
        <v>296.22000000000003</v>
      </c>
      <c r="I37">
        <v>98.64</v>
      </c>
      <c r="J37">
        <v>44</v>
      </c>
    </row>
    <row r="38" spans="1:10" x14ac:dyDescent="0.3">
      <c r="A38" t="s">
        <v>67</v>
      </c>
      <c r="B38" t="s">
        <v>34</v>
      </c>
      <c r="C38" t="s">
        <v>428</v>
      </c>
      <c r="D38" t="s">
        <v>27</v>
      </c>
      <c r="E38">
        <v>2639.8</v>
      </c>
      <c r="F38">
        <v>841.05</v>
      </c>
      <c r="G38">
        <v>28</v>
      </c>
      <c r="H38">
        <v>2427.5500000000002</v>
      </c>
      <c r="I38">
        <v>777.95</v>
      </c>
      <c r="J38">
        <v>31</v>
      </c>
    </row>
    <row r="39" spans="1:10" x14ac:dyDescent="0.3">
      <c r="A39" t="s">
        <v>49</v>
      </c>
      <c r="B39" t="s">
        <v>34</v>
      </c>
      <c r="C39" t="s">
        <v>428</v>
      </c>
      <c r="D39" t="s">
        <v>27</v>
      </c>
      <c r="E39">
        <v>2671.94</v>
      </c>
      <c r="F39">
        <v>763.89</v>
      </c>
      <c r="G39">
        <v>8</v>
      </c>
      <c r="H39">
        <v>2427.5500000000002</v>
      </c>
      <c r="I39">
        <v>777.95</v>
      </c>
      <c r="J39">
        <v>31</v>
      </c>
    </row>
    <row r="40" spans="1:10" x14ac:dyDescent="0.3">
      <c r="A40" t="s">
        <v>67</v>
      </c>
      <c r="B40" t="s">
        <v>34</v>
      </c>
      <c r="C40" t="s">
        <v>429</v>
      </c>
      <c r="D40" t="s">
        <v>27</v>
      </c>
      <c r="E40">
        <v>112.34</v>
      </c>
      <c r="F40">
        <v>27.45</v>
      </c>
      <c r="G40">
        <v>28</v>
      </c>
      <c r="H40">
        <v>104.7</v>
      </c>
      <c r="I40">
        <v>21.6</v>
      </c>
      <c r="J40">
        <v>31</v>
      </c>
    </row>
    <row r="41" spans="1:10" x14ac:dyDescent="0.3">
      <c r="A41" t="s">
        <v>49</v>
      </c>
      <c r="B41" t="s">
        <v>34</v>
      </c>
      <c r="C41" t="s">
        <v>429</v>
      </c>
      <c r="D41" t="s">
        <v>27</v>
      </c>
      <c r="E41">
        <v>135.86000000000001</v>
      </c>
      <c r="F41">
        <v>42.3</v>
      </c>
      <c r="G41">
        <v>8</v>
      </c>
      <c r="H41">
        <v>104.7</v>
      </c>
      <c r="I41">
        <v>21.6</v>
      </c>
      <c r="J41">
        <v>31</v>
      </c>
    </row>
    <row r="42" spans="1:10" x14ac:dyDescent="0.3">
      <c r="A42" t="s">
        <v>67</v>
      </c>
      <c r="B42" t="s">
        <v>34</v>
      </c>
      <c r="C42" t="s">
        <v>162</v>
      </c>
      <c r="D42" t="s">
        <v>27</v>
      </c>
      <c r="E42">
        <v>4.8600000000000003</v>
      </c>
      <c r="F42">
        <v>1.86</v>
      </c>
      <c r="G42">
        <v>28</v>
      </c>
      <c r="H42">
        <v>4.74</v>
      </c>
      <c r="I42">
        <v>2.15</v>
      </c>
      <c r="J42">
        <v>31</v>
      </c>
    </row>
    <row r="43" spans="1:10" x14ac:dyDescent="0.3">
      <c r="A43" t="s">
        <v>49</v>
      </c>
      <c r="B43" t="s">
        <v>34</v>
      </c>
      <c r="C43" t="s">
        <v>162</v>
      </c>
      <c r="D43" t="s">
        <v>27</v>
      </c>
      <c r="E43">
        <v>3.35</v>
      </c>
      <c r="F43">
        <v>1.08</v>
      </c>
      <c r="G43">
        <v>8</v>
      </c>
      <c r="H43">
        <v>4.74</v>
      </c>
      <c r="I43">
        <v>2.15</v>
      </c>
      <c r="J43">
        <v>31</v>
      </c>
    </row>
    <row r="44" spans="1:10" x14ac:dyDescent="0.3">
      <c r="A44" t="s">
        <v>67</v>
      </c>
      <c r="B44" t="s">
        <v>34</v>
      </c>
      <c r="C44" t="s">
        <v>75</v>
      </c>
      <c r="D44" t="s">
        <v>27</v>
      </c>
      <c r="E44">
        <v>29.32</v>
      </c>
      <c r="F44">
        <v>9.74</v>
      </c>
      <c r="G44">
        <v>28</v>
      </c>
      <c r="H44">
        <v>33.409999999999997</v>
      </c>
      <c r="I44">
        <v>16.91</v>
      </c>
      <c r="J44">
        <v>31</v>
      </c>
    </row>
    <row r="45" spans="1:10" x14ac:dyDescent="0.3">
      <c r="A45" t="s">
        <v>49</v>
      </c>
      <c r="B45" t="s">
        <v>34</v>
      </c>
      <c r="C45" t="s">
        <v>75</v>
      </c>
      <c r="D45" t="s">
        <v>27</v>
      </c>
      <c r="E45">
        <v>27.95</v>
      </c>
      <c r="F45">
        <v>4.58</v>
      </c>
      <c r="G45">
        <v>8</v>
      </c>
      <c r="H45">
        <v>33.409999999999997</v>
      </c>
      <c r="I45">
        <v>16.91</v>
      </c>
      <c r="J45">
        <v>31</v>
      </c>
    </row>
    <row r="46" spans="1:10" x14ac:dyDescent="0.3">
      <c r="A46" t="s">
        <v>67</v>
      </c>
      <c r="B46" t="s">
        <v>34</v>
      </c>
      <c r="C46" t="s">
        <v>430</v>
      </c>
      <c r="D46" t="s">
        <v>27</v>
      </c>
      <c r="E46">
        <v>11.94</v>
      </c>
      <c r="F46">
        <v>3.59</v>
      </c>
      <c r="G46">
        <v>28</v>
      </c>
      <c r="H46">
        <v>11.7</v>
      </c>
      <c r="I46">
        <v>2.46</v>
      </c>
      <c r="J46">
        <v>31</v>
      </c>
    </row>
    <row r="47" spans="1:10" x14ac:dyDescent="0.3">
      <c r="A47" t="s">
        <v>49</v>
      </c>
      <c r="B47" t="s">
        <v>34</v>
      </c>
      <c r="C47" t="s">
        <v>430</v>
      </c>
      <c r="D47" t="s">
        <v>27</v>
      </c>
      <c r="E47">
        <v>10.44</v>
      </c>
      <c r="F47">
        <v>2.29</v>
      </c>
      <c r="G47">
        <v>8</v>
      </c>
      <c r="H47">
        <v>11.7</v>
      </c>
      <c r="I47">
        <v>2.46</v>
      </c>
      <c r="J47">
        <v>31</v>
      </c>
    </row>
    <row r="48" spans="1:10" x14ac:dyDescent="0.3">
      <c r="A48" t="s">
        <v>67</v>
      </c>
      <c r="B48" t="s">
        <v>34</v>
      </c>
      <c r="C48" t="s">
        <v>171</v>
      </c>
      <c r="D48" t="s">
        <v>27</v>
      </c>
      <c r="E48">
        <v>309.36</v>
      </c>
      <c r="F48">
        <v>118.33</v>
      </c>
      <c r="G48">
        <v>28</v>
      </c>
      <c r="H48">
        <v>283.33999999999997</v>
      </c>
      <c r="I48">
        <v>101.92</v>
      </c>
      <c r="J48">
        <v>31</v>
      </c>
    </row>
    <row r="49" spans="1:10" x14ac:dyDescent="0.3">
      <c r="A49" t="s">
        <v>49</v>
      </c>
      <c r="B49" t="s">
        <v>34</v>
      </c>
      <c r="C49" t="s">
        <v>171</v>
      </c>
      <c r="D49" t="s">
        <v>27</v>
      </c>
      <c r="E49">
        <v>265.95999999999998</v>
      </c>
      <c r="F49">
        <v>76.400000000000006</v>
      </c>
      <c r="G49">
        <v>8</v>
      </c>
      <c r="H49">
        <v>283.33999999999997</v>
      </c>
      <c r="I49">
        <v>101.92</v>
      </c>
      <c r="J49">
        <v>31</v>
      </c>
    </row>
    <row r="50" spans="1:10" x14ac:dyDescent="0.3">
      <c r="A50" t="s">
        <v>48</v>
      </c>
      <c r="B50" t="s">
        <v>34</v>
      </c>
      <c r="C50" t="s">
        <v>428</v>
      </c>
      <c r="D50" t="s">
        <v>52</v>
      </c>
      <c r="E50">
        <v>2523.3000000000002</v>
      </c>
      <c r="F50">
        <v>784.44</v>
      </c>
      <c r="G50">
        <v>12</v>
      </c>
      <c r="H50">
        <v>2755.3</v>
      </c>
      <c r="I50">
        <v>867.03</v>
      </c>
      <c r="J50">
        <v>16</v>
      </c>
    </row>
    <row r="51" spans="1:10" x14ac:dyDescent="0.3">
      <c r="A51" t="s">
        <v>15</v>
      </c>
      <c r="B51" t="s">
        <v>34</v>
      </c>
      <c r="C51" t="s">
        <v>428</v>
      </c>
      <c r="D51" t="s">
        <v>52</v>
      </c>
      <c r="E51">
        <v>2476.7600000000002</v>
      </c>
      <c r="F51">
        <v>757.35</v>
      </c>
      <c r="G51">
        <v>34</v>
      </c>
      <c r="H51">
        <v>2755.3</v>
      </c>
      <c r="I51">
        <v>867.03</v>
      </c>
      <c r="J51">
        <v>16</v>
      </c>
    </row>
    <row r="52" spans="1:10" x14ac:dyDescent="0.3">
      <c r="A52" t="s">
        <v>16</v>
      </c>
      <c r="B52" t="s">
        <v>34</v>
      </c>
      <c r="C52" t="s">
        <v>428</v>
      </c>
      <c r="D52" t="s">
        <v>52</v>
      </c>
      <c r="E52">
        <v>2394.19</v>
      </c>
      <c r="F52">
        <v>1023.43</v>
      </c>
      <c r="G52">
        <v>5</v>
      </c>
      <c r="H52">
        <v>2755.3</v>
      </c>
      <c r="I52">
        <v>867.03</v>
      </c>
      <c r="J52">
        <v>16</v>
      </c>
    </row>
    <row r="53" spans="1:10" x14ac:dyDescent="0.3">
      <c r="A53" t="s">
        <v>48</v>
      </c>
      <c r="B53" t="s">
        <v>34</v>
      </c>
      <c r="C53" t="s">
        <v>429</v>
      </c>
      <c r="D53" t="s">
        <v>52</v>
      </c>
      <c r="E53">
        <v>119.06</v>
      </c>
      <c r="F53">
        <v>44.77</v>
      </c>
      <c r="G53">
        <v>12</v>
      </c>
      <c r="H53">
        <v>112.12</v>
      </c>
      <c r="I53">
        <v>25.95</v>
      </c>
      <c r="J53">
        <v>16</v>
      </c>
    </row>
    <row r="54" spans="1:10" x14ac:dyDescent="0.3">
      <c r="A54" t="s">
        <v>15</v>
      </c>
      <c r="B54" t="s">
        <v>34</v>
      </c>
      <c r="C54" t="s">
        <v>429</v>
      </c>
      <c r="D54" t="s">
        <v>52</v>
      </c>
      <c r="E54">
        <v>107.03</v>
      </c>
      <c r="F54">
        <v>22.1</v>
      </c>
      <c r="G54">
        <v>34</v>
      </c>
      <c r="H54">
        <v>112.12</v>
      </c>
      <c r="I54">
        <v>25.95</v>
      </c>
      <c r="J54">
        <v>16</v>
      </c>
    </row>
    <row r="55" spans="1:10" x14ac:dyDescent="0.3">
      <c r="A55" t="s">
        <v>16</v>
      </c>
      <c r="B55" t="s">
        <v>34</v>
      </c>
      <c r="C55" t="s">
        <v>429</v>
      </c>
      <c r="D55" t="s">
        <v>52</v>
      </c>
      <c r="E55">
        <v>123.3</v>
      </c>
      <c r="F55">
        <v>26.13</v>
      </c>
      <c r="G55">
        <v>5</v>
      </c>
      <c r="H55">
        <v>112.12</v>
      </c>
      <c r="I55">
        <v>25.95</v>
      </c>
      <c r="J55">
        <v>16</v>
      </c>
    </row>
    <row r="56" spans="1:10" x14ac:dyDescent="0.3">
      <c r="A56" t="s">
        <v>48</v>
      </c>
      <c r="B56" t="s">
        <v>34</v>
      </c>
      <c r="C56" t="s">
        <v>162</v>
      </c>
      <c r="D56" t="s">
        <v>52</v>
      </c>
      <c r="E56">
        <v>4.96</v>
      </c>
      <c r="F56">
        <v>2.58</v>
      </c>
      <c r="G56">
        <v>12</v>
      </c>
      <c r="H56">
        <v>4.9800000000000004</v>
      </c>
      <c r="I56">
        <v>1.43</v>
      </c>
      <c r="J56">
        <v>16</v>
      </c>
    </row>
    <row r="57" spans="1:10" x14ac:dyDescent="0.3">
      <c r="A57" t="s">
        <v>15</v>
      </c>
      <c r="B57" t="s">
        <v>34</v>
      </c>
      <c r="C57" t="s">
        <v>162</v>
      </c>
      <c r="D57" t="s">
        <v>52</v>
      </c>
      <c r="E57">
        <v>4.38</v>
      </c>
      <c r="F57">
        <v>2.0499999999999998</v>
      </c>
      <c r="G57">
        <v>34</v>
      </c>
      <c r="H57">
        <v>4.9800000000000004</v>
      </c>
      <c r="I57">
        <v>1.43</v>
      </c>
      <c r="J57">
        <v>16</v>
      </c>
    </row>
    <row r="58" spans="1:10" x14ac:dyDescent="0.3">
      <c r="A58" t="s">
        <v>16</v>
      </c>
      <c r="B58" t="s">
        <v>34</v>
      </c>
      <c r="C58" t="s">
        <v>162</v>
      </c>
      <c r="D58" t="s">
        <v>52</v>
      </c>
      <c r="E58">
        <v>4.3499999999999996</v>
      </c>
      <c r="F58">
        <v>1.32</v>
      </c>
      <c r="G58">
        <v>5</v>
      </c>
      <c r="H58">
        <v>4.9800000000000004</v>
      </c>
      <c r="I58">
        <v>1.43</v>
      </c>
      <c r="J58">
        <v>16</v>
      </c>
    </row>
    <row r="59" spans="1:10" x14ac:dyDescent="0.3">
      <c r="A59" t="s">
        <v>48</v>
      </c>
      <c r="B59" t="s">
        <v>34</v>
      </c>
      <c r="C59" t="s">
        <v>75</v>
      </c>
      <c r="D59" t="s">
        <v>52</v>
      </c>
      <c r="E59">
        <v>27.95</v>
      </c>
      <c r="F59">
        <v>11.41</v>
      </c>
      <c r="G59">
        <v>12</v>
      </c>
      <c r="H59">
        <v>39.29</v>
      </c>
      <c r="I59">
        <v>18.829999999999998</v>
      </c>
      <c r="J59">
        <v>16</v>
      </c>
    </row>
    <row r="60" spans="1:10" x14ac:dyDescent="0.3">
      <c r="A60" t="s">
        <v>15</v>
      </c>
      <c r="B60" t="s">
        <v>34</v>
      </c>
      <c r="C60" t="s">
        <v>75</v>
      </c>
      <c r="D60" t="s">
        <v>52</v>
      </c>
      <c r="E60">
        <v>29.25</v>
      </c>
      <c r="F60">
        <v>9.1999999999999993</v>
      </c>
      <c r="G60">
        <v>34</v>
      </c>
      <c r="H60">
        <v>39.29</v>
      </c>
      <c r="I60">
        <v>18.829999999999998</v>
      </c>
      <c r="J60">
        <v>16</v>
      </c>
    </row>
    <row r="61" spans="1:10" x14ac:dyDescent="0.3">
      <c r="A61" t="s">
        <v>16</v>
      </c>
      <c r="B61" t="s">
        <v>34</v>
      </c>
      <c r="C61" t="s">
        <v>75</v>
      </c>
      <c r="D61" t="s">
        <v>52</v>
      </c>
      <c r="E61">
        <v>24.75</v>
      </c>
      <c r="F61">
        <v>10.47</v>
      </c>
      <c r="G61">
        <v>5</v>
      </c>
      <c r="H61">
        <v>39.29</v>
      </c>
      <c r="I61">
        <v>18.829999999999998</v>
      </c>
      <c r="J61">
        <v>16</v>
      </c>
    </row>
    <row r="62" spans="1:10" x14ac:dyDescent="0.3">
      <c r="A62" t="s">
        <v>48</v>
      </c>
      <c r="B62" t="s">
        <v>34</v>
      </c>
      <c r="C62" t="s">
        <v>430</v>
      </c>
      <c r="D62" t="s">
        <v>52</v>
      </c>
      <c r="E62">
        <v>10.49</v>
      </c>
      <c r="F62">
        <v>3.83</v>
      </c>
      <c r="G62">
        <v>12</v>
      </c>
      <c r="H62">
        <v>12.51</v>
      </c>
      <c r="I62">
        <v>2.62</v>
      </c>
      <c r="J62">
        <v>16</v>
      </c>
    </row>
    <row r="63" spans="1:10" x14ac:dyDescent="0.3">
      <c r="A63" t="s">
        <v>15</v>
      </c>
      <c r="B63" t="s">
        <v>34</v>
      </c>
      <c r="C63" t="s">
        <v>430</v>
      </c>
      <c r="D63" t="s">
        <v>52</v>
      </c>
      <c r="E63">
        <v>11.92</v>
      </c>
      <c r="F63">
        <v>2.68</v>
      </c>
      <c r="G63">
        <v>34</v>
      </c>
      <c r="H63">
        <v>12.51</v>
      </c>
      <c r="I63">
        <v>2.62</v>
      </c>
      <c r="J63">
        <v>16</v>
      </c>
    </row>
    <row r="64" spans="1:10" x14ac:dyDescent="0.3">
      <c r="A64" t="s">
        <v>16</v>
      </c>
      <c r="B64" t="s">
        <v>34</v>
      </c>
      <c r="C64" t="s">
        <v>430</v>
      </c>
      <c r="D64" t="s">
        <v>52</v>
      </c>
      <c r="E64">
        <v>9.9600000000000009</v>
      </c>
      <c r="F64">
        <v>2.71</v>
      </c>
      <c r="G64">
        <v>5</v>
      </c>
      <c r="H64">
        <v>12.51</v>
      </c>
      <c r="I64">
        <v>2.62</v>
      </c>
      <c r="J64">
        <v>16</v>
      </c>
    </row>
    <row r="65" spans="1:10" x14ac:dyDescent="0.3">
      <c r="A65" t="s">
        <v>48</v>
      </c>
      <c r="B65" t="s">
        <v>34</v>
      </c>
      <c r="C65" t="s">
        <v>171</v>
      </c>
      <c r="D65" t="s">
        <v>52</v>
      </c>
      <c r="E65">
        <v>300.42</v>
      </c>
      <c r="F65">
        <v>134.56</v>
      </c>
      <c r="G65">
        <v>12</v>
      </c>
      <c r="H65">
        <v>253.66</v>
      </c>
      <c r="I65">
        <v>88.11</v>
      </c>
      <c r="J65">
        <v>16</v>
      </c>
    </row>
    <row r="66" spans="1:10" x14ac:dyDescent="0.3">
      <c r="A66" t="s">
        <v>15</v>
      </c>
      <c r="B66" t="s">
        <v>34</v>
      </c>
      <c r="C66" t="s">
        <v>171</v>
      </c>
      <c r="D66" t="s">
        <v>52</v>
      </c>
      <c r="E66">
        <v>304.19</v>
      </c>
      <c r="F66">
        <v>101.89</v>
      </c>
      <c r="G66">
        <v>34</v>
      </c>
      <c r="H66">
        <v>253.66</v>
      </c>
      <c r="I66">
        <v>88.11</v>
      </c>
      <c r="J66">
        <v>16</v>
      </c>
    </row>
    <row r="67" spans="1:10" x14ac:dyDescent="0.3">
      <c r="A67" t="s">
        <v>16</v>
      </c>
      <c r="B67" t="s">
        <v>34</v>
      </c>
      <c r="C67" t="s">
        <v>171</v>
      </c>
      <c r="D67" t="s">
        <v>52</v>
      </c>
      <c r="E67">
        <v>306.02999999999997</v>
      </c>
      <c r="F67">
        <v>114.16</v>
      </c>
      <c r="G67">
        <v>5</v>
      </c>
      <c r="H67">
        <v>253.66</v>
      </c>
      <c r="I67">
        <v>88.11</v>
      </c>
      <c r="J67">
        <v>16</v>
      </c>
    </row>
    <row r="68" spans="1:10" x14ac:dyDescent="0.3">
      <c r="A68" t="s">
        <v>125</v>
      </c>
      <c r="B68" t="s">
        <v>34</v>
      </c>
      <c r="C68" t="s">
        <v>428</v>
      </c>
      <c r="D68" t="s">
        <v>7</v>
      </c>
      <c r="E68">
        <v>2341.64</v>
      </c>
      <c r="F68">
        <v>787.84</v>
      </c>
      <c r="G68">
        <v>16</v>
      </c>
      <c r="H68">
        <v>2587.21</v>
      </c>
      <c r="I68">
        <v>833.28</v>
      </c>
      <c r="J68">
        <v>35</v>
      </c>
    </row>
    <row r="69" spans="1:10" x14ac:dyDescent="0.3">
      <c r="A69" t="s">
        <v>46</v>
      </c>
      <c r="B69" t="s">
        <v>34</v>
      </c>
      <c r="C69" t="s">
        <v>428</v>
      </c>
      <c r="D69" t="s">
        <v>7</v>
      </c>
      <c r="E69">
        <v>2584.0300000000002</v>
      </c>
      <c r="F69">
        <v>706.82</v>
      </c>
      <c r="G69">
        <v>15</v>
      </c>
      <c r="H69">
        <v>2587.21</v>
      </c>
      <c r="I69">
        <v>833.28</v>
      </c>
      <c r="J69">
        <v>35</v>
      </c>
    </row>
    <row r="70" spans="1:10" x14ac:dyDescent="0.3">
      <c r="A70" t="s">
        <v>125</v>
      </c>
      <c r="B70" t="s">
        <v>34</v>
      </c>
      <c r="C70" t="s">
        <v>429</v>
      </c>
      <c r="D70" t="s">
        <v>7</v>
      </c>
      <c r="E70">
        <v>113.19</v>
      </c>
      <c r="F70">
        <v>24.91</v>
      </c>
      <c r="G70">
        <v>16</v>
      </c>
      <c r="H70">
        <v>107.56</v>
      </c>
      <c r="I70">
        <v>25.78</v>
      </c>
      <c r="J70">
        <v>35</v>
      </c>
    </row>
    <row r="71" spans="1:10" x14ac:dyDescent="0.3">
      <c r="A71" t="s">
        <v>46</v>
      </c>
      <c r="B71" t="s">
        <v>34</v>
      </c>
      <c r="C71" t="s">
        <v>429</v>
      </c>
      <c r="D71" t="s">
        <v>7</v>
      </c>
      <c r="E71">
        <v>115.89</v>
      </c>
      <c r="F71">
        <v>35.380000000000003</v>
      </c>
      <c r="G71">
        <v>15</v>
      </c>
      <c r="H71">
        <v>107.56</v>
      </c>
      <c r="I71">
        <v>25.78</v>
      </c>
      <c r="J71">
        <v>35</v>
      </c>
    </row>
    <row r="72" spans="1:10" x14ac:dyDescent="0.3">
      <c r="A72" t="s">
        <v>125</v>
      </c>
      <c r="B72" t="s">
        <v>34</v>
      </c>
      <c r="C72" t="s">
        <v>162</v>
      </c>
      <c r="D72" t="s">
        <v>7</v>
      </c>
      <c r="E72">
        <v>5.38</v>
      </c>
      <c r="F72">
        <v>2.4</v>
      </c>
      <c r="G72">
        <v>16</v>
      </c>
      <c r="H72">
        <v>4.6399999999999997</v>
      </c>
      <c r="I72">
        <v>1.85</v>
      </c>
      <c r="J72">
        <v>35</v>
      </c>
    </row>
    <row r="73" spans="1:10" x14ac:dyDescent="0.3">
      <c r="A73" t="s">
        <v>46</v>
      </c>
      <c r="B73" t="s">
        <v>34</v>
      </c>
      <c r="C73" t="s">
        <v>162</v>
      </c>
      <c r="D73" t="s">
        <v>7</v>
      </c>
      <c r="E73">
        <v>3.92</v>
      </c>
      <c r="F73">
        <v>1.51</v>
      </c>
      <c r="G73">
        <v>15</v>
      </c>
      <c r="H73">
        <v>4.6399999999999997</v>
      </c>
      <c r="I73">
        <v>1.85</v>
      </c>
      <c r="J73">
        <v>35</v>
      </c>
    </row>
    <row r="74" spans="1:10" x14ac:dyDescent="0.3">
      <c r="A74" t="s">
        <v>125</v>
      </c>
      <c r="B74" t="s">
        <v>34</v>
      </c>
      <c r="C74" t="s">
        <v>75</v>
      </c>
      <c r="D74" t="s">
        <v>7</v>
      </c>
      <c r="E74">
        <v>27.71</v>
      </c>
      <c r="F74">
        <v>11.25</v>
      </c>
      <c r="G74">
        <v>16</v>
      </c>
      <c r="H74">
        <v>32.83</v>
      </c>
      <c r="I74">
        <v>15.68</v>
      </c>
      <c r="J74">
        <v>35</v>
      </c>
    </row>
    <row r="75" spans="1:10" x14ac:dyDescent="0.3">
      <c r="A75" t="s">
        <v>46</v>
      </c>
      <c r="B75" t="s">
        <v>34</v>
      </c>
      <c r="C75" t="s">
        <v>75</v>
      </c>
      <c r="D75" t="s">
        <v>7</v>
      </c>
      <c r="E75">
        <v>29.39</v>
      </c>
      <c r="F75">
        <v>6.95</v>
      </c>
      <c r="G75">
        <v>15</v>
      </c>
      <c r="H75">
        <v>32.83</v>
      </c>
      <c r="I75">
        <v>15.68</v>
      </c>
      <c r="J75">
        <v>35</v>
      </c>
    </row>
    <row r="76" spans="1:10" x14ac:dyDescent="0.3">
      <c r="A76" t="s">
        <v>125</v>
      </c>
      <c r="B76" t="s">
        <v>34</v>
      </c>
      <c r="C76" t="s">
        <v>430</v>
      </c>
      <c r="D76" t="s">
        <v>7</v>
      </c>
      <c r="E76">
        <v>10.95</v>
      </c>
      <c r="F76">
        <v>2</v>
      </c>
      <c r="G76">
        <v>16</v>
      </c>
      <c r="H76">
        <v>11.84</v>
      </c>
      <c r="I76">
        <v>3.2</v>
      </c>
      <c r="J76">
        <v>35</v>
      </c>
    </row>
    <row r="77" spans="1:10" x14ac:dyDescent="0.3">
      <c r="A77" t="s">
        <v>46</v>
      </c>
      <c r="B77" t="s">
        <v>34</v>
      </c>
      <c r="C77" t="s">
        <v>430</v>
      </c>
      <c r="D77" t="s">
        <v>7</v>
      </c>
      <c r="E77">
        <v>11.87</v>
      </c>
      <c r="F77">
        <v>3.22</v>
      </c>
      <c r="G77">
        <v>15</v>
      </c>
      <c r="H77">
        <v>11.84</v>
      </c>
      <c r="I77">
        <v>3.2</v>
      </c>
      <c r="J77">
        <v>35</v>
      </c>
    </row>
    <row r="78" spans="1:10" x14ac:dyDescent="0.3">
      <c r="A78" t="s">
        <v>125</v>
      </c>
      <c r="B78" t="s">
        <v>34</v>
      </c>
      <c r="C78" t="s">
        <v>171</v>
      </c>
      <c r="D78" t="s">
        <v>7</v>
      </c>
      <c r="E78">
        <v>305.74</v>
      </c>
      <c r="F78">
        <v>104.58</v>
      </c>
      <c r="G78">
        <v>16</v>
      </c>
      <c r="H78">
        <v>285.70999999999998</v>
      </c>
      <c r="I78">
        <v>101.5</v>
      </c>
      <c r="J78">
        <v>35</v>
      </c>
    </row>
    <row r="79" spans="1:10" x14ac:dyDescent="0.3">
      <c r="A79" t="s">
        <v>46</v>
      </c>
      <c r="B79" t="s">
        <v>34</v>
      </c>
      <c r="C79" t="s">
        <v>171</v>
      </c>
      <c r="D79" t="s">
        <v>7</v>
      </c>
      <c r="E79">
        <v>300.2</v>
      </c>
      <c r="F79">
        <v>124.36</v>
      </c>
      <c r="G79">
        <v>15</v>
      </c>
      <c r="H79">
        <v>285.70999999999998</v>
      </c>
      <c r="I79">
        <v>101.5</v>
      </c>
      <c r="J79">
        <v>35</v>
      </c>
    </row>
    <row r="80" spans="1:10" x14ac:dyDescent="0.3">
      <c r="A80" t="s">
        <v>46</v>
      </c>
      <c r="B80" t="s">
        <v>34</v>
      </c>
      <c r="C80" t="s">
        <v>428</v>
      </c>
      <c r="D80" t="s">
        <v>8</v>
      </c>
      <c r="E80">
        <v>2338.86</v>
      </c>
      <c r="F80">
        <v>872.35</v>
      </c>
      <c r="G80">
        <v>5</v>
      </c>
      <c r="H80">
        <v>2535.63</v>
      </c>
      <c r="I80">
        <v>757.84</v>
      </c>
      <c r="J80">
        <v>40</v>
      </c>
    </row>
    <row r="81" spans="1:10" x14ac:dyDescent="0.3">
      <c r="A81" t="s">
        <v>15</v>
      </c>
      <c r="B81" t="s">
        <v>34</v>
      </c>
      <c r="C81" t="s">
        <v>428</v>
      </c>
      <c r="D81" t="s">
        <v>8</v>
      </c>
      <c r="E81">
        <v>2414.27</v>
      </c>
      <c r="F81">
        <v>833.74</v>
      </c>
      <c r="G81">
        <v>18</v>
      </c>
      <c r="H81">
        <v>2535.63</v>
      </c>
      <c r="I81">
        <v>757.84</v>
      </c>
      <c r="J81">
        <v>40</v>
      </c>
    </row>
    <row r="82" spans="1:10" x14ac:dyDescent="0.3">
      <c r="A82" t="s">
        <v>16</v>
      </c>
      <c r="B82" t="s">
        <v>34</v>
      </c>
      <c r="C82" t="s">
        <v>428</v>
      </c>
      <c r="D82" t="s">
        <v>8</v>
      </c>
      <c r="E82">
        <v>3491.87</v>
      </c>
      <c r="F82">
        <v>509.39</v>
      </c>
      <c r="G82">
        <v>4</v>
      </c>
      <c r="H82">
        <v>2535.63</v>
      </c>
      <c r="I82">
        <v>757.84</v>
      </c>
      <c r="J82">
        <v>40</v>
      </c>
    </row>
    <row r="83" spans="1:10" x14ac:dyDescent="0.3">
      <c r="A83" t="s">
        <v>46</v>
      </c>
      <c r="B83" t="s">
        <v>34</v>
      </c>
      <c r="C83" t="s">
        <v>429</v>
      </c>
      <c r="D83" t="s">
        <v>8</v>
      </c>
      <c r="E83">
        <v>99.59</v>
      </c>
      <c r="F83">
        <v>27</v>
      </c>
      <c r="G83">
        <v>5</v>
      </c>
      <c r="H83">
        <v>113.43</v>
      </c>
      <c r="I83">
        <v>28.55</v>
      </c>
      <c r="J83">
        <v>40</v>
      </c>
    </row>
    <row r="84" spans="1:10" x14ac:dyDescent="0.3">
      <c r="A84" t="s">
        <v>15</v>
      </c>
      <c r="B84" t="s">
        <v>34</v>
      </c>
      <c r="C84" t="s">
        <v>429</v>
      </c>
      <c r="D84" t="s">
        <v>8</v>
      </c>
      <c r="E84">
        <v>108.96</v>
      </c>
      <c r="F84">
        <v>27.29</v>
      </c>
      <c r="G84">
        <v>18</v>
      </c>
      <c r="H84">
        <v>113.43</v>
      </c>
      <c r="I84">
        <v>28.55</v>
      </c>
      <c r="J84">
        <v>40</v>
      </c>
    </row>
    <row r="85" spans="1:10" x14ac:dyDescent="0.3">
      <c r="A85" t="s">
        <v>16</v>
      </c>
      <c r="B85" t="s">
        <v>34</v>
      </c>
      <c r="C85" t="s">
        <v>429</v>
      </c>
      <c r="D85" t="s">
        <v>8</v>
      </c>
      <c r="E85">
        <v>120.42</v>
      </c>
      <c r="F85">
        <v>38.270000000000003</v>
      </c>
      <c r="G85">
        <v>4</v>
      </c>
      <c r="H85">
        <v>113.43</v>
      </c>
      <c r="I85">
        <v>28.55</v>
      </c>
      <c r="J85">
        <v>40</v>
      </c>
    </row>
    <row r="86" spans="1:10" x14ac:dyDescent="0.3">
      <c r="A86" t="s">
        <v>46</v>
      </c>
      <c r="B86" t="s">
        <v>34</v>
      </c>
      <c r="C86" t="s">
        <v>162</v>
      </c>
      <c r="D86" t="s">
        <v>8</v>
      </c>
      <c r="E86">
        <v>5.05</v>
      </c>
      <c r="F86">
        <v>1.92</v>
      </c>
      <c r="G86">
        <v>5</v>
      </c>
      <c r="H86">
        <v>4.3</v>
      </c>
      <c r="I86">
        <v>1.58</v>
      </c>
      <c r="J86">
        <v>40</v>
      </c>
    </row>
    <row r="87" spans="1:10" x14ac:dyDescent="0.3">
      <c r="A87" t="s">
        <v>15</v>
      </c>
      <c r="B87" t="s">
        <v>34</v>
      </c>
      <c r="C87" t="s">
        <v>162</v>
      </c>
      <c r="D87" t="s">
        <v>8</v>
      </c>
      <c r="E87">
        <v>5.0199999999999996</v>
      </c>
      <c r="F87">
        <v>2.5</v>
      </c>
      <c r="G87">
        <v>18</v>
      </c>
      <c r="H87">
        <v>4.3</v>
      </c>
      <c r="I87">
        <v>1.58</v>
      </c>
      <c r="J87">
        <v>40</v>
      </c>
    </row>
    <row r="88" spans="1:10" x14ac:dyDescent="0.3">
      <c r="A88" t="s">
        <v>16</v>
      </c>
      <c r="B88" t="s">
        <v>34</v>
      </c>
      <c r="C88" t="s">
        <v>162</v>
      </c>
      <c r="D88" t="s">
        <v>8</v>
      </c>
      <c r="E88">
        <v>5.56</v>
      </c>
      <c r="F88">
        <v>2.95</v>
      </c>
      <c r="G88">
        <v>4</v>
      </c>
      <c r="H88">
        <v>4.3</v>
      </c>
      <c r="I88">
        <v>1.58</v>
      </c>
      <c r="J88">
        <v>40</v>
      </c>
    </row>
    <row r="89" spans="1:10" x14ac:dyDescent="0.3">
      <c r="A89" t="s">
        <v>46</v>
      </c>
      <c r="B89" t="s">
        <v>34</v>
      </c>
      <c r="C89" t="s">
        <v>75</v>
      </c>
      <c r="D89" t="s">
        <v>8</v>
      </c>
      <c r="E89">
        <v>29.36</v>
      </c>
      <c r="F89">
        <v>6.06</v>
      </c>
      <c r="G89">
        <v>5</v>
      </c>
      <c r="H89">
        <v>31.6</v>
      </c>
      <c r="I89">
        <v>14.88</v>
      </c>
      <c r="J89">
        <v>40</v>
      </c>
    </row>
    <row r="90" spans="1:10" x14ac:dyDescent="0.3">
      <c r="A90" t="s">
        <v>15</v>
      </c>
      <c r="B90" t="s">
        <v>34</v>
      </c>
      <c r="C90" t="s">
        <v>75</v>
      </c>
      <c r="D90" t="s">
        <v>8</v>
      </c>
      <c r="E90">
        <v>29.59</v>
      </c>
      <c r="F90">
        <v>12</v>
      </c>
      <c r="G90">
        <v>18</v>
      </c>
      <c r="H90">
        <v>31.6</v>
      </c>
      <c r="I90">
        <v>14.88</v>
      </c>
      <c r="J90">
        <v>40</v>
      </c>
    </row>
    <row r="91" spans="1:10" x14ac:dyDescent="0.3">
      <c r="A91" t="s">
        <v>16</v>
      </c>
      <c r="B91" t="s">
        <v>34</v>
      </c>
      <c r="C91" t="s">
        <v>75</v>
      </c>
      <c r="D91" t="s">
        <v>8</v>
      </c>
      <c r="E91">
        <v>32.06</v>
      </c>
      <c r="F91">
        <v>0.99</v>
      </c>
      <c r="G91">
        <v>4</v>
      </c>
      <c r="H91">
        <v>31.6</v>
      </c>
      <c r="I91">
        <v>14.88</v>
      </c>
      <c r="J91">
        <v>40</v>
      </c>
    </row>
    <row r="92" spans="1:10" x14ac:dyDescent="0.3">
      <c r="A92" t="s">
        <v>46</v>
      </c>
      <c r="B92" t="s">
        <v>34</v>
      </c>
      <c r="C92" t="s">
        <v>430</v>
      </c>
      <c r="D92" t="s">
        <v>8</v>
      </c>
      <c r="E92">
        <v>13.09</v>
      </c>
      <c r="F92">
        <v>3.83</v>
      </c>
      <c r="G92">
        <v>5</v>
      </c>
      <c r="H92">
        <v>11.51</v>
      </c>
      <c r="I92">
        <v>3.11</v>
      </c>
      <c r="J92">
        <v>40</v>
      </c>
    </row>
    <row r="93" spans="1:10" x14ac:dyDescent="0.3">
      <c r="A93" t="s">
        <v>15</v>
      </c>
      <c r="B93" t="s">
        <v>34</v>
      </c>
      <c r="C93" t="s">
        <v>430</v>
      </c>
      <c r="D93" t="s">
        <v>8</v>
      </c>
      <c r="E93">
        <v>11.8</v>
      </c>
      <c r="F93">
        <v>2.71</v>
      </c>
      <c r="G93">
        <v>18</v>
      </c>
      <c r="H93">
        <v>11.51</v>
      </c>
      <c r="I93">
        <v>3.11</v>
      </c>
      <c r="J93">
        <v>40</v>
      </c>
    </row>
    <row r="94" spans="1:10" x14ac:dyDescent="0.3">
      <c r="A94" t="s">
        <v>16</v>
      </c>
      <c r="B94" t="s">
        <v>34</v>
      </c>
      <c r="C94" t="s">
        <v>430</v>
      </c>
      <c r="D94" t="s">
        <v>8</v>
      </c>
      <c r="E94">
        <v>10.68</v>
      </c>
      <c r="F94">
        <v>1.75</v>
      </c>
      <c r="G94">
        <v>4</v>
      </c>
      <c r="H94">
        <v>11.51</v>
      </c>
      <c r="I94">
        <v>3.11</v>
      </c>
      <c r="J94">
        <v>40</v>
      </c>
    </row>
    <row r="95" spans="1:10" x14ac:dyDescent="0.3">
      <c r="A95" t="s">
        <v>46</v>
      </c>
      <c r="B95" t="s">
        <v>34</v>
      </c>
      <c r="C95" t="s">
        <v>171</v>
      </c>
      <c r="D95" t="s">
        <v>8</v>
      </c>
      <c r="E95">
        <v>319.85000000000002</v>
      </c>
      <c r="F95">
        <v>103.18</v>
      </c>
      <c r="G95">
        <v>5</v>
      </c>
      <c r="H95">
        <v>292.45</v>
      </c>
      <c r="I95">
        <v>119.27</v>
      </c>
      <c r="J95">
        <v>40</v>
      </c>
    </row>
    <row r="96" spans="1:10" x14ac:dyDescent="0.3">
      <c r="A96" t="s">
        <v>15</v>
      </c>
      <c r="B96" t="s">
        <v>34</v>
      </c>
      <c r="C96" t="s">
        <v>171</v>
      </c>
      <c r="D96" t="s">
        <v>8</v>
      </c>
      <c r="E96">
        <v>299.26</v>
      </c>
      <c r="F96">
        <v>82.6</v>
      </c>
      <c r="G96">
        <v>18</v>
      </c>
      <c r="H96">
        <v>292.45</v>
      </c>
      <c r="I96">
        <v>119.27</v>
      </c>
      <c r="J96">
        <v>40</v>
      </c>
    </row>
    <row r="97" spans="1:10" x14ac:dyDescent="0.3">
      <c r="A97" t="s">
        <v>16</v>
      </c>
      <c r="B97" t="s">
        <v>34</v>
      </c>
      <c r="C97" t="s">
        <v>171</v>
      </c>
      <c r="D97" t="s">
        <v>8</v>
      </c>
      <c r="E97">
        <v>230.73</v>
      </c>
      <c r="F97">
        <v>33.99</v>
      </c>
      <c r="G97">
        <v>4</v>
      </c>
      <c r="H97">
        <v>292.45</v>
      </c>
      <c r="I97">
        <v>119.27</v>
      </c>
      <c r="J97">
        <v>40</v>
      </c>
    </row>
    <row r="98" spans="1:10" x14ac:dyDescent="0.3">
      <c r="A98" t="s">
        <v>400</v>
      </c>
      <c r="B98" t="s">
        <v>34</v>
      </c>
      <c r="C98" t="s">
        <v>428</v>
      </c>
      <c r="D98" t="s">
        <v>151</v>
      </c>
      <c r="E98">
        <v>2508.4899999999998</v>
      </c>
      <c r="F98">
        <v>773.47</v>
      </c>
      <c r="G98">
        <v>6</v>
      </c>
      <c r="H98">
        <v>2549.0700000000002</v>
      </c>
      <c r="I98">
        <v>807.75</v>
      </c>
      <c r="J98">
        <v>61</v>
      </c>
    </row>
    <row r="99" spans="1:10" x14ac:dyDescent="0.3">
      <c r="A99" t="s">
        <v>400</v>
      </c>
      <c r="B99" t="s">
        <v>34</v>
      </c>
      <c r="C99" t="s">
        <v>429</v>
      </c>
      <c r="D99" t="s">
        <v>151</v>
      </c>
      <c r="E99">
        <v>122.31</v>
      </c>
      <c r="F99">
        <v>33.65</v>
      </c>
      <c r="G99">
        <v>6</v>
      </c>
      <c r="H99">
        <v>110.56</v>
      </c>
      <c r="I99">
        <v>27.88</v>
      </c>
      <c r="J99">
        <v>61</v>
      </c>
    </row>
    <row r="100" spans="1:10" x14ac:dyDescent="0.3">
      <c r="A100" t="s">
        <v>400</v>
      </c>
      <c r="B100" t="s">
        <v>34</v>
      </c>
      <c r="C100" t="s">
        <v>162</v>
      </c>
      <c r="D100" t="s">
        <v>151</v>
      </c>
      <c r="E100">
        <v>4.55</v>
      </c>
      <c r="F100">
        <v>1.28</v>
      </c>
      <c r="G100">
        <v>6</v>
      </c>
      <c r="H100">
        <v>4.63</v>
      </c>
      <c r="I100">
        <v>2.0299999999999998</v>
      </c>
      <c r="J100">
        <v>61</v>
      </c>
    </row>
    <row r="101" spans="1:10" x14ac:dyDescent="0.3">
      <c r="A101" t="s">
        <v>400</v>
      </c>
      <c r="B101" t="s">
        <v>34</v>
      </c>
      <c r="C101" t="s">
        <v>75</v>
      </c>
      <c r="D101" t="s">
        <v>151</v>
      </c>
      <c r="E101">
        <v>26.15</v>
      </c>
      <c r="F101">
        <v>6.04</v>
      </c>
      <c r="G101">
        <v>6</v>
      </c>
      <c r="H101">
        <v>31.52</v>
      </c>
      <c r="I101">
        <v>13.61</v>
      </c>
      <c r="J101">
        <v>61</v>
      </c>
    </row>
    <row r="102" spans="1:10" x14ac:dyDescent="0.3">
      <c r="A102" t="s">
        <v>400</v>
      </c>
      <c r="B102" t="s">
        <v>34</v>
      </c>
      <c r="C102" t="s">
        <v>430</v>
      </c>
      <c r="D102" t="s">
        <v>151</v>
      </c>
      <c r="E102">
        <v>11.12</v>
      </c>
      <c r="F102">
        <v>2.71</v>
      </c>
      <c r="G102">
        <v>6</v>
      </c>
      <c r="H102">
        <v>11.69</v>
      </c>
      <c r="I102">
        <v>3</v>
      </c>
      <c r="J102">
        <v>61</v>
      </c>
    </row>
    <row r="103" spans="1:10" x14ac:dyDescent="0.3">
      <c r="A103" t="s">
        <v>400</v>
      </c>
      <c r="B103" t="s">
        <v>34</v>
      </c>
      <c r="C103" t="s">
        <v>171</v>
      </c>
      <c r="D103" t="s">
        <v>151</v>
      </c>
      <c r="E103">
        <v>298.95999999999998</v>
      </c>
      <c r="F103">
        <v>58.37</v>
      </c>
      <c r="G103">
        <v>6</v>
      </c>
      <c r="H103">
        <v>291.08</v>
      </c>
      <c r="I103">
        <v>110.28</v>
      </c>
      <c r="J103">
        <v>61</v>
      </c>
    </row>
  </sheetData>
  <phoneticPr fontId="2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6B4A-9DEE-4CBE-AE31-F42D9BD4498B}">
  <dimension ref="A1:J3"/>
  <sheetViews>
    <sheetView workbookViewId="0">
      <selection sqref="A1:J1"/>
    </sheetView>
  </sheetViews>
  <sheetFormatPr defaultRowHeight="14.4" x14ac:dyDescent="0.3"/>
  <cols>
    <col min="3" max="3" width="12.2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34</v>
      </c>
      <c r="C2" t="s">
        <v>339</v>
      </c>
      <c r="D2" t="s">
        <v>64</v>
      </c>
      <c r="E2">
        <v>2</v>
      </c>
      <c r="F2">
        <v>3</v>
      </c>
      <c r="G2">
        <v>1</v>
      </c>
      <c r="H2">
        <v>44</v>
      </c>
      <c r="I2">
        <f>SUM(E2:H2)</f>
        <v>50</v>
      </c>
      <c r="J2">
        <v>5</v>
      </c>
    </row>
    <row r="3" spans="1:10" x14ac:dyDescent="0.3">
      <c r="A3" t="s">
        <v>15</v>
      </c>
      <c r="B3" t="s">
        <v>34</v>
      </c>
      <c r="C3" t="s">
        <v>339</v>
      </c>
      <c r="D3" t="s">
        <v>64</v>
      </c>
      <c r="E3">
        <v>1</v>
      </c>
      <c r="F3">
        <v>16</v>
      </c>
      <c r="G3">
        <v>1</v>
      </c>
      <c r="H3">
        <v>44</v>
      </c>
      <c r="I3">
        <f>SUM(E3:H3)</f>
        <v>62</v>
      </c>
      <c r="J3">
        <v>7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1414-3418-42E2-A58D-1A5F2FD08B34}">
  <dimension ref="A1:J9"/>
  <sheetViews>
    <sheetView workbookViewId="0">
      <selection activeCell="F5" sqref="F5"/>
    </sheetView>
  </sheetViews>
  <sheetFormatPr defaultRowHeight="14.4" x14ac:dyDescent="0.3"/>
  <cols>
    <col min="3" max="3" width="22.109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125</v>
      </c>
      <c r="B2" t="s">
        <v>4</v>
      </c>
      <c r="C2" t="s">
        <v>640</v>
      </c>
      <c r="D2" t="s">
        <v>7</v>
      </c>
      <c r="E2">
        <v>77.400000000000006</v>
      </c>
      <c r="F2">
        <v>28.4</v>
      </c>
      <c r="G2">
        <v>23</v>
      </c>
      <c r="H2">
        <v>77.8</v>
      </c>
      <c r="I2">
        <v>33.200000000000003</v>
      </c>
      <c r="J2">
        <v>40</v>
      </c>
    </row>
    <row r="3" spans="1:10" x14ac:dyDescent="0.3">
      <c r="A3" t="s">
        <v>46</v>
      </c>
      <c r="B3" t="s">
        <v>4</v>
      </c>
      <c r="C3" t="s">
        <v>640</v>
      </c>
      <c r="D3" t="s">
        <v>7</v>
      </c>
      <c r="E3">
        <v>74.599999999999994</v>
      </c>
      <c r="F3">
        <v>33.200000000000003</v>
      </c>
      <c r="G3">
        <v>26</v>
      </c>
      <c r="H3">
        <v>77.8</v>
      </c>
      <c r="I3">
        <v>33.200000000000003</v>
      </c>
      <c r="J3">
        <v>40</v>
      </c>
    </row>
    <row r="4" spans="1:10" x14ac:dyDescent="0.3">
      <c r="A4" t="s">
        <v>125</v>
      </c>
      <c r="B4" t="s">
        <v>4</v>
      </c>
      <c r="C4" t="s">
        <v>433</v>
      </c>
      <c r="D4" t="s">
        <v>7</v>
      </c>
      <c r="E4">
        <v>79</v>
      </c>
      <c r="F4">
        <v>26.7</v>
      </c>
      <c r="G4">
        <v>23</v>
      </c>
      <c r="H4">
        <v>88.6</v>
      </c>
      <c r="I4">
        <v>30</v>
      </c>
      <c r="J4">
        <v>40</v>
      </c>
    </row>
    <row r="5" spans="1:10" x14ac:dyDescent="0.3">
      <c r="A5" t="s">
        <v>46</v>
      </c>
      <c r="B5" t="s">
        <v>4</v>
      </c>
      <c r="C5" t="s">
        <v>433</v>
      </c>
      <c r="D5" t="s">
        <v>7</v>
      </c>
      <c r="E5">
        <v>78.3</v>
      </c>
      <c r="F5">
        <v>37.299999999999997</v>
      </c>
      <c r="G5">
        <v>26</v>
      </c>
      <c r="H5">
        <v>88.6</v>
      </c>
      <c r="I5">
        <v>30</v>
      </c>
      <c r="J5">
        <v>40</v>
      </c>
    </row>
    <row r="6" spans="1:10" x14ac:dyDescent="0.3">
      <c r="A6" t="s">
        <v>125</v>
      </c>
      <c r="B6" t="s">
        <v>4</v>
      </c>
      <c r="C6" t="s">
        <v>431</v>
      </c>
      <c r="D6" t="s">
        <v>7</v>
      </c>
      <c r="E6">
        <v>72.2</v>
      </c>
      <c r="F6">
        <v>24.9</v>
      </c>
      <c r="G6">
        <v>23</v>
      </c>
      <c r="H6">
        <v>73.599999999999994</v>
      </c>
      <c r="I6">
        <v>24.9</v>
      </c>
      <c r="J6">
        <v>40</v>
      </c>
    </row>
    <row r="7" spans="1:10" x14ac:dyDescent="0.3">
      <c r="A7" t="s">
        <v>46</v>
      </c>
      <c r="B7" t="s">
        <v>4</v>
      </c>
      <c r="C7" t="s">
        <v>431</v>
      </c>
      <c r="D7" t="s">
        <v>7</v>
      </c>
      <c r="E7">
        <v>78.8</v>
      </c>
      <c r="F7">
        <v>24</v>
      </c>
      <c r="G7">
        <v>26</v>
      </c>
      <c r="H7">
        <v>73.599999999999994</v>
      </c>
      <c r="I7">
        <v>24.9</v>
      </c>
      <c r="J7">
        <v>40</v>
      </c>
    </row>
    <row r="8" spans="1:10" x14ac:dyDescent="0.3">
      <c r="A8" t="s">
        <v>125</v>
      </c>
      <c r="B8" t="s">
        <v>4</v>
      </c>
      <c r="C8" t="s">
        <v>432</v>
      </c>
      <c r="D8" t="s">
        <v>7</v>
      </c>
      <c r="E8">
        <v>23.3</v>
      </c>
      <c r="F8">
        <v>6.9</v>
      </c>
      <c r="G8">
        <v>23</v>
      </c>
      <c r="H8">
        <v>20.3</v>
      </c>
      <c r="I8">
        <v>5.9</v>
      </c>
      <c r="J8">
        <v>40</v>
      </c>
    </row>
    <row r="9" spans="1:10" x14ac:dyDescent="0.3">
      <c r="A9" t="s">
        <v>46</v>
      </c>
      <c r="B9" t="s">
        <v>4</v>
      </c>
      <c r="C9" t="s">
        <v>432</v>
      </c>
      <c r="D9" t="s">
        <v>7</v>
      </c>
      <c r="E9">
        <v>22.5</v>
      </c>
      <c r="F9">
        <v>8.5</v>
      </c>
      <c r="G9">
        <v>26</v>
      </c>
      <c r="H9">
        <v>20.3</v>
      </c>
      <c r="I9">
        <v>5.9</v>
      </c>
      <c r="J9">
        <v>40</v>
      </c>
    </row>
  </sheetData>
  <phoneticPr fontId="2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0591-93F3-4AC6-B80B-EDC319901C45}">
  <dimension ref="A1:J7"/>
  <sheetViews>
    <sheetView workbookViewId="0">
      <selection activeCell="E1" sqref="E1:J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46</v>
      </c>
      <c r="B2" t="s">
        <v>297</v>
      </c>
      <c r="C2" t="s">
        <v>434</v>
      </c>
      <c r="D2" t="s">
        <v>8</v>
      </c>
      <c r="E2">
        <v>3.3</v>
      </c>
      <c r="F2">
        <v>0.32</v>
      </c>
      <c r="G2">
        <v>3</v>
      </c>
      <c r="H2">
        <v>2.5</v>
      </c>
      <c r="I2">
        <v>1.1000000000000001</v>
      </c>
      <c r="J2">
        <v>72</v>
      </c>
    </row>
    <row r="3" spans="1:10" x14ac:dyDescent="0.3">
      <c r="A3" t="s">
        <v>15</v>
      </c>
      <c r="B3" t="s">
        <v>297</v>
      </c>
      <c r="C3" t="s">
        <v>434</v>
      </c>
      <c r="D3" t="s">
        <v>8</v>
      </c>
      <c r="E3">
        <v>2.1</v>
      </c>
      <c r="F3">
        <v>1.1000000000000001</v>
      </c>
      <c r="G3">
        <v>13</v>
      </c>
      <c r="H3">
        <v>2.5</v>
      </c>
      <c r="I3">
        <v>1.1000000000000001</v>
      </c>
      <c r="J3">
        <v>72</v>
      </c>
    </row>
    <row r="4" spans="1:10" x14ac:dyDescent="0.3">
      <c r="A4" t="s">
        <v>16</v>
      </c>
      <c r="B4" t="s">
        <v>297</v>
      </c>
      <c r="C4" t="s">
        <v>434</v>
      </c>
      <c r="D4" t="s">
        <v>8</v>
      </c>
      <c r="E4">
        <v>2.5</v>
      </c>
      <c r="F4">
        <v>1.1000000000000001</v>
      </c>
      <c r="G4">
        <v>12</v>
      </c>
      <c r="H4">
        <v>2.5</v>
      </c>
      <c r="I4">
        <v>1.1000000000000001</v>
      </c>
      <c r="J4">
        <v>72</v>
      </c>
    </row>
    <row r="5" spans="1:10" x14ac:dyDescent="0.3">
      <c r="A5" t="s">
        <v>46</v>
      </c>
      <c r="B5" t="s">
        <v>435</v>
      </c>
      <c r="C5" t="s">
        <v>434</v>
      </c>
      <c r="D5" t="s">
        <v>8</v>
      </c>
      <c r="E5">
        <v>3.2</v>
      </c>
      <c r="F5">
        <v>0.4</v>
      </c>
      <c r="G5">
        <v>2</v>
      </c>
      <c r="H5">
        <v>2.8</v>
      </c>
      <c r="I5">
        <v>1.2</v>
      </c>
      <c r="J5">
        <v>31</v>
      </c>
    </row>
    <row r="6" spans="1:10" x14ac:dyDescent="0.3">
      <c r="A6" t="s">
        <v>15</v>
      </c>
      <c r="B6" t="s">
        <v>435</v>
      </c>
      <c r="C6" t="s">
        <v>434</v>
      </c>
      <c r="D6" t="s">
        <v>8</v>
      </c>
      <c r="E6">
        <v>2.4</v>
      </c>
      <c r="F6">
        <v>0.8</v>
      </c>
      <c r="G6">
        <v>6</v>
      </c>
      <c r="H6">
        <v>2.8</v>
      </c>
      <c r="I6">
        <v>1.2</v>
      </c>
      <c r="J6">
        <v>31</v>
      </c>
    </row>
    <row r="7" spans="1:10" x14ac:dyDescent="0.3">
      <c r="A7" t="s">
        <v>16</v>
      </c>
      <c r="B7" t="s">
        <v>435</v>
      </c>
      <c r="C7" t="s">
        <v>434</v>
      </c>
      <c r="D7" t="s">
        <v>8</v>
      </c>
      <c r="E7">
        <v>3.2</v>
      </c>
      <c r="F7">
        <v>1</v>
      </c>
      <c r="G7">
        <v>6</v>
      </c>
      <c r="H7">
        <v>2.8</v>
      </c>
      <c r="I7">
        <v>1.2</v>
      </c>
      <c r="J7">
        <v>31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394B-798D-48BB-9918-09FD11CAE7DA}">
  <dimension ref="A1:N9"/>
  <sheetViews>
    <sheetView workbookViewId="0">
      <selection activeCell="D1" sqref="D1:J1"/>
    </sheetView>
  </sheetViews>
  <sheetFormatPr defaultRowHeight="14.4" x14ac:dyDescent="0.3"/>
  <cols>
    <col min="2" max="2" width="19.44140625" bestFit="1" customWidth="1"/>
    <col min="3" max="3" width="18.109375" bestFit="1" customWidth="1"/>
  </cols>
  <sheetData>
    <row r="1" spans="1:14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K1" s="6"/>
      <c r="L1" s="6"/>
      <c r="M1" s="6"/>
      <c r="N1" s="6"/>
    </row>
    <row r="2" spans="1:14" x14ac:dyDescent="0.3">
      <c r="A2" t="s">
        <v>275</v>
      </c>
      <c r="B2" t="s">
        <v>436</v>
      </c>
      <c r="C2" t="s">
        <v>790</v>
      </c>
      <c r="D2" t="s">
        <v>8</v>
      </c>
      <c r="E2">
        <v>125.3</v>
      </c>
      <c r="F2">
        <v>33.200000000000003</v>
      </c>
      <c r="G2">
        <v>39</v>
      </c>
      <c r="H2">
        <v>116.7</v>
      </c>
      <c r="I2">
        <v>25.16</v>
      </c>
      <c r="J2">
        <v>15</v>
      </c>
      <c r="K2" s="6"/>
    </row>
    <row r="3" spans="1:14" x14ac:dyDescent="0.3">
      <c r="A3" t="s">
        <v>275</v>
      </c>
      <c r="B3" t="s">
        <v>436</v>
      </c>
      <c r="C3" t="s">
        <v>791</v>
      </c>
      <c r="D3" t="s">
        <v>8</v>
      </c>
      <c r="E3">
        <v>122.2</v>
      </c>
      <c r="F3">
        <v>32.619999999999997</v>
      </c>
      <c r="G3">
        <v>15</v>
      </c>
      <c r="H3">
        <v>103.4</v>
      </c>
      <c r="I3">
        <v>23.6</v>
      </c>
      <c r="J3">
        <v>39</v>
      </c>
    </row>
    <row r="4" spans="1:14" x14ac:dyDescent="0.3">
      <c r="A4" t="s">
        <v>275</v>
      </c>
      <c r="B4" t="s">
        <v>436</v>
      </c>
      <c r="C4" t="s">
        <v>792</v>
      </c>
      <c r="D4" t="s">
        <v>8</v>
      </c>
      <c r="E4">
        <v>115.4</v>
      </c>
      <c r="F4">
        <v>30.37</v>
      </c>
      <c r="G4">
        <v>15</v>
      </c>
      <c r="H4">
        <v>90.8</v>
      </c>
      <c r="I4">
        <v>19.399999999999999</v>
      </c>
      <c r="J4">
        <v>39</v>
      </c>
    </row>
    <row r="5" spans="1:14" x14ac:dyDescent="0.3">
      <c r="A5" t="s">
        <v>275</v>
      </c>
      <c r="B5" t="s">
        <v>436</v>
      </c>
      <c r="C5" t="s">
        <v>793</v>
      </c>
      <c r="D5" t="s">
        <v>8</v>
      </c>
      <c r="E5">
        <v>106.9</v>
      </c>
      <c r="F5">
        <v>26.84</v>
      </c>
      <c r="G5">
        <v>15</v>
      </c>
      <c r="H5">
        <v>75.599999999999994</v>
      </c>
      <c r="I5">
        <v>12.4</v>
      </c>
      <c r="J5">
        <v>39</v>
      </c>
    </row>
    <row r="9" spans="1:14" x14ac:dyDescent="0.3">
      <c r="A9" s="6"/>
      <c r="B9" s="6"/>
      <c r="C9" s="6"/>
      <c r="D9" s="7"/>
      <c r="E9" s="6"/>
      <c r="F9" s="6"/>
      <c r="G9" s="6"/>
      <c r="H9" s="6"/>
      <c r="I9" s="6"/>
      <c r="J9" s="6"/>
      <c r="K9" s="6"/>
      <c r="L9" s="6"/>
      <c r="M9" s="6"/>
      <c r="N9" s="6"/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8CAE-10B2-4169-91E7-36036804596F}">
  <dimension ref="A1:N11"/>
  <sheetViews>
    <sheetView topLeftCell="A34" workbookViewId="0">
      <selection activeCell="I15" sqref="I15"/>
    </sheetView>
  </sheetViews>
  <sheetFormatPr defaultRowHeight="14.4" x14ac:dyDescent="0.3"/>
  <cols>
    <col min="3" max="3" width="27.88671875" bestFit="1" customWidth="1"/>
  </cols>
  <sheetData>
    <row r="1" spans="1:14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K1" s="6"/>
      <c r="L1" s="6"/>
      <c r="M1" s="6"/>
      <c r="N1" s="6"/>
    </row>
    <row r="2" spans="1:14" x14ac:dyDescent="0.3">
      <c r="A2" t="s">
        <v>275</v>
      </c>
      <c r="B2" t="s">
        <v>352</v>
      </c>
      <c r="C2" t="s">
        <v>794</v>
      </c>
      <c r="D2" t="s">
        <v>8</v>
      </c>
      <c r="E2">
        <v>40</v>
      </c>
      <c r="F2">
        <v>6</v>
      </c>
      <c r="G2">
        <v>15</v>
      </c>
      <c r="H2">
        <v>41</v>
      </c>
      <c r="I2">
        <v>8</v>
      </c>
      <c r="J2">
        <v>23</v>
      </c>
    </row>
    <row r="3" spans="1:14" x14ac:dyDescent="0.3">
      <c r="A3" t="s">
        <v>275</v>
      </c>
      <c r="B3" t="s">
        <v>352</v>
      </c>
      <c r="C3" t="s">
        <v>795</v>
      </c>
      <c r="D3" t="s">
        <v>8</v>
      </c>
      <c r="E3">
        <v>11</v>
      </c>
      <c r="F3">
        <v>4</v>
      </c>
      <c r="G3">
        <v>15</v>
      </c>
      <c r="H3">
        <v>10</v>
      </c>
      <c r="I3">
        <v>4</v>
      </c>
      <c r="J3">
        <v>23</v>
      </c>
    </row>
    <row r="4" spans="1:14" x14ac:dyDescent="0.3">
      <c r="A4" t="s">
        <v>275</v>
      </c>
      <c r="B4" t="s">
        <v>352</v>
      </c>
      <c r="C4" t="s">
        <v>796</v>
      </c>
      <c r="D4" t="s">
        <v>8</v>
      </c>
      <c r="E4">
        <v>10</v>
      </c>
      <c r="F4">
        <v>3</v>
      </c>
      <c r="G4">
        <v>15</v>
      </c>
      <c r="H4">
        <v>7</v>
      </c>
      <c r="I4">
        <v>4</v>
      </c>
      <c r="J4">
        <v>23</v>
      </c>
    </row>
    <row r="5" spans="1:14" x14ac:dyDescent="0.3">
      <c r="A5" t="s">
        <v>275</v>
      </c>
      <c r="B5" t="s">
        <v>352</v>
      </c>
      <c r="C5" t="s">
        <v>797</v>
      </c>
      <c r="D5" t="s">
        <v>8</v>
      </c>
      <c r="E5">
        <v>9</v>
      </c>
      <c r="F5">
        <v>9</v>
      </c>
      <c r="G5">
        <v>15</v>
      </c>
      <c r="H5">
        <v>6</v>
      </c>
      <c r="I5">
        <v>4</v>
      </c>
      <c r="J5">
        <v>23</v>
      </c>
    </row>
    <row r="6" spans="1:14" x14ac:dyDescent="0.3">
      <c r="A6" t="s">
        <v>275</v>
      </c>
      <c r="B6" t="s">
        <v>352</v>
      </c>
      <c r="C6" t="s">
        <v>798</v>
      </c>
      <c r="D6" t="s">
        <v>8</v>
      </c>
      <c r="E6">
        <v>26</v>
      </c>
      <c r="F6">
        <v>40</v>
      </c>
      <c r="G6">
        <v>15</v>
      </c>
      <c r="H6">
        <v>12</v>
      </c>
      <c r="I6">
        <v>10</v>
      </c>
      <c r="J6">
        <v>23</v>
      </c>
    </row>
    <row r="7" spans="1:14" x14ac:dyDescent="0.3">
      <c r="A7" t="s">
        <v>275</v>
      </c>
      <c r="B7" t="s">
        <v>352</v>
      </c>
      <c r="C7" t="s">
        <v>799</v>
      </c>
      <c r="D7" t="s">
        <v>8</v>
      </c>
      <c r="E7">
        <v>34</v>
      </c>
      <c r="F7">
        <v>7</v>
      </c>
      <c r="G7">
        <v>15</v>
      </c>
      <c r="H7">
        <v>31</v>
      </c>
      <c r="I7">
        <v>7</v>
      </c>
      <c r="J7">
        <v>23</v>
      </c>
    </row>
    <row r="8" spans="1:14" x14ac:dyDescent="0.3">
      <c r="A8" t="s">
        <v>275</v>
      </c>
      <c r="B8" t="s">
        <v>352</v>
      </c>
      <c r="C8" t="s">
        <v>800</v>
      </c>
      <c r="D8" t="s">
        <v>8</v>
      </c>
      <c r="E8">
        <v>10</v>
      </c>
      <c r="F8">
        <v>4</v>
      </c>
      <c r="G8">
        <v>15</v>
      </c>
      <c r="H8">
        <v>8</v>
      </c>
      <c r="I8">
        <v>4</v>
      </c>
      <c r="J8">
        <v>23</v>
      </c>
    </row>
    <row r="9" spans="1:14" x14ac:dyDescent="0.3">
      <c r="A9" t="s">
        <v>275</v>
      </c>
      <c r="B9" t="s">
        <v>352</v>
      </c>
      <c r="C9" t="s">
        <v>801</v>
      </c>
      <c r="D9" t="s">
        <v>8</v>
      </c>
      <c r="E9">
        <v>9</v>
      </c>
      <c r="F9">
        <v>3</v>
      </c>
      <c r="G9">
        <v>15</v>
      </c>
      <c r="H9">
        <v>7</v>
      </c>
      <c r="I9">
        <v>3</v>
      </c>
      <c r="J9">
        <v>23</v>
      </c>
    </row>
    <row r="10" spans="1:14" x14ac:dyDescent="0.3">
      <c r="A10" t="s">
        <v>275</v>
      </c>
      <c r="B10" t="s">
        <v>352</v>
      </c>
      <c r="C10" t="s">
        <v>802</v>
      </c>
      <c r="D10" t="s">
        <v>8</v>
      </c>
      <c r="E10">
        <v>4</v>
      </c>
      <c r="F10">
        <v>5</v>
      </c>
      <c r="G10">
        <v>15</v>
      </c>
      <c r="H10">
        <v>2</v>
      </c>
      <c r="I10">
        <v>2</v>
      </c>
      <c r="J10">
        <v>23</v>
      </c>
    </row>
    <row r="11" spans="1:14" x14ac:dyDescent="0.3">
      <c r="A11" t="s">
        <v>275</v>
      </c>
      <c r="B11" t="s">
        <v>352</v>
      </c>
      <c r="C11" t="s">
        <v>803</v>
      </c>
      <c r="D11" t="s">
        <v>8</v>
      </c>
      <c r="E11">
        <v>6</v>
      </c>
      <c r="F11">
        <v>7</v>
      </c>
      <c r="G11">
        <v>15</v>
      </c>
      <c r="H11">
        <v>3</v>
      </c>
      <c r="I11">
        <v>3</v>
      </c>
      <c r="J11">
        <v>23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5C69-0984-4924-817F-E8791A2FD35C}">
  <dimension ref="A1:J2"/>
  <sheetViews>
    <sheetView workbookViewId="0">
      <selection activeCell="A2" sqref="A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596</v>
      </c>
      <c r="B2" t="s">
        <v>297</v>
      </c>
      <c r="C2" t="s">
        <v>642</v>
      </c>
      <c r="D2" t="s">
        <v>8</v>
      </c>
      <c r="E2">
        <v>11.6</v>
      </c>
      <c r="F2">
        <v>6</v>
      </c>
      <c r="G2">
        <v>16</v>
      </c>
      <c r="H2">
        <v>7.6</v>
      </c>
      <c r="I2">
        <v>5.94</v>
      </c>
      <c r="J2">
        <v>28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DD1E-2F38-40E3-B2BF-EA5FF9389516}">
  <dimension ref="A1:J2"/>
  <sheetViews>
    <sheetView workbookViewId="0">
      <selection activeCell="A2" sqref="A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596</v>
      </c>
      <c r="B2" t="s">
        <v>297</v>
      </c>
      <c r="C2" t="s">
        <v>641</v>
      </c>
      <c r="D2" t="s">
        <v>8</v>
      </c>
      <c r="E2">
        <v>13</v>
      </c>
      <c r="F2">
        <v>3</v>
      </c>
      <c r="G2">
        <v>13</v>
      </c>
      <c r="H2">
        <v>15</v>
      </c>
      <c r="I2">
        <f>SUM(E2:H2)</f>
        <v>44</v>
      </c>
      <c r="J2">
        <v>16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821A-791A-4A52-92C3-1C0BBC0A1BAC}">
  <dimension ref="A1:J7"/>
  <sheetViews>
    <sheetView workbookViewId="0">
      <selection activeCell="E6" sqref="E6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s="14" t="s">
        <v>97</v>
      </c>
      <c r="B2" t="s">
        <v>45</v>
      </c>
      <c r="C2" t="s">
        <v>202</v>
      </c>
      <c r="D2" t="s">
        <v>8</v>
      </c>
      <c r="E2">
        <v>494.3</v>
      </c>
      <c r="F2">
        <v>158.30000000000001</v>
      </c>
      <c r="G2">
        <v>36</v>
      </c>
    </row>
    <row r="3" spans="1:10" x14ac:dyDescent="0.3">
      <c r="A3" t="s">
        <v>437</v>
      </c>
      <c r="B3" t="s">
        <v>45</v>
      </c>
      <c r="C3" t="s">
        <v>202</v>
      </c>
      <c r="D3" t="s">
        <v>8</v>
      </c>
      <c r="E3">
        <v>1421</v>
      </c>
      <c r="F3">
        <v>384.3</v>
      </c>
      <c r="G3">
        <v>26</v>
      </c>
    </row>
    <row r="4" spans="1:10" x14ac:dyDescent="0.3">
      <c r="A4" t="s">
        <v>438</v>
      </c>
      <c r="B4" t="s">
        <v>45</v>
      </c>
      <c r="C4" t="s">
        <v>202</v>
      </c>
      <c r="D4" t="s">
        <v>8</v>
      </c>
      <c r="E4">
        <v>1379</v>
      </c>
      <c r="F4">
        <v>466.5</v>
      </c>
      <c r="G4">
        <v>14</v>
      </c>
    </row>
    <row r="5" spans="1:10" x14ac:dyDescent="0.3">
      <c r="A5" t="s">
        <v>439</v>
      </c>
      <c r="B5" t="s">
        <v>45</v>
      </c>
      <c r="C5" t="s">
        <v>202</v>
      </c>
      <c r="D5" t="s">
        <v>8</v>
      </c>
      <c r="E5">
        <v>2221</v>
      </c>
      <c r="F5">
        <v>1003.7</v>
      </c>
      <c r="G5">
        <v>7</v>
      </c>
    </row>
    <row r="6" spans="1:10" x14ac:dyDescent="0.3">
      <c r="A6" t="s">
        <v>440</v>
      </c>
      <c r="B6" t="s">
        <v>45</v>
      </c>
      <c r="C6" t="s">
        <v>202</v>
      </c>
      <c r="D6" t="s">
        <v>8</v>
      </c>
      <c r="E6">
        <v>2191</v>
      </c>
      <c r="F6">
        <v>682.7</v>
      </c>
      <c r="G6">
        <v>5</v>
      </c>
    </row>
    <row r="7" spans="1:10" x14ac:dyDescent="0.3">
      <c r="A7" t="s">
        <v>441</v>
      </c>
      <c r="B7" t="s">
        <v>45</v>
      </c>
      <c r="C7" t="s">
        <v>202</v>
      </c>
      <c r="D7" t="s">
        <v>8</v>
      </c>
      <c r="E7">
        <v>543.6</v>
      </c>
      <c r="F7">
        <v>148.69999999999999</v>
      </c>
      <c r="G7">
        <v>5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315F-A6CA-4A3E-A98B-4E8E76AB416D}">
  <dimension ref="A1:J5"/>
  <sheetViews>
    <sheetView workbookViewId="0">
      <selection activeCell="A2" sqref="A2"/>
    </sheetView>
  </sheetViews>
  <sheetFormatPr defaultRowHeight="14.4" x14ac:dyDescent="0.3"/>
  <cols>
    <col min="2" max="2" width="10.44140625" bestFit="1" customWidth="1"/>
    <col min="3" max="3" width="13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442</v>
      </c>
      <c r="B2" t="s">
        <v>443</v>
      </c>
      <c r="C2" t="s">
        <v>42</v>
      </c>
      <c r="D2" t="s">
        <v>8</v>
      </c>
      <c r="E2">
        <v>22.93</v>
      </c>
      <c r="F2">
        <v>16.7</v>
      </c>
      <c r="G2">
        <v>26</v>
      </c>
      <c r="H2">
        <v>17.7</v>
      </c>
      <c r="I2">
        <v>13.59</v>
      </c>
      <c r="J2">
        <v>67</v>
      </c>
    </row>
    <row r="3" spans="1:10" x14ac:dyDescent="0.3">
      <c r="A3" t="s">
        <v>98</v>
      </c>
      <c r="B3" t="s">
        <v>443</v>
      </c>
      <c r="C3" t="s">
        <v>42</v>
      </c>
      <c r="D3" t="s">
        <v>8</v>
      </c>
      <c r="E3">
        <v>25.52</v>
      </c>
      <c r="F3">
        <v>11.18</v>
      </c>
      <c r="G3">
        <v>6</v>
      </c>
      <c r="H3">
        <v>17.7</v>
      </c>
      <c r="I3">
        <v>13.59</v>
      </c>
      <c r="J3">
        <v>67</v>
      </c>
    </row>
    <row r="4" spans="1:10" x14ac:dyDescent="0.3">
      <c r="A4" t="s">
        <v>442</v>
      </c>
      <c r="B4" t="s">
        <v>443</v>
      </c>
      <c r="C4" t="s">
        <v>444</v>
      </c>
      <c r="D4" t="s">
        <v>8</v>
      </c>
      <c r="E4">
        <v>2</v>
      </c>
      <c r="F4">
        <v>2.27</v>
      </c>
      <c r="G4">
        <v>26</v>
      </c>
      <c r="H4">
        <v>2.46</v>
      </c>
      <c r="I4">
        <v>2.88</v>
      </c>
      <c r="J4">
        <v>67</v>
      </c>
    </row>
    <row r="5" spans="1:10" x14ac:dyDescent="0.3">
      <c r="A5" t="s">
        <v>98</v>
      </c>
      <c r="B5" t="s">
        <v>443</v>
      </c>
      <c r="C5" t="s">
        <v>444</v>
      </c>
      <c r="D5" t="s">
        <v>8</v>
      </c>
      <c r="E5">
        <v>2.17</v>
      </c>
      <c r="F5">
        <v>2.41</v>
      </c>
      <c r="G5">
        <v>6</v>
      </c>
      <c r="H5">
        <v>2.46</v>
      </c>
      <c r="I5">
        <v>2.88</v>
      </c>
      <c r="J5">
        <v>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8BD8-4F5A-4974-8AB2-549E4CE8810A}">
  <dimension ref="A1:J16"/>
  <sheetViews>
    <sheetView workbookViewId="0">
      <selection activeCell="A3" sqref="A3"/>
    </sheetView>
  </sheetViews>
  <sheetFormatPr defaultRowHeight="14.4" x14ac:dyDescent="0.3"/>
  <cols>
    <col min="1" max="1" width="19.21875" bestFit="1" customWidth="1"/>
    <col min="2" max="2" width="11" bestFit="1" customWidth="1"/>
    <col min="3" max="3" width="10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721</v>
      </c>
      <c r="B2" t="s">
        <v>2</v>
      </c>
      <c r="C2" t="s">
        <v>5</v>
      </c>
      <c r="D2" t="s">
        <v>52</v>
      </c>
      <c r="E2">
        <v>9</v>
      </c>
      <c r="F2">
        <f>SUM(14-E2)</f>
        <v>5</v>
      </c>
      <c r="G2">
        <v>13</v>
      </c>
      <c r="H2">
        <f>SUM(16-G2)</f>
        <v>3</v>
      </c>
      <c r="I2">
        <f>SUM(E2:H2)</f>
        <v>30</v>
      </c>
      <c r="J2">
        <v>8</v>
      </c>
    </row>
    <row r="3" spans="1:10" x14ac:dyDescent="0.3">
      <c r="A3" t="s">
        <v>720</v>
      </c>
      <c r="B3" t="s">
        <v>2</v>
      </c>
      <c r="C3" t="s">
        <v>5</v>
      </c>
      <c r="D3" t="s">
        <v>52</v>
      </c>
      <c r="E3">
        <v>4</v>
      </c>
      <c r="F3">
        <f>SUM(4-E3)</f>
        <v>0</v>
      </c>
      <c r="G3">
        <v>13</v>
      </c>
      <c r="H3">
        <f>SUM(16-G3)</f>
        <v>3</v>
      </c>
      <c r="I3">
        <f>SUM(E3:H3)</f>
        <v>20</v>
      </c>
      <c r="J3">
        <v>3</v>
      </c>
    </row>
    <row r="4" spans="1:10" x14ac:dyDescent="0.3">
      <c r="A4" t="s">
        <v>16</v>
      </c>
      <c r="B4" t="s">
        <v>2</v>
      </c>
      <c r="C4" t="s">
        <v>5</v>
      </c>
      <c r="D4" t="s">
        <v>64</v>
      </c>
      <c r="E4">
        <v>2</v>
      </c>
      <c r="F4">
        <f>SUM(3-E4)</f>
        <v>1</v>
      </c>
      <c r="G4">
        <v>22</v>
      </c>
      <c r="H4">
        <f>SUM(27-G4)</f>
        <v>5</v>
      </c>
      <c r="I4">
        <f t="shared" ref="I4:I9" si="0">SUM(E4:H4)</f>
        <v>30</v>
      </c>
      <c r="J4">
        <v>3</v>
      </c>
    </row>
    <row r="5" spans="1:10" x14ac:dyDescent="0.3">
      <c r="A5" t="s">
        <v>15</v>
      </c>
      <c r="B5" t="s">
        <v>2</v>
      </c>
      <c r="C5" t="s">
        <v>5</v>
      </c>
      <c r="D5" t="s">
        <v>64</v>
      </c>
      <c r="E5">
        <v>10</v>
      </c>
      <c r="F5">
        <f>SUM(13-E5)</f>
        <v>3</v>
      </c>
      <c r="G5">
        <v>22</v>
      </c>
      <c r="H5">
        <f>SUM(27-G5)</f>
        <v>5</v>
      </c>
      <c r="I5">
        <f t="shared" si="0"/>
        <v>40</v>
      </c>
      <c r="J5">
        <v>8</v>
      </c>
    </row>
    <row r="6" spans="1:10" x14ac:dyDescent="0.3">
      <c r="A6" t="s">
        <v>15</v>
      </c>
      <c r="B6" t="s">
        <v>2</v>
      </c>
      <c r="C6" t="s">
        <v>5</v>
      </c>
      <c r="D6" t="s">
        <v>7</v>
      </c>
      <c r="E6">
        <v>7</v>
      </c>
      <c r="F6">
        <f>SUM(9-E6)</f>
        <v>2</v>
      </c>
      <c r="G6">
        <v>22</v>
      </c>
      <c r="H6">
        <f>SUM(28-G6)</f>
        <v>6</v>
      </c>
      <c r="I6">
        <f t="shared" si="0"/>
        <v>37</v>
      </c>
      <c r="J6">
        <v>8</v>
      </c>
    </row>
    <row r="7" spans="1:10" x14ac:dyDescent="0.3">
      <c r="A7" t="s">
        <v>46</v>
      </c>
      <c r="B7" t="s">
        <v>2</v>
      </c>
      <c r="C7" t="s">
        <v>5</v>
      </c>
      <c r="D7" t="s">
        <v>7</v>
      </c>
      <c r="E7">
        <v>5</v>
      </c>
      <c r="F7">
        <f>SUM(9-E7)</f>
        <v>4</v>
      </c>
      <c r="G7">
        <v>22</v>
      </c>
      <c r="H7">
        <f>SUM(28-G7)</f>
        <v>6</v>
      </c>
      <c r="I7">
        <f t="shared" si="0"/>
        <v>37</v>
      </c>
      <c r="J7">
        <v>9</v>
      </c>
    </row>
    <row r="8" spans="1:10" x14ac:dyDescent="0.3">
      <c r="A8" t="s">
        <v>16</v>
      </c>
      <c r="B8" t="s">
        <v>2</v>
      </c>
      <c r="C8" t="s">
        <v>5</v>
      </c>
      <c r="D8" t="s">
        <v>8</v>
      </c>
      <c r="E8">
        <v>3</v>
      </c>
      <c r="F8">
        <f>SUM(3-E8)</f>
        <v>0</v>
      </c>
      <c r="G8">
        <v>24</v>
      </c>
      <c r="H8">
        <f>SUM(28-G8)</f>
        <v>4</v>
      </c>
      <c r="I8">
        <f t="shared" si="0"/>
        <v>31</v>
      </c>
      <c r="J8">
        <v>3</v>
      </c>
    </row>
    <row r="9" spans="1:10" x14ac:dyDescent="0.3">
      <c r="A9" t="s">
        <v>15</v>
      </c>
      <c r="B9" t="s">
        <v>2</v>
      </c>
      <c r="C9" t="s">
        <v>5</v>
      </c>
      <c r="D9" t="s">
        <v>8</v>
      </c>
      <c r="E9">
        <v>6</v>
      </c>
      <c r="F9">
        <f>SUM(13-E9)</f>
        <v>7</v>
      </c>
      <c r="G9">
        <v>24</v>
      </c>
      <c r="H9">
        <f t="shared" ref="H9" si="1">SUM(28-G9)</f>
        <v>4</v>
      </c>
      <c r="I9">
        <f t="shared" si="0"/>
        <v>41</v>
      </c>
      <c r="J9">
        <v>11</v>
      </c>
    </row>
    <row r="15" spans="1:10" x14ac:dyDescent="0.3">
      <c r="E15" s="5"/>
    </row>
    <row r="16" spans="1:10" x14ac:dyDescent="0.3">
      <c r="E16" s="5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34B9-2314-4445-93A7-EFFC9FA85D76}">
  <dimension ref="A1:L3"/>
  <sheetViews>
    <sheetView workbookViewId="0">
      <selection activeCell="D1" sqref="D1:D1048576"/>
    </sheetView>
  </sheetViews>
  <sheetFormatPr defaultRowHeight="14.4" x14ac:dyDescent="0.3"/>
  <cols>
    <col min="3" max="3" width="16.4414062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15</v>
      </c>
      <c r="B2" t="s">
        <v>72</v>
      </c>
      <c r="C2" t="s">
        <v>68</v>
      </c>
      <c r="D2" t="s">
        <v>8</v>
      </c>
      <c r="E2">
        <v>153</v>
      </c>
      <c r="F2">
        <v>66.5</v>
      </c>
      <c r="G2">
        <v>235.2</v>
      </c>
      <c r="H2">
        <v>11</v>
      </c>
      <c r="I2">
        <v>78.900000000000006</v>
      </c>
      <c r="J2">
        <v>31.7</v>
      </c>
      <c r="K2">
        <v>133.9</v>
      </c>
      <c r="L2">
        <v>48</v>
      </c>
    </row>
    <row r="3" spans="1:12" x14ac:dyDescent="0.3">
      <c r="A3" t="s">
        <v>15</v>
      </c>
      <c r="B3" t="s">
        <v>72</v>
      </c>
      <c r="C3" t="s">
        <v>44</v>
      </c>
      <c r="D3" t="s">
        <v>8</v>
      </c>
      <c r="E3">
        <v>0.5</v>
      </c>
      <c r="F3">
        <v>0.3</v>
      </c>
      <c r="G3">
        <v>0.8</v>
      </c>
      <c r="H3">
        <v>11</v>
      </c>
      <c r="I3">
        <v>0.9</v>
      </c>
      <c r="J3">
        <v>0.7</v>
      </c>
      <c r="K3">
        <v>1.7</v>
      </c>
      <c r="L3">
        <v>48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075D-EBF1-4408-B815-CEC39763A4E3}">
  <dimension ref="A1:J13"/>
  <sheetViews>
    <sheetView workbookViewId="0">
      <selection activeCell="A5" sqref="A5"/>
    </sheetView>
  </sheetViews>
  <sheetFormatPr defaultRowHeight="14.4" x14ac:dyDescent="0.3"/>
  <cols>
    <col min="3" max="3" width="21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97</v>
      </c>
      <c r="B2" t="s">
        <v>155</v>
      </c>
      <c r="C2" t="s">
        <v>68</v>
      </c>
      <c r="D2" t="s">
        <v>8</v>
      </c>
      <c r="E2">
        <v>0.66</v>
      </c>
      <c r="F2">
        <v>0.26</v>
      </c>
      <c r="G2">
        <v>11</v>
      </c>
    </row>
    <row r="3" spans="1:10" x14ac:dyDescent="0.3">
      <c r="A3" t="s">
        <v>100</v>
      </c>
      <c r="B3" t="s">
        <v>155</v>
      </c>
      <c r="C3" t="s">
        <v>68</v>
      </c>
      <c r="D3" t="s">
        <v>8</v>
      </c>
      <c r="E3">
        <v>0.69</v>
      </c>
      <c r="F3">
        <v>0.16</v>
      </c>
      <c r="G3">
        <v>11</v>
      </c>
    </row>
    <row r="4" spans="1:10" x14ac:dyDescent="0.3">
      <c r="A4" t="s">
        <v>102</v>
      </c>
      <c r="B4" t="s">
        <v>155</v>
      </c>
      <c r="C4" t="s">
        <v>68</v>
      </c>
      <c r="D4" t="s">
        <v>8</v>
      </c>
      <c r="E4">
        <v>0.67</v>
      </c>
      <c r="F4">
        <v>0.1</v>
      </c>
      <c r="G4">
        <v>6</v>
      </c>
    </row>
    <row r="5" spans="1:10" x14ac:dyDescent="0.3">
      <c r="A5" t="s">
        <v>643</v>
      </c>
      <c r="B5" t="s">
        <v>155</v>
      </c>
      <c r="C5" t="s">
        <v>68</v>
      </c>
      <c r="D5" t="s">
        <v>8</v>
      </c>
      <c r="E5">
        <v>1.01</v>
      </c>
      <c r="F5">
        <v>0.43</v>
      </c>
      <c r="G5">
        <v>4</v>
      </c>
    </row>
    <row r="6" spans="1:10" x14ac:dyDescent="0.3">
      <c r="A6" t="s">
        <v>97</v>
      </c>
      <c r="B6" t="s">
        <v>155</v>
      </c>
      <c r="C6" t="s">
        <v>69</v>
      </c>
      <c r="D6" t="s">
        <v>8</v>
      </c>
      <c r="E6">
        <v>0.17</v>
      </c>
      <c r="F6">
        <v>0.12</v>
      </c>
      <c r="G6">
        <v>11</v>
      </c>
    </row>
    <row r="7" spans="1:10" x14ac:dyDescent="0.3">
      <c r="A7" t="s">
        <v>100</v>
      </c>
      <c r="B7" t="s">
        <v>155</v>
      </c>
      <c r="C7" t="s">
        <v>69</v>
      </c>
      <c r="D7" t="s">
        <v>8</v>
      </c>
      <c r="E7">
        <v>0.37</v>
      </c>
      <c r="F7">
        <v>0.2</v>
      </c>
      <c r="G7">
        <v>11</v>
      </c>
    </row>
    <row r="8" spans="1:10" x14ac:dyDescent="0.3">
      <c r="A8" t="s">
        <v>102</v>
      </c>
      <c r="B8" t="s">
        <v>155</v>
      </c>
      <c r="C8" t="s">
        <v>69</v>
      </c>
      <c r="D8" t="s">
        <v>8</v>
      </c>
      <c r="E8">
        <v>0.39</v>
      </c>
      <c r="F8">
        <v>0.09</v>
      </c>
      <c r="G8">
        <v>6</v>
      </c>
    </row>
    <row r="9" spans="1:10" x14ac:dyDescent="0.3">
      <c r="A9" t="s">
        <v>643</v>
      </c>
      <c r="B9" t="s">
        <v>155</v>
      </c>
      <c r="C9" t="s">
        <v>69</v>
      </c>
      <c r="D9" t="s">
        <v>8</v>
      </c>
      <c r="E9">
        <v>1.23</v>
      </c>
      <c r="F9">
        <v>1.23</v>
      </c>
      <c r="G9">
        <v>4</v>
      </c>
    </row>
    <row r="10" spans="1:10" x14ac:dyDescent="0.3">
      <c r="A10" t="s">
        <v>97</v>
      </c>
      <c r="B10" t="s">
        <v>155</v>
      </c>
      <c r="C10" t="s">
        <v>44</v>
      </c>
      <c r="D10" t="s">
        <v>8</v>
      </c>
      <c r="E10">
        <v>0.27</v>
      </c>
      <c r="F10">
        <v>0.17</v>
      </c>
      <c r="G10">
        <v>11</v>
      </c>
    </row>
    <row r="11" spans="1:10" x14ac:dyDescent="0.3">
      <c r="A11" t="s">
        <v>100</v>
      </c>
      <c r="B11" t="s">
        <v>155</v>
      </c>
      <c r="C11" t="s">
        <v>44</v>
      </c>
      <c r="D11" t="s">
        <v>8</v>
      </c>
      <c r="E11">
        <v>0.53</v>
      </c>
      <c r="F11">
        <v>0.23</v>
      </c>
      <c r="G11">
        <v>11</v>
      </c>
    </row>
    <row r="12" spans="1:10" x14ac:dyDescent="0.3">
      <c r="A12" t="s">
        <v>102</v>
      </c>
      <c r="B12" t="s">
        <v>155</v>
      </c>
      <c r="C12" t="s">
        <v>44</v>
      </c>
      <c r="D12" t="s">
        <v>8</v>
      </c>
      <c r="E12">
        <v>0.59</v>
      </c>
      <c r="F12">
        <v>0.14000000000000001</v>
      </c>
      <c r="G12">
        <v>6</v>
      </c>
    </row>
    <row r="13" spans="1:10" x14ac:dyDescent="0.3">
      <c r="A13" t="s">
        <v>643</v>
      </c>
      <c r="B13" t="s">
        <v>155</v>
      </c>
      <c r="C13" t="s">
        <v>44</v>
      </c>
      <c r="D13" t="s">
        <v>8</v>
      </c>
      <c r="E13">
        <v>1.01</v>
      </c>
      <c r="F13">
        <v>0.64</v>
      </c>
      <c r="G13">
        <v>4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CE40-0550-479C-8D22-B6BC763709D8}">
  <dimension ref="A1:V13"/>
  <sheetViews>
    <sheetView zoomScale="88" zoomScaleNormal="55" workbookViewId="0">
      <selection activeCell="C4" sqref="C4"/>
    </sheetView>
  </sheetViews>
  <sheetFormatPr defaultRowHeight="14.4" x14ac:dyDescent="0.3"/>
  <cols>
    <col min="3" max="3" width="13.21875" bestFit="1" customWidth="1"/>
  </cols>
  <sheetData>
    <row r="1" spans="1:2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22" x14ac:dyDescent="0.3">
      <c r="A2" t="s">
        <v>445</v>
      </c>
      <c r="B2" t="s">
        <v>449</v>
      </c>
      <c r="C2" t="s">
        <v>447</v>
      </c>
      <c r="D2" t="s">
        <v>8</v>
      </c>
      <c r="E2">
        <v>7.4</v>
      </c>
      <c r="F2">
        <v>3.5</v>
      </c>
      <c r="G2">
        <v>30</v>
      </c>
      <c r="H2">
        <v>7.3</v>
      </c>
      <c r="I2">
        <v>3.8</v>
      </c>
      <c r="J2">
        <v>28</v>
      </c>
    </row>
    <row r="3" spans="1:22" x14ac:dyDescent="0.3">
      <c r="A3" t="s">
        <v>446</v>
      </c>
      <c r="B3" t="s">
        <v>449</v>
      </c>
      <c r="C3" t="s">
        <v>447</v>
      </c>
      <c r="D3" t="s">
        <v>8</v>
      </c>
      <c r="E3">
        <v>5.4</v>
      </c>
      <c r="F3">
        <v>3.1</v>
      </c>
      <c r="G3">
        <v>4</v>
      </c>
      <c r="H3">
        <v>7.3</v>
      </c>
      <c r="I3">
        <v>3.8</v>
      </c>
      <c r="J3">
        <v>28</v>
      </c>
    </row>
    <row r="4" spans="1:22" x14ac:dyDescent="0.3">
      <c r="A4" t="s">
        <v>445</v>
      </c>
      <c r="B4" t="s">
        <v>449</v>
      </c>
      <c r="C4" t="s">
        <v>448</v>
      </c>
      <c r="D4" t="s">
        <v>8</v>
      </c>
      <c r="E4">
        <v>2.1</v>
      </c>
      <c r="F4">
        <v>1.8</v>
      </c>
      <c r="G4">
        <v>30</v>
      </c>
      <c r="H4">
        <v>2.4</v>
      </c>
      <c r="I4">
        <v>2.2000000000000002</v>
      </c>
      <c r="J4">
        <v>28</v>
      </c>
    </row>
    <row r="5" spans="1:22" x14ac:dyDescent="0.3">
      <c r="A5" t="s">
        <v>446</v>
      </c>
      <c r="B5" t="s">
        <v>449</v>
      </c>
      <c r="C5" t="s">
        <v>448</v>
      </c>
      <c r="D5" t="s">
        <v>8</v>
      </c>
      <c r="E5">
        <v>1.4</v>
      </c>
      <c r="F5">
        <v>1.1000000000000001</v>
      </c>
      <c r="G5">
        <v>4</v>
      </c>
      <c r="H5">
        <v>2.4</v>
      </c>
      <c r="I5">
        <v>2.2000000000000002</v>
      </c>
      <c r="J5">
        <v>28</v>
      </c>
    </row>
    <row r="13" spans="1:22" x14ac:dyDescent="0.3">
      <c r="M13" s="6"/>
      <c r="N13" s="6"/>
      <c r="O13" s="6"/>
      <c r="P13" s="7"/>
      <c r="Q13" s="6"/>
      <c r="R13" s="6"/>
      <c r="S13" s="6"/>
      <c r="T13" s="6"/>
      <c r="U13" s="6"/>
      <c r="V13" s="6"/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97BC-8070-4F09-8153-37C9901FE5BF}">
  <dimension ref="A1:J2"/>
  <sheetViews>
    <sheetView workbookViewId="0">
      <selection activeCell="A2" sqref="A2"/>
    </sheetView>
  </sheetViews>
  <sheetFormatPr defaultRowHeight="14.4" x14ac:dyDescent="0.3"/>
  <cols>
    <col min="3" max="3" width="13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275</v>
      </c>
      <c r="B2" t="s">
        <v>71</v>
      </c>
      <c r="C2" t="s">
        <v>444</v>
      </c>
      <c r="D2" t="s">
        <v>8</v>
      </c>
      <c r="E2">
        <v>7.07</v>
      </c>
      <c r="F2">
        <v>3.081</v>
      </c>
      <c r="G2">
        <v>15</v>
      </c>
      <c r="H2">
        <v>6.13</v>
      </c>
      <c r="I2">
        <v>3.5880000000000001</v>
      </c>
      <c r="J2">
        <v>75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6743-4453-4FE2-BE0D-A5C6E2ECEE59}">
  <dimension ref="A1:J3"/>
  <sheetViews>
    <sheetView workbookViewId="0">
      <selection activeCell="I10" sqref="I10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15</v>
      </c>
      <c r="B2" t="s">
        <v>269</v>
      </c>
      <c r="C2" t="s">
        <v>450</v>
      </c>
      <c r="D2" t="s">
        <v>8</v>
      </c>
      <c r="E2">
        <f>ROUND(SUM(27*0.368),0)</f>
        <v>10</v>
      </c>
      <c r="F2">
        <f>ROUND(SUM(37*0.268),0)</f>
        <v>10</v>
      </c>
      <c r="G2">
        <f>ROUND(SUM(27*0.447),0)</f>
        <v>12</v>
      </c>
      <c r="H2">
        <f>ROUND(SUM(37*0.701),0)</f>
        <v>26</v>
      </c>
      <c r="I2">
        <f>SUM(E2:H2)</f>
        <v>58</v>
      </c>
      <c r="J2">
        <v>20</v>
      </c>
    </row>
    <row r="3" spans="1:10" x14ac:dyDescent="0.3">
      <c r="A3" t="s">
        <v>16</v>
      </c>
      <c r="B3" t="s">
        <v>269</v>
      </c>
      <c r="C3" t="s">
        <v>450</v>
      </c>
      <c r="D3" t="s">
        <v>8</v>
      </c>
      <c r="E3">
        <f>ROUND(SUM(27*0.184),0)</f>
        <v>5</v>
      </c>
      <c r="F3">
        <f>ROUND(SUM(37*0.031),0)</f>
        <v>1</v>
      </c>
      <c r="G3">
        <f>ROUND(SUM(27*0.447),0)</f>
        <v>12</v>
      </c>
      <c r="H3">
        <f>ROUND(SUM(37*0.701),0)</f>
        <v>26</v>
      </c>
      <c r="I3">
        <f>SUM(E3:H3)</f>
        <v>44</v>
      </c>
      <c r="J3">
        <v>6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8035-EE99-4FD3-952F-94C9638235C4}">
  <dimension ref="A1:J16"/>
  <sheetViews>
    <sheetView workbookViewId="0">
      <selection activeCell="E10" sqref="E10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96</v>
      </c>
      <c r="B2" t="s">
        <v>59</v>
      </c>
      <c r="C2" t="s">
        <v>42</v>
      </c>
      <c r="D2" t="s">
        <v>7</v>
      </c>
      <c r="E2">
        <v>24.3</v>
      </c>
      <c r="F2">
        <v>9.76</v>
      </c>
      <c r="G2">
        <v>7</v>
      </c>
      <c r="H2">
        <v>25</v>
      </c>
      <c r="I2">
        <v>6.6</v>
      </c>
      <c r="J2">
        <v>24</v>
      </c>
    </row>
    <row r="3" spans="1:10" x14ac:dyDescent="0.3">
      <c r="A3" t="s">
        <v>99</v>
      </c>
      <c r="B3" t="s">
        <v>59</v>
      </c>
      <c r="C3" t="s">
        <v>42</v>
      </c>
      <c r="D3" t="s">
        <v>7</v>
      </c>
      <c r="E3">
        <v>20</v>
      </c>
      <c r="F3">
        <v>0</v>
      </c>
      <c r="G3">
        <v>2</v>
      </c>
      <c r="H3">
        <v>25</v>
      </c>
      <c r="I3">
        <v>6.6</v>
      </c>
      <c r="J3">
        <v>24</v>
      </c>
    </row>
    <row r="4" spans="1:10" x14ac:dyDescent="0.3">
      <c r="A4" t="s">
        <v>66</v>
      </c>
      <c r="B4" t="s">
        <v>59</v>
      </c>
      <c r="C4" t="s">
        <v>42</v>
      </c>
      <c r="D4" t="s">
        <v>7</v>
      </c>
      <c r="E4">
        <v>23.75</v>
      </c>
      <c r="F4">
        <v>7.2</v>
      </c>
      <c r="G4">
        <v>16</v>
      </c>
      <c r="H4">
        <v>25</v>
      </c>
      <c r="I4">
        <v>6.6</v>
      </c>
      <c r="J4">
        <v>24</v>
      </c>
    </row>
    <row r="5" spans="1:10" x14ac:dyDescent="0.3">
      <c r="A5" t="s">
        <v>96</v>
      </c>
      <c r="B5" t="s">
        <v>59</v>
      </c>
      <c r="C5" t="s">
        <v>68</v>
      </c>
      <c r="D5" t="s">
        <v>7</v>
      </c>
      <c r="E5">
        <v>56</v>
      </c>
      <c r="F5">
        <v>47</v>
      </c>
      <c r="G5">
        <v>7</v>
      </c>
      <c r="H5">
        <v>62</v>
      </c>
      <c r="I5">
        <v>29</v>
      </c>
      <c r="J5">
        <v>24</v>
      </c>
    </row>
    <row r="6" spans="1:10" x14ac:dyDescent="0.3">
      <c r="A6" t="s">
        <v>99</v>
      </c>
      <c r="B6" t="s">
        <v>59</v>
      </c>
      <c r="C6" t="s">
        <v>68</v>
      </c>
      <c r="D6" t="s">
        <v>7</v>
      </c>
      <c r="E6">
        <v>31</v>
      </c>
      <c r="F6">
        <v>6</v>
      </c>
      <c r="G6">
        <v>2</v>
      </c>
      <c r="H6">
        <v>62</v>
      </c>
      <c r="I6">
        <v>29</v>
      </c>
      <c r="J6">
        <v>24</v>
      </c>
    </row>
    <row r="7" spans="1:10" x14ac:dyDescent="0.3">
      <c r="A7" t="s">
        <v>66</v>
      </c>
      <c r="B7" t="s">
        <v>59</v>
      </c>
      <c r="C7" t="s">
        <v>68</v>
      </c>
      <c r="D7" t="s">
        <v>7</v>
      </c>
      <c r="E7">
        <v>60</v>
      </c>
      <c r="F7">
        <v>26</v>
      </c>
      <c r="G7">
        <v>16</v>
      </c>
      <c r="H7">
        <v>62</v>
      </c>
      <c r="I7">
        <v>29</v>
      </c>
      <c r="J7">
        <v>24</v>
      </c>
    </row>
    <row r="8" spans="1:10" x14ac:dyDescent="0.3">
      <c r="A8" t="s">
        <v>96</v>
      </c>
      <c r="B8" t="s">
        <v>59</v>
      </c>
      <c r="C8" t="s">
        <v>69</v>
      </c>
      <c r="D8" t="s">
        <v>7</v>
      </c>
      <c r="E8">
        <v>10</v>
      </c>
      <c r="F8">
        <v>6</v>
      </c>
      <c r="G8">
        <v>7</v>
      </c>
      <c r="H8">
        <v>20</v>
      </c>
      <c r="I8">
        <v>11</v>
      </c>
      <c r="J8">
        <v>24</v>
      </c>
    </row>
    <row r="9" spans="1:10" x14ac:dyDescent="0.3">
      <c r="A9" t="s">
        <v>99</v>
      </c>
      <c r="B9" t="s">
        <v>59</v>
      </c>
      <c r="C9" t="s">
        <v>69</v>
      </c>
      <c r="D9" t="s">
        <v>7</v>
      </c>
      <c r="E9">
        <v>9.1300000000000008</v>
      </c>
      <c r="F9">
        <v>0.16</v>
      </c>
      <c r="G9">
        <v>2</v>
      </c>
      <c r="H9">
        <v>20</v>
      </c>
      <c r="I9">
        <v>11</v>
      </c>
      <c r="J9">
        <v>24</v>
      </c>
    </row>
    <row r="10" spans="1:10" x14ac:dyDescent="0.3">
      <c r="A10" t="s">
        <v>66</v>
      </c>
      <c r="B10" t="s">
        <v>59</v>
      </c>
      <c r="C10" t="s">
        <v>69</v>
      </c>
      <c r="D10" t="s">
        <v>7</v>
      </c>
      <c r="E10">
        <v>17</v>
      </c>
      <c r="F10">
        <v>9</v>
      </c>
      <c r="G10">
        <v>16</v>
      </c>
      <c r="H10">
        <v>20</v>
      </c>
      <c r="I10">
        <v>11</v>
      </c>
      <c r="J10">
        <v>24</v>
      </c>
    </row>
    <row r="11" spans="1:10" x14ac:dyDescent="0.3">
      <c r="A11" t="s">
        <v>96</v>
      </c>
      <c r="B11" t="s">
        <v>59</v>
      </c>
      <c r="C11" t="s">
        <v>44</v>
      </c>
      <c r="D11" t="s">
        <v>7</v>
      </c>
      <c r="E11">
        <v>4.91</v>
      </c>
      <c r="F11">
        <v>1.1100000000000001</v>
      </c>
      <c r="G11">
        <v>7</v>
      </c>
      <c r="H11">
        <v>3.23</v>
      </c>
      <c r="I11">
        <v>0.99</v>
      </c>
      <c r="J11">
        <v>24</v>
      </c>
    </row>
    <row r="12" spans="1:10" x14ac:dyDescent="0.3">
      <c r="A12" t="s">
        <v>99</v>
      </c>
      <c r="B12" t="s">
        <v>59</v>
      </c>
      <c r="C12" t="s">
        <v>44</v>
      </c>
      <c r="D12" t="s">
        <v>7</v>
      </c>
      <c r="E12">
        <v>3.44</v>
      </c>
      <c r="F12">
        <v>0.76</v>
      </c>
      <c r="G12">
        <v>2</v>
      </c>
      <c r="H12">
        <v>3.23</v>
      </c>
      <c r="I12">
        <v>0.99</v>
      </c>
      <c r="J12">
        <v>24</v>
      </c>
    </row>
    <row r="13" spans="1:10" x14ac:dyDescent="0.3">
      <c r="A13" t="s">
        <v>66</v>
      </c>
      <c r="B13" t="s">
        <v>59</v>
      </c>
      <c r="C13" t="s">
        <v>44</v>
      </c>
      <c r="D13" t="s">
        <v>7</v>
      </c>
      <c r="E13">
        <v>3.72</v>
      </c>
      <c r="F13">
        <v>1.01</v>
      </c>
      <c r="G13">
        <v>16</v>
      </c>
      <c r="H13">
        <v>3.23</v>
      </c>
      <c r="I13">
        <v>0.99</v>
      </c>
      <c r="J13">
        <v>24</v>
      </c>
    </row>
    <row r="14" spans="1:10" x14ac:dyDescent="0.3">
      <c r="A14" t="s">
        <v>96</v>
      </c>
      <c r="B14" t="s">
        <v>59</v>
      </c>
      <c r="C14" t="s">
        <v>160</v>
      </c>
      <c r="D14" t="s">
        <v>7</v>
      </c>
      <c r="E14">
        <v>0.44</v>
      </c>
      <c r="F14">
        <v>0.26</v>
      </c>
      <c r="G14">
        <v>7</v>
      </c>
      <c r="H14">
        <v>0.89</v>
      </c>
      <c r="I14">
        <v>0.48</v>
      </c>
      <c r="J14">
        <v>24</v>
      </c>
    </row>
    <row r="15" spans="1:10" x14ac:dyDescent="0.3">
      <c r="A15" t="s">
        <v>99</v>
      </c>
      <c r="B15" t="s">
        <v>59</v>
      </c>
      <c r="C15" t="s">
        <v>160</v>
      </c>
      <c r="D15" t="s">
        <v>7</v>
      </c>
      <c r="E15">
        <v>0.46</v>
      </c>
      <c r="F15">
        <v>0.01</v>
      </c>
      <c r="G15">
        <v>2</v>
      </c>
      <c r="H15">
        <v>0.89</v>
      </c>
      <c r="I15">
        <v>0.48</v>
      </c>
      <c r="J15">
        <v>24</v>
      </c>
    </row>
    <row r="16" spans="1:10" x14ac:dyDescent="0.3">
      <c r="A16" t="s">
        <v>66</v>
      </c>
      <c r="B16" t="s">
        <v>59</v>
      </c>
      <c r="C16" t="s">
        <v>160</v>
      </c>
      <c r="D16" t="s">
        <v>7</v>
      </c>
      <c r="E16">
        <v>0.71</v>
      </c>
      <c r="F16">
        <v>0.33</v>
      </c>
      <c r="G16">
        <v>16</v>
      </c>
      <c r="H16">
        <v>0.89</v>
      </c>
      <c r="I16">
        <v>0.48</v>
      </c>
      <c r="J16">
        <v>24</v>
      </c>
    </row>
  </sheetData>
  <phoneticPr fontId="2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7071-F2A8-421B-BD88-C147AAB13E20}">
  <dimension ref="A1:J7"/>
  <sheetViews>
    <sheetView workbookViewId="0">
      <selection activeCell="F11" sqref="F11"/>
    </sheetView>
  </sheetViews>
  <sheetFormatPr defaultRowHeight="14.4" x14ac:dyDescent="0.3"/>
  <cols>
    <col min="3" max="3" width="16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104</v>
      </c>
      <c r="B2" t="s">
        <v>43</v>
      </c>
      <c r="C2" t="s">
        <v>68</v>
      </c>
      <c r="D2" t="s">
        <v>8</v>
      </c>
      <c r="E2">
        <v>5.46</v>
      </c>
      <c r="F2">
        <v>4.7300000000000004</v>
      </c>
      <c r="G2">
        <v>14</v>
      </c>
      <c r="H2">
        <v>0.59</v>
      </c>
      <c r="I2">
        <v>0.08</v>
      </c>
      <c r="J2">
        <v>20</v>
      </c>
    </row>
    <row r="3" spans="1:10" x14ac:dyDescent="0.3">
      <c r="A3" t="s">
        <v>104</v>
      </c>
      <c r="B3" t="s">
        <v>43</v>
      </c>
      <c r="C3" t="s">
        <v>69</v>
      </c>
      <c r="D3" t="s">
        <v>8</v>
      </c>
      <c r="E3">
        <v>40.6</v>
      </c>
      <c r="F3">
        <v>16.899999999999999</v>
      </c>
      <c r="G3">
        <v>14</v>
      </c>
      <c r="H3">
        <v>35.4</v>
      </c>
      <c r="I3">
        <v>10.5</v>
      </c>
      <c r="J3">
        <v>20</v>
      </c>
    </row>
    <row r="4" spans="1:10" x14ac:dyDescent="0.3">
      <c r="A4" t="s">
        <v>104</v>
      </c>
      <c r="B4" t="s">
        <v>43</v>
      </c>
      <c r="C4" t="s">
        <v>44</v>
      </c>
      <c r="D4" t="s">
        <v>8</v>
      </c>
      <c r="E4">
        <v>0.17</v>
      </c>
      <c r="F4">
        <v>0.23</v>
      </c>
      <c r="G4">
        <v>14</v>
      </c>
      <c r="H4">
        <v>0.03</v>
      </c>
      <c r="I4">
        <v>0.01</v>
      </c>
      <c r="J4">
        <v>20</v>
      </c>
    </row>
    <row r="5" spans="1:10" x14ac:dyDescent="0.3">
      <c r="A5" t="s">
        <v>105</v>
      </c>
      <c r="B5" t="s">
        <v>43</v>
      </c>
      <c r="C5" t="s">
        <v>68</v>
      </c>
      <c r="D5" t="s">
        <v>8</v>
      </c>
      <c r="E5">
        <v>18.7</v>
      </c>
      <c r="F5">
        <v>9.6999999999999993</v>
      </c>
      <c r="G5">
        <v>4</v>
      </c>
      <c r="H5">
        <v>0.59</v>
      </c>
      <c r="I5">
        <v>0.08</v>
      </c>
      <c r="J5">
        <v>20</v>
      </c>
    </row>
    <row r="6" spans="1:10" x14ac:dyDescent="0.3">
      <c r="A6" t="s">
        <v>105</v>
      </c>
      <c r="B6" t="s">
        <v>43</v>
      </c>
      <c r="C6" t="s">
        <v>69</v>
      </c>
      <c r="D6" t="s">
        <v>8</v>
      </c>
      <c r="E6">
        <v>40.6</v>
      </c>
      <c r="F6">
        <v>14.8</v>
      </c>
      <c r="G6">
        <v>4</v>
      </c>
      <c r="H6">
        <v>35.4</v>
      </c>
      <c r="I6">
        <v>10.5</v>
      </c>
      <c r="J6">
        <v>20</v>
      </c>
    </row>
    <row r="7" spans="1:10" x14ac:dyDescent="0.3">
      <c r="A7" t="s">
        <v>105</v>
      </c>
      <c r="B7" t="s">
        <v>43</v>
      </c>
      <c r="C7" t="s">
        <v>44</v>
      </c>
      <c r="D7" t="s">
        <v>8</v>
      </c>
      <c r="E7">
        <v>0.43</v>
      </c>
      <c r="F7">
        <v>0.1</v>
      </c>
      <c r="G7">
        <v>4</v>
      </c>
      <c r="H7">
        <v>0.03</v>
      </c>
      <c r="I7">
        <v>0.01</v>
      </c>
      <c r="J7">
        <v>20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7C16-7B4B-42FD-9041-E27AA7DA2BE8}">
  <dimension ref="A1:J28"/>
  <sheetViews>
    <sheetView workbookViewId="0">
      <selection activeCell="O9" sqref="O9"/>
    </sheetView>
  </sheetViews>
  <sheetFormatPr defaultRowHeight="14.4" x14ac:dyDescent="0.3"/>
  <cols>
    <col min="3" max="3" width="18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269</v>
      </c>
      <c r="C2" t="s">
        <v>667</v>
      </c>
      <c r="D2" t="s">
        <v>8</v>
      </c>
      <c r="E2">
        <v>2.5</v>
      </c>
      <c r="F2">
        <v>3.5355339059327378</v>
      </c>
      <c r="G2">
        <v>2</v>
      </c>
      <c r="H2">
        <v>4.041666666666667</v>
      </c>
      <c r="I2">
        <v>3.6898845817925463</v>
      </c>
      <c r="J2">
        <v>48</v>
      </c>
    </row>
    <row r="3" spans="1:10" x14ac:dyDescent="0.3">
      <c r="A3" t="s">
        <v>15</v>
      </c>
      <c r="B3" t="s">
        <v>269</v>
      </c>
      <c r="C3" t="s">
        <v>667</v>
      </c>
      <c r="D3" t="s">
        <v>8</v>
      </c>
      <c r="E3">
        <v>5.2</v>
      </c>
      <c r="F3">
        <v>4.6380072349136228</v>
      </c>
      <c r="G3">
        <v>10</v>
      </c>
      <c r="H3">
        <v>4.041666666666667</v>
      </c>
      <c r="I3">
        <v>3.6898845817925463</v>
      </c>
      <c r="J3">
        <v>48</v>
      </c>
    </row>
    <row r="4" spans="1:10" x14ac:dyDescent="0.3">
      <c r="A4" t="s">
        <v>46</v>
      </c>
      <c r="B4" t="s">
        <v>269</v>
      </c>
      <c r="C4" t="s">
        <v>667</v>
      </c>
      <c r="D4" t="s">
        <v>8</v>
      </c>
      <c r="E4">
        <v>3.5</v>
      </c>
      <c r="F4">
        <v>2.1213203435596424</v>
      </c>
      <c r="G4">
        <v>2</v>
      </c>
      <c r="H4">
        <v>4.041666666666667</v>
      </c>
      <c r="I4">
        <v>3.6898845817925463</v>
      </c>
      <c r="J4">
        <v>48</v>
      </c>
    </row>
    <row r="5" spans="1:10" x14ac:dyDescent="0.3">
      <c r="A5" t="s">
        <v>16</v>
      </c>
      <c r="B5" t="s">
        <v>269</v>
      </c>
      <c r="C5" t="s">
        <v>668</v>
      </c>
      <c r="D5" t="s">
        <v>8</v>
      </c>
      <c r="E5">
        <v>1.5</v>
      </c>
      <c r="F5">
        <v>2.1213203435596424</v>
      </c>
      <c r="G5">
        <v>2</v>
      </c>
      <c r="H5">
        <v>1.8125</v>
      </c>
      <c r="I5">
        <v>1.7583387953261271</v>
      </c>
      <c r="J5">
        <v>48</v>
      </c>
    </row>
    <row r="6" spans="1:10" x14ac:dyDescent="0.3">
      <c r="A6" t="s">
        <v>15</v>
      </c>
      <c r="B6" t="s">
        <v>269</v>
      </c>
      <c r="C6" t="s">
        <v>668</v>
      </c>
      <c r="D6" t="s">
        <v>8</v>
      </c>
      <c r="E6">
        <v>3</v>
      </c>
      <c r="F6">
        <v>2.9059326290271157</v>
      </c>
      <c r="G6">
        <v>10</v>
      </c>
      <c r="H6">
        <v>1.8125</v>
      </c>
      <c r="I6">
        <v>1.7583387953261271</v>
      </c>
      <c r="J6">
        <v>48</v>
      </c>
    </row>
    <row r="7" spans="1:10" x14ac:dyDescent="0.3">
      <c r="A7" t="s">
        <v>46</v>
      </c>
      <c r="B7" t="s">
        <v>269</v>
      </c>
      <c r="C7" t="s">
        <v>668</v>
      </c>
      <c r="D7" t="s">
        <v>8</v>
      </c>
      <c r="E7">
        <v>2</v>
      </c>
      <c r="F7">
        <v>1.4142135623730951</v>
      </c>
      <c r="G7">
        <v>2</v>
      </c>
      <c r="H7">
        <v>1.8125</v>
      </c>
      <c r="I7">
        <v>1.7583387953261271</v>
      </c>
      <c r="J7">
        <v>48</v>
      </c>
    </row>
    <row r="8" spans="1:10" x14ac:dyDescent="0.3">
      <c r="A8" t="s">
        <v>16</v>
      </c>
      <c r="B8" t="s">
        <v>269</v>
      </c>
      <c r="C8" t="s">
        <v>669</v>
      </c>
      <c r="D8" t="s">
        <v>8</v>
      </c>
      <c r="E8">
        <v>1</v>
      </c>
      <c r="F8">
        <v>1.4142135623730951</v>
      </c>
      <c r="G8">
        <v>2</v>
      </c>
      <c r="H8">
        <v>2.2291666666666665</v>
      </c>
      <c r="I8">
        <v>2.4166055262503114</v>
      </c>
      <c r="J8">
        <v>48</v>
      </c>
    </row>
    <row r="9" spans="1:10" x14ac:dyDescent="0.3">
      <c r="A9" t="s">
        <v>15</v>
      </c>
      <c r="B9" t="s">
        <v>269</v>
      </c>
      <c r="C9" t="s">
        <v>669</v>
      </c>
      <c r="D9" t="s">
        <v>8</v>
      </c>
      <c r="E9">
        <v>2.2000000000000002</v>
      </c>
      <c r="F9">
        <v>2.2997584414213788</v>
      </c>
      <c r="G9">
        <v>10</v>
      </c>
      <c r="H9">
        <v>2.2291666666666665</v>
      </c>
      <c r="I9">
        <v>2.4166055262503114</v>
      </c>
      <c r="J9">
        <v>48</v>
      </c>
    </row>
    <row r="10" spans="1:10" x14ac:dyDescent="0.3">
      <c r="A10" t="s">
        <v>46</v>
      </c>
      <c r="B10" t="s">
        <v>269</v>
      </c>
      <c r="C10" t="s">
        <v>669</v>
      </c>
      <c r="D10" t="s">
        <v>8</v>
      </c>
      <c r="E10">
        <v>1.5</v>
      </c>
      <c r="F10">
        <v>0.70710678118654757</v>
      </c>
      <c r="G10">
        <v>2</v>
      </c>
      <c r="H10">
        <v>2.2291666666666665</v>
      </c>
      <c r="I10">
        <v>2.4166055262503114</v>
      </c>
      <c r="J10">
        <v>48</v>
      </c>
    </row>
    <row r="11" spans="1:10" x14ac:dyDescent="0.3">
      <c r="A11" t="s">
        <v>16</v>
      </c>
      <c r="B11" t="s">
        <v>269</v>
      </c>
      <c r="C11" t="s">
        <v>667</v>
      </c>
      <c r="D11" t="s">
        <v>7</v>
      </c>
      <c r="E11">
        <v>0.33333333333333331</v>
      </c>
      <c r="F11">
        <v>0.57735026918962584</v>
      </c>
      <c r="G11">
        <v>3</v>
      </c>
      <c r="H11">
        <v>4.7142857142857144</v>
      </c>
      <c r="I11">
        <v>4.3204937989385739</v>
      </c>
      <c r="J11">
        <v>49</v>
      </c>
    </row>
    <row r="12" spans="1:10" x14ac:dyDescent="0.3">
      <c r="A12" t="s">
        <v>15</v>
      </c>
      <c r="B12" t="s">
        <v>269</v>
      </c>
      <c r="C12" t="s">
        <v>667</v>
      </c>
      <c r="D12" t="s">
        <v>7</v>
      </c>
      <c r="E12">
        <v>6.5294117647058822</v>
      </c>
      <c r="F12">
        <v>4.1700966274599613</v>
      </c>
      <c r="G12">
        <v>17</v>
      </c>
      <c r="H12">
        <v>4.7142857142857144</v>
      </c>
      <c r="I12">
        <v>4.3204937989385739</v>
      </c>
      <c r="J12">
        <v>49</v>
      </c>
    </row>
    <row r="13" spans="1:10" x14ac:dyDescent="0.3">
      <c r="A13" t="s">
        <v>48</v>
      </c>
      <c r="B13" t="s">
        <v>269</v>
      </c>
      <c r="C13" t="s">
        <v>667</v>
      </c>
      <c r="D13" t="s">
        <v>7</v>
      </c>
      <c r="E13">
        <v>4.2</v>
      </c>
      <c r="F13">
        <v>3.7682887362833544</v>
      </c>
      <c r="G13">
        <v>5</v>
      </c>
      <c r="H13">
        <v>4.7142857142857144</v>
      </c>
      <c r="I13">
        <v>4.3204937989385739</v>
      </c>
      <c r="J13">
        <v>49</v>
      </c>
    </row>
    <row r="14" spans="1:10" x14ac:dyDescent="0.3">
      <c r="A14" t="s">
        <v>46</v>
      </c>
      <c r="B14" t="s">
        <v>269</v>
      </c>
      <c r="C14" t="s">
        <v>667</v>
      </c>
      <c r="D14" t="s">
        <v>7</v>
      </c>
      <c r="E14">
        <v>4</v>
      </c>
      <c r="F14">
        <v>1.4142135623730951</v>
      </c>
      <c r="G14">
        <v>2</v>
      </c>
      <c r="H14">
        <v>4.7142857142857144</v>
      </c>
      <c r="I14">
        <v>4.3204937989385739</v>
      </c>
      <c r="J14">
        <v>49</v>
      </c>
    </row>
    <row r="15" spans="1:10" x14ac:dyDescent="0.3">
      <c r="A15" t="s">
        <v>16</v>
      </c>
      <c r="B15" t="s">
        <v>269</v>
      </c>
      <c r="C15" t="s">
        <v>668</v>
      </c>
      <c r="D15" t="s">
        <v>7</v>
      </c>
      <c r="E15">
        <v>0</v>
      </c>
      <c r="F15">
        <v>0</v>
      </c>
      <c r="G15">
        <v>3</v>
      </c>
      <c r="H15">
        <v>2.306122448979592</v>
      </c>
      <c r="I15">
        <v>2.3022098227631664</v>
      </c>
      <c r="J15">
        <v>49</v>
      </c>
    </row>
    <row r="16" spans="1:10" x14ac:dyDescent="0.3">
      <c r="A16" t="s">
        <v>15</v>
      </c>
      <c r="B16" t="s">
        <v>269</v>
      </c>
      <c r="C16" t="s">
        <v>668</v>
      </c>
      <c r="D16" t="s">
        <v>7</v>
      </c>
      <c r="E16">
        <v>3.7647058823529411</v>
      </c>
      <c r="F16">
        <v>2.6582280697088869</v>
      </c>
      <c r="G16">
        <v>17</v>
      </c>
      <c r="H16">
        <v>2.306122448979592</v>
      </c>
      <c r="I16">
        <v>2.3022098227631664</v>
      </c>
      <c r="J16">
        <v>49</v>
      </c>
    </row>
    <row r="17" spans="1:10" x14ac:dyDescent="0.3">
      <c r="A17" t="s">
        <v>48</v>
      </c>
      <c r="B17" t="s">
        <v>269</v>
      </c>
      <c r="C17" t="s">
        <v>668</v>
      </c>
      <c r="D17" t="s">
        <v>7</v>
      </c>
      <c r="E17">
        <v>1.8</v>
      </c>
      <c r="F17">
        <v>1.3038404810405297</v>
      </c>
      <c r="G17">
        <v>5</v>
      </c>
      <c r="H17">
        <v>2.306122448979592</v>
      </c>
      <c r="I17">
        <v>2.3022098227631664</v>
      </c>
      <c r="J17">
        <v>49</v>
      </c>
    </row>
    <row r="18" spans="1:10" x14ac:dyDescent="0.3">
      <c r="A18" t="s">
        <v>46</v>
      </c>
      <c r="B18" t="s">
        <v>269</v>
      </c>
      <c r="C18" t="s">
        <v>668</v>
      </c>
      <c r="D18" t="s">
        <v>7</v>
      </c>
      <c r="E18">
        <v>3</v>
      </c>
      <c r="F18">
        <v>0</v>
      </c>
      <c r="G18">
        <v>2</v>
      </c>
      <c r="H18">
        <v>2.306122448979592</v>
      </c>
      <c r="I18">
        <v>2.3022098227631664</v>
      </c>
      <c r="J18">
        <v>49</v>
      </c>
    </row>
    <row r="19" spans="1:10" x14ac:dyDescent="0.3">
      <c r="A19" t="s">
        <v>16</v>
      </c>
      <c r="B19" t="s">
        <v>269</v>
      </c>
      <c r="C19" t="s">
        <v>669</v>
      </c>
      <c r="D19" t="s">
        <v>7</v>
      </c>
      <c r="E19">
        <v>0.33333333333333331</v>
      </c>
      <c r="F19">
        <v>0.57735026918962584</v>
      </c>
      <c r="G19">
        <v>3</v>
      </c>
      <c r="H19">
        <v>2.4081632653061225</v>
      </c>
      <c r="I19">
        <v>2.524202574964177</v>
      </c>
      <c r="J19">
        <v>49</v>
      </c>
    </row>
    <row r="20" spans="1:10" x14ac:dyDescent="0.3">
      <c r="A20" t="s">
        <v>15</v>
      </c>
      <c r="B20" t="s">
        <v>269</v>
      </c>
      <c r="C20" t="s">
        <v>669</v>
      </c>
      <c r="D20" t="s">
        <v>7</v>
      </c>
      <c r="E20">
        <v>2.7647058823529411</v>
      </c>
      <c r="F20">
        <v>2.3326329481056884</v>
      </c>
      <c r="G20">
        <v>17</v>
      </c>
      <c r="H20">
        <v>2.4081632653061225</v>
      </c>
      <c r="I20">
        <v>2.524202574964177</v>
      </c>
      <c r="J20">
        <v>49</v>
      </c>
    </row>
    <row r="21" spans="1:10" x14ac:dyDescent="0.3">
      <c r="A21" t="s">
        <v>48</v>
      </c>
      <c r="B21" t="s">
        <v>269</v>
      </c>
      <c r="C21" t="s">
        <v>669</v>
      </c>
      <c r="D21" t="s">
        <v>7</v>
      </c>
      <c r="E21">
        <v>2.4</v>
      </c>
      <c r="F21">
        <v>2.7018512172212592</v>
      </c>
      <c r="G21">
        <v>5</v>
      </c>
      <c r="H21">
        <v>2.4081632653061225</v>
      </c>
      <c r="I21">
        <v>2.524202574964177</v>
      </c>
      <c r="J21">
        <v>49</v>
      </c>
    </row>
    <row r="22" spans="1:10" x14ac:dyDescent="0.3">
      <c r="A22" t="s">
        <v>46</v>
      </c>
      <c r="B22" t="s">
        <v>269</v>
      </c>
      <c r="C22" t="s">
        <v>669</v>
      </c>
      <c r="D22" t="s">
        <v>7</v>
      </c>
      <c r="E22">
        <v>1</v>
      </c>
      <c r="F22">
        <v>1.4142135623730951</v>
      </c>
      <c r="G22">
        <v>2</v>
      </c>
      <c r="H22">
        <v>2.4081632653061225</v>
      </c>
      <c r="I22">
        <v>2.524202574964177</v>
      </c>
      <c r="J22">
        <v>49</v>
      </c>
    </row>
    <row r="28" spans="1:10" x14ac:dyDescent="0.3">
      <c r="E28" s="6"/>
      <c r="F28" s="6"/>
      <c r="G28" s="6"/>
      <c r="H28" s="6"/>
      <c r="I28" s="6"/>
    </row>
  </sheetData>
  <phoneticPr fontId="2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BE67-F6C9-4AD7-839B-3A2542FEC7E3}">
  <dimension ref="A1:J5"/>
  <sheetViews>
    <sheetView topLeftCell="A4" workbookViewId="0">
      <selection activeCell="C4" sqref="C4"/>
    </sheetView>
  </sheetViews>
  <sheetFormatPr defaultRowHeight="14.4" x14ac:dyDescent="0.3"/>
  <cols>
    <col min="3" max="3" width="14.44140625" bestFit="1" customWidth="1"/>
  </cols>
  <sheetData>
    <row r="1" spans="1:10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  <c r="I1" s="6"/>
      <c r="J1" s="6"/>
    </row>
    <row r="2" spans="1:10" x14ac:dyDescent="0.3">
      <c r="A2" t="s">
        <v>16</v>
      </c>
      <c r="B2" t="s">
        <v>58</v>
      </c>
      <c r="C2" t="s">
        <v>131</v>
      </c>
      <c r="D2" t="s">
        <v>7</v>
      </c>
      <c r="E2">
        <v>1.55</v>
      </c>
      <c r="F2">
        <v>1.23</v>
      </c>
      <c r="G2">
        <v>1.96</v>
      </c>
      <c r="H2">
        <v>2588</v>
      </c>
    </row>
    <row r="3" spans="1:10" x14ac:dyDescent="0.3">
      <c r="A3" t="s">
        <v>15</v>
      </c>
      <c r="B3" t="s">
        <v>58</v>
      </c>
      <c r="C3" t="s">
        <v>131</v>
      </c>
      <c r="D3" t="s">
        <v>7</v>
      </c>
      <c r="E3">
        <v>1.1000000000000001</v>
      </c>
      <c r="F3">
        <v>0.97</v>
      </c>
      <c r="G3">
        <v>1.26</v>
      </c>
      <c r="H3">
        <v>2588</v>
      </c>
    </row>
    <row r="4" spans="1:10" x14ac:dyDescent="0.3">
      <c r="A4" t="s">
        <v>48</v>
      </c>
      <c r="B4" t="s">
        <v>58</v>
      </c>
      <c r="C4" t="s">
        <v>131</v>
      </c>
      <c r="D4" t="s">
        <v>7</v>
      </c>
      <c r="E4">
        <v>1.07</v>
      </c>
      <c r="F4">
        <v>0.95</v>
      </c>
      <c r="G4">
        <v>1.2</v>
      </c>
      <c r="H4">
        <v>2588</v>
      </c>
    </row>
    <row r="5" spans="1:10" x14ac:dyDescent="0.3">
      <c r="A5" t="s">
        <v>46</v>
      </c>
      <c r="B5" t="s">
        <v>58</v>
      </c>
      <c r="C5" t="s">
        <v>131</v>
      </c>
      <c r="D5" t="s">
        <v>7</v>
      </c>
      <c r="E5">
        <v>1</v>
      </c>
      <c r="F5">
        <v>0.79</v>
      </c>
      <c r="G5">
        <v>1.28</v>
      </c>
      <c r="H5">
        <v>2588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42E0-CEA6-474C-B490-01698EF7F82C}">
  <dimension ref="A1:J22"/>
  <sheetViews>
    <sheetView workbookViewId="0"/>
  </sheetViews>
  <sheetFormatPr defaultRowHeight="14.4" x14ac:dyDescent="0.3"/>
  <cols>
    <col min="3" max="3" width="21.109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54</v>
      </c>
      <c r="C2" t="s">
        <v>706</v>
      </c>
      <c r="D2" t="s">
        <v>8</v>
      </c>
      <c r="E2">
        <v>14.5</v>
      </c>
      <c r="F2">
        <v>2.2000000000000002</v>
      </c>
      <c r="G2">
        <v>5</v>
      </c>
      <c r="H2">
        <v>11.8</v>
      </c>
      <c r="I2">
        <v>3.5</v>
      </c>
      <c r="J2">
        <v>7</v>
      </c>
    </row>
    <row r="3" spans="1:10" x14ac:dyDescent="0.3">
      <c r="A3" t="s">
        <v>15</v>
      </c>
      <c r="B3" t="s">
        <v>54</v>
      </c>
      <c r="C3" t="s">
        <v>705</v>
      </c>
      <c r="D3" t="s">
        <v>8</v>
      </c>
      <c r="E3">
        <v>14.4</v>
      </c>
      <c r="F3">
        <v>2.4</v>
      </c>
      <c r="G3">
        <v>5</v>
      </c>
      <c r="H3">
        <v>10.3</v>
      </c>
      <c r="I3">
        <v>1.5</v>
      </c>
      <c r="J3">
        <v>7</v>
      </c>
    </row>
    <row r="4" spans="1:10" x14ac:dyDescent="0.3">
      <c r="A4" t="s">
        <v>15</v>
      </c>
      <c r="B4" t="s">
        <v>54</v>
      </c>
      <c r="C4" t="s">
        <v>687</v>
      </c>
      <c r="D4" t="s">
        <v>8</v>
      </c>
      <c r="E4">
        <v>15.1</v>
      </c>
      <c r="F4">
        <v>2.9</v>
      </c>
      <c r="G4">
        <v>5</v>
      </c>
      <c r="H4">
        <v>13</v>
      </c>
      <c r="I4">
        <v>4.5999999999999996</v>
      </c>
      <c r="J4">
        <v>7</v>
      </c>
    </row>
    <row r="5" spans="1:10" x14ac:dyDescent="0.3">
      <c r="A5" t="s">
        <v>15</v>
      </c>
      <c r="B5" t="s">
        <v>54</v>
      </c>
      <c r="C5" t="s">
        <v>707</v>
      </c>
      <c r="D5" t="s">
        <v>8</v>
      </c>
      <c r="E5">
        <v>9.1999999999999993</v>
      </c>
      <c r="F5">
        <v>1.8</v>
      </c>
      <c r="G5">
        <v>5</v>
      </c>
      <c r="H5">
        <v>8.3000000000000007</v>
      </c>
      <c r="I5">
        <v>1.4</v>
      </c>
      <c r="J5">
        <v>7</v>
      </c>
    </row>
    <row r="6" spans="1:10" x14ac:dyDescent="0.3">
      <c r="A6" t="s">
        <v>15</v>
      </c>
      <c r="B6" t="s">
        <v>54</v>
      </c>
      <c r="C6" t="s">
        <v>688</v>
      </c>
      <c r="D6" t="s">
        <v>8</v>
      </c>
      <c r="E6">
        <v>10</v>
      </c>
      <c r="F6">
        <v>2.4</v>
      </c>
      <c r="G6">
        <v>5</v>
      </c>
      <c r="H6">
        <v>9.6999999999999993</v>
      </c>
      <c r="I6">
        <v>1.8</v>
      </c>
      <c r="J6">
        <v>7</v>
      </c>
    </row>
    <row r="7" spans="1:10" x14ac:dyDescent="0.3">
      <c r="A7" t="s">
        <v>15</v>
      </c>
      <c r="B7" t="s">
        <v>54</v>
      </c>
      <c r="C7" t="s">
        <v>689</v>
      </c>
      <c r="D7" t="s">
        <v>8</v>
      </c>
      <c r="E7">
        <v>10</v>
      </c>
      <c r="F7">
        <v>1.4</v>
      </c>
      <c r="G7">
        <v>5</v>
      </c>
      <c r="H7">
        <v>9.1</v>
      </c>
      <c r="I7">
        <v>2.5</v>
      </c>
      <c r="J7">
        <v>7</v>
      </c>
    </row>
    <row r="8" spans="1:10" x14ac:dyDescent="0.3">
      <c r="A8" t="s">
        <v>15</v>
      </c>
      <c r="B8" t="s">
        <v>54</v>
      </c>
      <c r="C8" t="s">
        <v>690</v>
      </c>
      <c r="D8" t="s">
        <v>8</v>
      </c>
      <c r="E8">
        <v>5.3</v>
      </c>
      <c r="F8">
        <v>3.1</v>
      </c>
      <c r="G8">
        <v>5</v>
      </c>
      <c r="H8">
        <v>0.7</v>
      </c>
      <c r="I8">
        <v>0.5</v>
      </c>
      <c r="J8">
        <v>7</v>
      </c>
    </row>
    <row r="9" spans="1:10" x14ac:dyDescent="0.3">
      <c r="A9" t="s">
        <v>15</v>
      </c>
      <c r="B9" t="s">
        <v>54</v>
      </c>
      <c r="C9" t="s">
        <v>691</v>
      </c>
      <c r="D9" t="s">
        <v>8</v>
      </c>
      <c r="E9">
        <v>9.9</v>
      </c>
      <c r="F9">
        <v>5.9</v>
      </c>
      <c r="G9">
        <v>5</v>
      </c>
      <c r="H9">
        <v>3.2</v>
      </c>
      <c r="I9">
        <v>2.6</v>
      </c>
      <c r="J9">
        <v>7</v>
      </c>
    </row>
    <row r="10" spans="1:10" x14ac:dyDescent="0.3">
      <c r="A10" t="s">
        <v>15</v>
      </c>
      <c r="B10" t="s">
        <v>54</v>
      </c>
      <c r="C10" t="s">
        <v>692</v>
      </c>
      <c r="D10" t="s">
        <v>8</v>
      </c>
      <c r="E10">
        <v>22.5</v>
      </c>
      <c r="F10">
        <v>4.5</v>
      </c>
      <c r="G10">
        <v>5</v>
      </c>
      <c r="H10">
        <v>9.9</v>
      </c>
      <c r="I10">
        <v>6.4</v>
      </c>
      <c r="J10">
        <v>7</v>
      </c>
    </row>
    <row r="11" spans="1:10" x14ac:dyDescent="0.3">
      <c r="A11" t="s">
        <v>15</v>
      </c>
      <c r="B11" t="s">
        <v>54</v>
      </c>
      <c r="C11" t="s">
        <v>693</v>
      </c>
      <c r="D11" t="s">
        <v>8</v>
      </c>
      <c r="E11">
        <v>132.30000000000001</v>
      </c>
      <c r="F11">
        <v>84.4</v>
      </c>
      <c r="G11">
        <v>5</v>
      </c>
      <c r="H11">
        <v>12.2</v>
      </c>
      <c r="I11">
        <v>11.3</v>
      </c>
      <c r="J11">
        <v>7</v>
      </c>
    </row>
    <row r="12" spans="1:10" x14ac:dyDescent="0.3">
      <c r="A12" t="s">
        <v>15</v>
      </c>
      <c r="B12" t="s">
        <v>54</v>
      </c>
      <c r="C12" t="s">
        <v>694</v>
      </c>
      <c r="D12" t="s">
        <v>8</v>
      </c>
      <c r="E12">
        <v>290.2</v>
      </c>
      <c r="F12">
        <v>240.5</v>
      </c>
      <c r="G12">
        <v>5</v>
      </c>
      <c r="H12">
        <v>80.8</v>
      </c>
      <c r="I12">
        <v>94.8</v>
      </c>
      <c r="J12">
        <v>7</v>
      </c>
    </row>
    <row r="13" spans="1:10" x14ac:dyDescent="0.3">
      <c r="A13" t="s">
        <v>15</v>
      </c>
      <c r="B13" t="s">
        <v>54</v>
      </c>
      <c r="C13" t="s">
        <v>695</v>
      </c>
      <c r="D13" t="s">
        <v>8</v>
      </c>
      <c r="E13">
        <v>648.4</v>
      </c>
      <c r="F13">
        <v>222.9</v>
      </c>
      <c r="G13">
        <v>5</v>
      </c>
      <c r="H13">
        <v>213.3</v>
      </c>
      <c r="I13">
        <v>208.8</v>
      </c>
      <c r="J13">
        <v>7</v>
      </c>
    </row>
    <row r="14" spans="1:10" x14ac:dyDescent="0.3">
      <c r="A14" t="s">
        <v>15</v>
      </c>
      <c r="B14" t="s">
        <v>54</v>
      </c>
      <c r="C14" t="s">
        <v>696</v>
      </c>
      <c r="D14" t="s">
        <v>8</v>
      </c>
      <c r="E14">
        <v>134.30000000000001</v>
      </c>
      <c r="F14">
        <v>85.9</v>
      </c>
      <c r="G14">
        <v>5</v>
      </c>
      <c r="H14">
        <v>13</v>
      </c>
      <c r="I14">
        <v>11.3</v>
      </c>
      <c r="J14">
        <v>7</v>
      </c>
    </row>
    <row r="15" spans="1:10" x14ac:dyDescent="0.3">
      <c r="A15" t="s">
        <v>15</v>
      </c>
      <c r="B15" t="s">
        <v>54</v>
      </c>
      <c r="C15" t="s">
        <v>697</v>
      </c>
      <c r="D15" t="s">
        <v>8</v>
      </c>
      <c r="E15">
        <v>298.2</v>
      </c>
      <c r="F15">
        <v>252.4</v>
      </c>
      <c r="G15">
        <v>5</v>
      </c>
      <c r="H15">
        <v>81.900000000000006</v>
      </c>
      <c r="I15">
        <v>95.8</v>
      </c>
      <c r="J15">
        <v>7</v>
      </c>
    </row>
    <row r="16" spans="1:10" x14ac:dyDescent="0.3">
      <c r="A16" t="s">
        <v>15</v>
      </c>
      <c r="B16" t="s">
        <v>54</v>
      </c>
      <c r="C16" t="s">
        <v>698</v>
      </c>
      <c r="D16" t="s">
        <v>8</v>
      </c>
      <c r="E16">
        <v>667</v>
      </c>
      <c r="F16">
        <v>235.1</v>
      </c>
      <c r="G16">
        <v>5</v>
      </c>
      <c r="H16">
        <v>217.7</v>
      </c>
      <c r="I16">
        <v>216.2</v>
      </c>
      <c r="J16">
        <v>7</v>
      </c>
    </row>
    <row r="17" spans="1:10" x14ac:dyDescent="0.3">
      <c r="A17" t="s">
        <v>15</v>
      </c>
      <c r="B17" t="s">
        <v>54</v>
      </c>
      <c r="C17" t="s">
        <v>699</v>
      </c>
      <c r="D17" t="s">
        <v>8</v>
      </c>
      <c r="E17">
        <v>2553.1</v>
      </c>
      <c r="F17">
        <v>1360.5</v>
      </c>
      <c r="G17">
        <v>5</v>
      </c>
      <c r="H17">
        <v>25659.5</v>
      </c>
      <c r="I17">
        <v>17435.099999999999</v>
      </c>
      <c r="J17">
        <v>7</v>
      </c>
    </row>
    <row r="18" spans="1:10" x14ac:dyDescent="0.3">
      <c r="A18" t="s">
        <v>15</v>
      </c>
      <c r="B18" t="s">
        <v>54</v>
      </c>
      <c r="C18" t="s">
        <v>700</v>
      </c>
      <c r="D18" t="s">
        <v>8</v>
      </c>
      <c r="E18">
        <v>2584.9</v>
      </c>
      <c r="F18">
        <v>1510</v>
      </c>
      <c r="G18">
        <v>5</v>
      </c>
      <c r="H18">
        <v>11029.4</v>
      </c>
      <c r="I18">
        <v>9187</v>
      </c>
      <c r="J18">
        <v>7</v>
      </c>
    </row>
    <row r="19" spans="1:10" x14ac:dyDescent="0.3">
      <c r="A19" t="s">
        <v>15</v>
      </c>
      <c r="B19" t="s">
        <v>54</v>
      </c>
      <c r="C19" t="s">
        <v>701</v>
      </c>
      <c r="D19" t="s">
        <v>8</v>
      </c>
      <c r="E19">
        <v>1325.3</v>
      </c>
      <c r="F19">
        <v>439.7</v>
      </c>
      <c r="G19">
        <v>5</v>
      </c>
      <c r="H19">
        <v>18606.3</v>
      </c>
      <c r="I19">
        <v>39885</v>
      </c>
      <c r="J19">
        <v>7</v>
      </c>
    </row>
    <row r="20" spans="1:10" x14ac:dyDescent="0.3">
      <c r="A20" t="s">
        <v>15</v>
      </c>
      <c r="B20" t="s">
        <v>54</v>
      </c>
      <c r="C20" t="s">
        <v>702</v>
      </c>
      <c r="D20" t="s">
        <v>8</v>
      </c>
      <c r="E20">
        <v>120.6</v>
      </c>
      <c r="F20">
        <v>55.8</v>
      </c>
      <c r="G20">
        <v>5</v>
      </c>
      <c r="H20">
        <v>1582.8</v>
      </c>
      <c r="I20">
        <v>1155.3</v>
      </c>
      <c r="J20">
        <v>7</v>
      </c>
    </row>
    <row r="21" spans="1:10" x14ac:dyDescent="0.3">
      <c r="A21" t="s">
        <v>15</v>
      </c>
      <c r="B21" t="s">
        <v>54</v>
      </c>
      <c r="C21" t="s">
        <v>703</v>
      </c>
      <c r="D21" t="s">
        <v>8</v>
      </c>
      <c r="E21">
        <v>130.6</v>
      </c>
      <c r="F21">
        <v>78.7</v>
      </c>
      <c r="G21">
        <v>5</v>
      </c>
      <c r="H21">
        <v>823.3</v>
      </c>
      <c r="I21">
        <v>780.4</v>
      </c>
      <c r="J21">
        <v>7</v>
      </c>
    </row>
    <row r="22" spans="1:10" x14ac:dyDescent="0.3">
      <c r="A22" t="s">
        <v>15</v>
      </c>
      <c r="B22" t="s">
        <v>54</v>
      </c>
      <c r="C22" t="s">
        <v>704</v>
      </c>
      <c r="D22" t="s">
        <v>8</v>
      </c>
      <c r="E22">
        <v>62.3</v>
      </c>
      <c r="F22">
        <v>22</v>
      </c>
      <c r="G22">
        <v>5</v>
      </c>
      <c r="H22">
        <v>1105.8</v>
      </c>
      <c r="I22">
        <v>2356.1999999999998</v>
      </c>
      <c r="J2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80A8-4016-4A24-B767-A3BC6B98B1BA}">
  <dimension ref="A1:N10"/>
  <sheetViews>
    <sheetView workbookViewId="0">
      <selection activeCell="AB18" sqref="AB18"/>
    </sheetView>
  </sheetViews>
  <sheetFormatPr defaultRowHeight="14.4" x14ac:dyDescent="0.3"/>
  <cols>
    <col min="1" max="1" width="9.44140625" bestFit="1" customWidth="1"/>
    <col min="2" max="2" width="13.21875" bestFit="1" customWidth="1"/>
    <col min="3" max="3" width="40.21875" bestFit="1" customWidth="1"/>
    <col min="4" max="4" width="8.5546875" bestFit="1" customWidth="1"/>
    <col min="6" max="6" width="10.88671875" bestFit="1" customWidth="1"/>
    <col min="7" max="7" width="10.88671875" customWidth="1"/>
    <col min="15" max="15" width="10.88671875" customWidth="1"/>
    <col min="20" max="20" width="9.44140625" bestFit="1" customWidth="1"/>
  </cols>
  <sheetData>
    <row r="1" spans="1:14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  <c r="M1" s="6" t="s">
        <v>128</v>
      </c>
      <c r="N1" s="6" t="s">
        <v>129</v>
      </c>
    </row>
    <row r="2" spans="1:14" x14ac:dyDescent="0.3">
      <c r="A2" t="s">
        <v>46</v>
      </c>
      <c r="B2" t="s">
        <v>2</v>
      </c>
      <c r="C2" t="s">
        <v>483</v>
      </c>
      <c r="D2" t="s">
        <v>7</v>
      </c>
      <c r="E2">
        <v>92.7</v>
      </c>
      <c r="F2">
        <v>85.1</v>
      </c>
      <c r="G2">
        <v>101.1</v>
      </c>
      <c r="H2">
        <v>351</v>
      </c>
      <c r="I2">
        <v>103.6</v>
      </c>
      <c r="J2">
        <v>91.8</v>
      </c>
      <c r="K2">
        <v>116.8</v>
      </c>
      <c r="L2">
        <v>495</v>
      </c>
      <c r="M2">
        <v>604</v>
      </c>
      <c r="N2">
        <v>918</v>
      </c>
    </row>
    <row r="3" spans="1:14" x14ac:dyDescent="0.3">
      <c r="A3" t="s">
        <v>15</v>
      </c>
      <c r="B3" t="s">
        <v>2</v>
      </c>
      <c r="C3" t="s">
        <v>483</v>
      </c>
      <c r="D3" t="s">
        <v>7</v>
      </c>
      <c r="E3">
        <v>142.9</v>
      </c>
      <c r="F3">
        <v>130.80000000000001</v>
      </c>
      <c r="G3">
        <v>156.19999999999999</v>
      </c>
      <c r="H3">
        <v>321</v>
      </c>
      <c r="I3">
        <v>103.6</v>
      </c>
      <c r="J3">
        <v>91.8</v>
      </c>
      <c r="K3">
        <v>116.8</v>
      </c>
      <c r="L3">
        <v>495</v>
      </c>
      <c r="M3">
        <v>580</v>
      </c>
      <c r="N3">
        <v>918</v>
      </c>
    </row>
    <row r="4" spans="1:14" x14ac:dyDescent="0.3">
      <c r="A4" t="s">
        <v>16</v>
      </c>
      <c r="B4" t="s">
        <v>2</v>
      </c>
      <c r="C4" t="s">
        <v>483</v>
      </c>
      <c r="D4" t="s">
        <v>7</v>
      </c>
      <c r="E4">
        <v>277.39999999999998</v>
      </c>
      <c r="F4">
        <v>224.1</v>
      </c>
      <c r="G4">
        <v>343.5</v>
      </c>
      <c r="H4">
        <v>35</v>
      </c>
      <c r="I4">
        <v>103.6</v>
      </c>
      <c r="J4">
        <v>91.8</v>
      </c>
      <c r="K4">
        <v>116.8</v>
      </c>
      <c r="L4">
        <v>495</v>
      </c>
      <c r="M4">
        <v>88</v>
      </c>
      <c r="N4">
        <v>918</v>
      </c>
    </row>
    <row r="5" spans="1:14" x14ac:dyDescent="0.3">
      <c r="A5" t="s">
        <v>46</v>
      </c>
      <c r="B5" t="s">
        <v>2</v>
      </c>
      <c r="C5" t="s">
        <v>484</v>
      </c>
      <c r="D5" t="s">
        <v>7</v>
      </c>
      <c r="E5">
        <v>144.19999999999999</v>
      </c>
      <c r="F5">
        <v>133.1</v>
      </c>
      <c r="G5">
        <v>158.9</v>
      </c>
      <c r="H5">
        <v>351</v>
      </c>
      <c r="I5">
        <v>159.19999999999999</v>
      </c>
      <c r="J5">
        <v>142.5</v>
      </c>
      <c r="K5">
        <v>177.9</v>
      </c>
      <c r="L5">
        <v>495</v>
      </c>
      <c r="M5">
        <v>604</v>
      </c>
      <c r="N5">
        <v>918</v>
      </c>
    </row>
    <row r="6" spans="1:14" x14ac:dyDescent="0.3">
      <c r="A6" t="s">
        <v>15</v>
      </c>
      <c r="B6" t="s">
        <v>2</v>
      </c>
      <c r="C6" t="s">
        <v>484</v>
      </c>
      <c r="D6" t="s">
        <v>7</v>
      </c>
      <c r="E6">
        <v>243.3</v>
      </c>
      <c r="F6">
        <v>215.7</v>
      </c>
      <c r="G6">
        <v>254.4</v>
      </c>
      <c r="H6">
        <v>321</v>
      </c>
      <c r="I6">
        <v>159.19999999999999</v>
      </c>
      <c r="J6">
        <v>142.5</v>
      </c>
      <c r="K6">
        <v>177.9</v>
      </c>
      <c r="L6">
        <v>495</v>
      </c>
      <c r="M6">
        <v>580</v>
      </c>
      <c r="N6">
        <v>918</v>
      </c>
    </row>
    <row r="7" spans="1:14" x14ac:dyDescent="0.3">
      <c r="A7" t="s">
        <v>16</v>
      </c>
      <c r="B7" t="s">
        <v>2</v>
      </c>
      <c r="C7" t="s">
        <v>484</v>
      </c>
      <c r="D7" t="s">
        <v>7</v>
      </c>
      <c r="E7">
        <v>477.9</v>
      </c>
      <c r="F7">
        <v>391.8</v>
      </c>
      <c r="G7">
        <v>582.9</v>
      </c>
      <c r="H7">
        <v>35</v>
      </c>
      <c r="I7">
        <v>159.19999999999999</v>
      </c>
      <c r="J7">
        <v>142.5</v>
      </c>
      <c r="K7">
        <v>177.9</v>
      </c>
      <c r="L7">
        <v>495</v>
      </c>
      <c r="M7">
        <v>88</v>
      </c>
      <c r="N7">
        <v>918</v>
      </c>
    </row>
    <row r="8" spans="1:14" x14ac:dyDescent="0.3">
      <c r="A8" t="s">
        <v>46</v>
      </c>
      <c r="B8" t="s">
        <v>2</v>
      </c>
      <c r="C8" t="s">
        <v>44</v>
      </c>
      <c r="D8" t="s">
        <v>7</v>
      </c>
      <c r="E8">
        <v>1.4910000000000001</v>
      </c>
      <c r="F8">
        <v>1.3740000000000001</v>
      </c>
      <c r="G8">
        <v>1.61</v>
      </c>
      <c r="H8">
        <v>351</v>
      </c>
      <c r="I8">
        <v>1.4530000000000001</v>
      </c>
      <c r="J8">
        <v>1.27</v>
      </c>
      <c r="K8">
        <v>1.635</v>
      </c>
      <c r="L8">
        <v>495</v>
      </c>
      <c r="M8">
        <v>604</v>
      </c>
      <c r="N8">
        <v>918</v>
      </c>
    </row>
    <row r="9" spans="1:14" x14ac:dyDescent="0.3">
      <c r="A9" t="s">
        <v>15</v>
      </c>
      <c r="B9" t="s">
        <v>2</v>
      </c>
      <c r="C9" t="s">
        <v>44</v>
      </c>
      <c r="D9" t="s">
        <v>7</v>
      </c>
      <c r="E9">
        <v>1.6579999999999999</v>
      </c>
      <c r="F9">
        <v>1.5369999999999999</v>
      </c>
      <c r="G9">
        <v>1.7789999999999999</v>
      </c>
      <c r="H9">
        <v>321</v>
      </c>
      <c r="I9">
        <v>1.4530000000000001</v>
      </c>
      <c r="J9">
        <v>1.27</v>
      </c>
      <c r="K9">
        <v>1.635</v>
      </c>
      <c r="L9">
        <v>495</v>
      </c>
      <c r="M9">
        <v>580</v>
      </c>
      <c r="N9">
        <v>918</v>
      </c>
    </row>
    <row r="10" spans="1:14" x14ac:dyDescent="0.3">
      <c r="A10" t="s">
        <v>16</v>
      </c>
      <c r="B10" t="s">
        <v>2</v>
      </c>
      <c r="C10" t="s">
        <v>44</v>
      </c>
      <c r="D10" t="s">
        <v>7</v>
      </c>
      <c r="E10">
        <v>1.835</v>
      </c>
      <c r="F10">
        <v>1.5469999999999999</v>
      </c>
      <c r="G10">
        <v>2.1230000000000002</v>
      </c>
      <c r="H10">
        <v>35</v>
      </c>
      <c r="I10">
        <v>1.4530000000000001</v>
      </c>
      <c r="J10">
        <v>1.27</v>
      </c>
      <c r="K10">
        <v>1.635</v>
      </c>
      <c r="L10">
        <v>495</v>
      </c>
      <c r="M10">
        <v>88</v>
      </c>
      <c r="N10">
        <v>918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0344-21D8-4E6C-B285-DB6520C14851}">
  <dimension ref="A1:H5"/>
  <sheetViews>
    <sheetView workbookViewId="0">
      <selection activeCell="G12" sqref="G11:G12"/>
    </sheetView>
  </sheetViews>
  <sheetFormatPr defaultRowHeight="14.4" x14ac:dyDescent="0.3"/>
  <cols>
    <col min="1" max="1" width="13.88671875" customWidth="1"/>
  </cols>
  <sheetData>
    <row r="1" spans="1:8" x14ac:dyDescent="0.3">
      <c r="A1" s="7" t="s">
        <v>6</v>
      </c>
      <c r="B1" s="7" t="s">
        <v>26</v>
      </c>
      <c r="C1" s="7" t="s">
        <v>1</v>
      </c>
      <c r="D1" s="7" t="s">
        <v>22</v>
      </c>
      <c r="E1" s="16" t="s">
        <v>23</v>
      </c>
      <c r="F1" s="16" t="s">
        <v>24</v>
      </c>
      <c r="G1" s="16" t="s">
        <v>25</v>
      </c>
      <c r="H1" s="16" t="s">
        <v>47</v>
      </c>
    </row>
    <row r="2" spans="1:8" x14ac:dyDescent="0.3">
      <c r="A2" s="1" t="s">
        <v>83</v>
      </c>
      <c r="B2" s="1" t="s">
        <v>28</v>
      </c>
      <c r="C2" s="10" t="s">
        <v>267</v>
      </c>
      <c r="D2" s="10" t="s">
        <v>27</v>
      </c>
      <c r="E2" s="1">
        <v>12.144</v>
      </c>
      <c r="F2" s="1">
        <v>1.25</v>
      </c>
      <c r="G2" s="1">
        <v>117.94199999999999</v>
      </c>
      <c r="H2" s="1">
        <v>97</v>
      </c>
    </row>
    <row r="3" spans="1:8" x14ac:dyDescent="0.3">
      <c r="A3" s="10" t="s">
        <v>84</v>
      </c>
      <c r="B3" s="1" t="s">
        <v>28</v>
      </c>
      <c r="C3" s="10" t="s">
        <v>267</v>
      </c>
      <c r="D3" s="10" t="s">
        <v>27</v>
      </c>
      <c r="E3" s="10">
        <v>1.5389999999999999</v>
      </c>
      <c r="F3" s="10">
        <v>0.188</v>
      </c>
      <c r="G3" s="10">
        <v>12.606</v>
      </c>
      <c r="H3" s="10">
        <v>97</v>
      </c>
    </row>
    <row r="4" spans="1:8" x14ac:dyDescent="0.3">
      <c r="A4" s="1" t="s">
        <v>49</v>
      </c>
      <c r="B4" s="1" t="s">
        <v>28</v>
      </c>
      <c r="C4" s="10" t="s">
        <v>267</v>
      </c>
      <c r="D4" s="10" t="s">
        <v>27</v>
      </c>
      <c r="E4" s="1">
        <v>4.3330000000000002</v>
      </c>
      <c r="F4" s="1">
        <v>0.82499999999999996</v>
      </c>
      <c r="G4" s="1">
        <v>22.75</v>
      </c>
      <c r="H4" s="1">
        <v>97</v>
      </c>
    </row>
    <row r="5" spans="1:8" x14ac:dyDescent="0.3">
      <c r="A5" s="10" t="s">
        <v>67</v>
      </c>
      <c r="B5" s="1" t="s">
        <v>28</v>
      </c>
      <c r="C5" s="10" t="s">
        <v>267</v>
      </c>
      <c r="D5" s="10" t="s">
        <v>27</v>
      </c>
      <c r="E5" s="10">
        <v>1.36</v>
      </c>
      <c r="F5" s="10">
        <v>0.26</v>
      </c>
      <c r="G5" s="10">
        <v>7.1050000000000004</v>
      </c>
      <c r="H5" s="10">
        <v>97</v>
      </c>
    </row>
  </sheetData>
  <phoneticPr fontId="2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D9B9-D903-4362-8994-4658EB4FE6E4}">
  <dimension ref="A1:J13"/>
  <sheetViews>
    <sheetView workbookViewId="0">
      <selection activeCell="H12" sqref="H1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256</v>
      </c>
      <c r="B2" t="s">
        <v>45</v>
      </c>
      <c r="C2" t="s">
        <v>159</v>
      </c>
      <c r="D2" t="s">
        <v>27</v>
      </c>
      <c r="E2">
        <v>13.2</v>
      </c>
      <c r="F2">
        <v>5.7</v>
      </c>
      <c r="G2">
        <v>46</v>
      </c>
      <c r="H2">
        <v>13.7</v>
      </c>
      <c r="I2">
        <v>7.2</v>
      </c>
      <c r="J2">
        <v>40</v>
      </c>
    </row>
    <row r="3" spans="1:10" x14ac:dyDescent="0.3">
      <c r="A3" t="s">
        <v>266</v>
      </c>
      <c r="B3" t="s">
        <v>45</v>
      </c>
      <c r="C3" t="s">
        <v>159</v>
      </c>
      <c r="D3" t="s">
        <v>27</v>
      </c>
      <c r="E3">
        <v>20.399999999999999</v>
      </c>
      <c r="F3">
        <v>9.6999999999999993</v>
      </c>
      <c r="G3">
        <v>3</v>
      </c>
      <c r="H3">
        <v>13.7</v>
      </c>
      <c r="I3">
        <v>7.2</v>
      </c>
      <c r="J3">
        <v>40</v>
      </c>
    </row>
    <row r="4" spans="1:10" x14ac:dyDescent="0.3">
      <c r="A4" t="s">
        <v>256</v>
      </c>
      <c r="B4" t="s">
        <v>45</v>
      </c>
      <c r="C4" t="s">
        <v>160</v>
      </c>
      <c r="D4" t="s">
        <v>27</v>
      </c>
      <c r="E4">
        <v>6.5</v>
      </c>
      <c r="F4">
        <v>3.1</v>
      </c>
      <c r="G4">
        <v>46</v>
      </c>
      <c r="H4">
        <v>6.5</v>
      </c>
      <c r="I4">
        <v>3.5</v>
      </c>
      <c r="J4">
        <v>40</v>
      </c>
    </row>
    <row r="5" spans="1:10" x14ac:dyDescent="0.3">
      <c r="A5" t="s">
        <v>266</v>
      </c>
      <c r="B5" t="s">
        <v>45</v>
      </c>
      <c r="C5" t="s">
        <v>160</v>
      </c>
      <c r="D5" t="s">
        <v>27</v>
      </c>
      <c r="E5">
        <v>6.3</v>
      </c>
      <c r="F5">
        <v>2.2000000000000002</v>
      </c>
      <c r="G5">
        <v>3</v>
      </c>
      <c r="H5">
        <v>6.5</v>
      </c>
      <c r="I5">
        <v>3.5</v>
      </c>
      <c r="J5">
        <v>40</v>
      </c>
    </row>
    <row r="6" spans="1:10" x14ac:dyDescent="0.3">
      <c r="A6" t="s">
        <v>256</v>
      </c>
      <c r="B6" t="s">
        <v>45</v>
      </c>
      <c r="C6" t="s">
        <v>44</v>
      </c>
      <c r="D6" t="s">
        <v>27</v>
      </c>
      <c r="E6">
        <v>19.8</v>
      </c>
      <c r="F6">
        <v>8.5</v>
      </c>
      <c r="G6">
        <v>46</v>
      </c>
      <c r="H6">
        <v>20.2</v>
      </c>
      <c r="I6">
        <v>10.4</v>
      </c>
      <c r="J6">
        <v>40</v>
      </c>
    </row>
    <row r="7" spans="1:10" x14ac:dyDescent="0.3">
      <c r="A7" t="s">
        <v>266</v>
      </c>
      <c r="B7" t="s">
        <v>45</v>
      </c>
      <c r="C7" t="s">
        <v>44</v>
      </c>
      <c r="D7" t="s">
        <v>27</v>
      </c>
      <c r="E7">
        <v>26.7</v>
      </c>
      <c r="F7">
        <v>11.9</v>
      </c>
      <c r="G7">
        <v>3</v>
      </c>
      <c r="H7">
        <v>20.2</v>
      </c>
      <c r="I7">
        <v>10.4</v>
      </c>
      <c r="J7">
        <v>40</v>
      </c>
    </row>
    <row r="8" spans="1:10" x14ac:dyDescent="0.3">
      <c r="A8" t="s">
        <v>67</v>
      </c>
      <c r="B8" t="s">
        <v>45</v>
      </c>
      <c r="C8" t="s">
        <v>159</v>
      </c>
      <c r="D8" t="s">
        <v>27</v>
      </c>
      <c r="E8">
        <v>14.6</v>
      </c>
      <c r="F8">
        <v>6.5</v>
      </c>
      <c r="G8">
        <v>40</v>
      </c>
      <c r="H8">
        <v>15.3</v>
      </c>
      <c r="I8">
        <v>7.3</v>
      </c>
      <c r="J8">
        <v>17</v>
      </c>
    </row>
    <row r="9" spans="1:10" x14ac:dyDescent="0.3">
      <c r="A9" t="s">
        <v>49</v>
      </c>
      <c r="B9" t="s">
        <v>45</v>
      </c>
      <c r="C9" t="s">
        <v>159</v>
      </c>
      <c r="D9" t="s">
        <v>27</v>
      </c>
      <c r="E9">
        <v>11.7</v>
      </c>
      <c r="F9">
        <v>6</v>
      </c>
      <c r="G9">
        <v>32</v>
      </c>
      <c r="H9">
        <v>15.3</v>
      </c>
      <c r="I9">
        <v>7.3</v>
      </c>
      <c r="J9">
        <v>17</v>
      </c>
    </row>
    <row r="10" spans="1:10" x14ac:dyDescent="0.3">
      <c r="A10" t="s">
        <v>67</v>
      </c>
      <c r="B10" t="s">
        <v>45</v>
      </c>
      <c r="C10" t="s">
        <v>160</v>
      </c>
      <c r="D10" t="s">
        <v>27</v>
      </c>
      <c r="E10">
        <v>7</v>
      </c>
      <c r="F10">
        <v>3.5</v>
      </c>
      <c r="G10">
        <v>40</v>
      </c>
      <c r="H10">
        <v>7.6</v>
      </c>
      <c r="I10">
        <v>4.0999999999999996</v>
      </c>
      <c r="J10">
        <v>17</v>
      </c>
    </row>
    <row r="11" spans="1:10" x14ac:dyDescent="0.3">
      <c r="A11" t="s">
        <v>49</v>
      </c>
      <c r="B11" t="s">
        <v>45</v>
      </c>
      <c r="C11" t="s">
        <v>160</v>
      </c>
      <c r="D11" t="s">
        <v>27</v>
      </c>
      <c r="E11">
        <v>5.3</v>
      </c>
      <c r="F11">
        <v>2</v>
      </c>
      <c r="G11">
        <v>32</v>
      </c>
      <c r="H11">
        <v>7.6</v>
      </c>
      <c r="I11">
        <v>4.0999999999999996</v>
      </c>
      <c r="J11">
        <v>17</v>
      </c>
    </row>
    <row r="12" spans="1:10" x14ac:dyDescent="0.3">
      <c r="A12" t="s">
        <v>67</v>
      </c>
      <c r="B12" t="s">
        <v>45</v>
      </c>
      <c r="C12" t="s">
        <v>44</v>
      </c>
      <c r="D12" t="s">
        <v>27</v>
      </c>
      <c r="E12">
        <v>21.6</v>
      </c>
      <c r="F12">
        <v>9.5</v>
      </c>
      <c r="G12">
        <v>40</v>
      </c>
      <c r="H12">
        <v>22.9</v>
      </c>
      <c r="I12">
        <v>11.3</v>
      </c>
      <c r="J12">
        <v>17</v>
      </c>
    </row>
    <row r="13" spans="1:10" x14ac:dyDescent="0.3">
      <c r="A13" t="s">
        <v>49</v>
      </c>
      <c r="B13" t="s">
        <v>45</v>
      </c>
      <c r="C13" t="s">
        <v>44</v>
      </c>
      <c r="D13" t="s">
        <v>27</v>
      </c>
      <c r="E13">
        <v>16.899999999999999</v>
      </c>
      <c r="F13">
        <v>7.6</v>
      </c>
      <c r="G13">
        <v>32</v>
      </c>
      <c r="H13">
        <v>22.9</v>
      </c>
      <c r="I13">
        <v>11.3</v>
      </c>
      <c r="J13">
        <v>17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862B-3EBD-4F24-BE13-55E0BD16460B}">
  <dimension ref="A1:J19"/>
  <sheetViews>
    <sheetView workbookViewId="0">
      <selection activeCell="G19" sqref="G19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455</v>
      </c>
      <c r="B2" t="s">
        <v>28</v>
      </c>
      <c r="C2" t="s">
        <v>159</v>
      </c>
      <c r="D2" t="s">
        <v>27</v>
      </c>
      <c r="E2">
        <v>15.82</v>
      </c>
      <c r="F2">
        <v>11.05</v>
      </c>
      <c r="G2">
        <f>SUM(58+12)</f>
        <v>70</v>
      </c>
      <c r="H2">
        <v>16.79</v>
      </c>
      <c r="I2">
        <v>8.82</v>
      </c>
      <c r="J2">
        <v>86</v>
      </c>
    </row>
    <row r="3" spans="1:10" x14ac:dyDescent="0.3">
      <c r="A3" t="s">
        <v>455</v>
      </c>
      <c r="B3" t="s">
        <v>28</v>
      </c>
      <c r="C3" t="s">
        <v>160</v>
      </c>
      <c r="D3" t="s">
        <v>27</v>
      </c>
      <c r="E3">
        <v>6.16</v>
      </c>
      <c r="F3">
        <v>4.12</v>
      </c>
      <c r="G3">
        <f t="shared" ref="G3:G4" si="0">SUM(58+12)</f>
        <v>70</v>
      </c>
      <c r="H3">
        <v>7.7</v>
      </c>
      <c r="I3">
        <v>4.2699999999999996</v>
      </c>
      <c r="J3">
        <v>86</v>
      </c>
    </row>
    <row r="4" spans="1:10" x14ac:dyDescent="0.3">
      <c r="A4" t="s">
        <v>455</v>
      </c>
      <c r="B4" t="s">
        <v>28</v>
      </c>
      <c r="C4" t="s">
        <v>44</v>
      </c>
      <c r="D4" t="s">
        <v>27</v>
      </c>
      <c r="E4">
        <v>0.42</v>
      </c>
      <c r="F4">
        <v>0.17</v>
      </c>
      <c r="G4">
        <f t="shared" si="0"/>
        <v>70</v>
      </c>
      <c r="H4">
        <v>0.49</v>
      </c>
      <c r="I4">
        <v>0.15</v>
      </c>
      <c r="J4">
        <v>86</v>
      </c>
    </row>
    <row r="5" spans="1:10" x14ac:dyDescent="0.3">
      <c r="A5" t="s">
        <v>271</v>
      </c>
      <c r="B5" t="s">
        <v>28</v>
      </c>
      <c r="C5" t="s">
        <v>159</v>
      </c>
      <c r="D5" t="s">
        <v>27</v>
      </c>
      <c r="E5">
        <v>15.87</v>
      </c>
      <c r="F5">
        <v>10.29</v>
      </c>
      <c r="G5">
        <f>SUM(65+62)</f>
        <v>127</v>
      </c>
      <c r="H5">
        <v>15.97</v>
      </c>
      <c r="I5">
        <v>6.66</v>
      </c>
      <c r="J5">
        <v>29</v>
      </c>
    </row>
    <row r="6" spans="1:10" x14ac:dyDescent="0.3">
      <c r="A6" t="s">
        <v>271</v>
      </c>
      <c r="B6" t="s">
        <v>28</v>
      </c>
      <c r="C6" t="s">
        <v>160</v>
      </c>
      <c r="D6" t="s">
        <v>27</v>
      </c>
      <c r="E6">
        <v>6.81</v>
      </c>
      <c r="F6">
        <v>4.26</v>
      </c>
      <c r="G6">
        <f t="shared" ref="G6:G7" si="1">SUM(65+62)</f>
        <v>127</v>
      </c>
      <c r="H6">
        <v>7.08</v>
      </c>
      <c r="I6">
        <v>4.01</v>
      </c>
      <c r="J6">
        <v>29</v>
      </c>
    </row>
    <row r="7" spans="1:10" x14ac:dyDescent="0.3">
      <c r="A7" t="s">
        <v>271</v>
      </c>
      <c r="B7" t="s">
        <v>28</v>
      </c>
      <c r="C7" t="s">
        <v>44</v>
      </c>
      <c r="D7" t="s">
        <v>27</v>
      </c>
      <c r="E7">
        <v>0.46</v>
      </c>
      <c r="F7">
        <v>0.16</v>
      </c>
      <c r="G7">
        <f t="shared" si="1"/>
        <v>127</v>
      </c>
      <c r="H7">
        <v>0.45</v>
      </c>
      <c r="I7">
        <v>0.15</v>
      </c>
      <c r="J7">
        <v>29</v>
      </c>
    </row>
    <row r="8" spans="1:10" x14ac:dyDescent="0.3">
      <c r="A8" t="s">
        <v>644</v>
      </c>
      <c r="B8" t="s">
        <v>28</v>
      </c>
      <c r="C8" t="s">
        <v>159</v>
      </c>
      <c r="D8" t="s">
        <v>8</v>
      </c>
      <c r="E8">
        <v>13.23</v>
      </c>
      <c r="F8">
        <v>6.05</v>
      </c>
      <c r="G8">
        <f>SUM(36+3)</f>
        <v>39</v>
      </c>
      <c r="H8">
        <v>16.77</v>
      </c>
      <c r="I8">
        <v>10.5</v>
      </c>
      <c r="J8">
        <v>117</v>
      </c>
    </row>
    <row r="9" spans="1:10" x14ac:dyDescent="0.3">
      <c r="A9" t="s">
        <v>644</v>
      </c>
      <c r="B9" t="s">
        <v>28</v>
      </c>
      <c r="C9" t="s">
        <v>160</v>
      </c>
      <c r="D9" t="s">
        <v>8</v>
      </c>
      <c r="E9">
        <v>6.72</v>
      </c>
      <c r="F9">
        <v>3.6</v>
      </c>
      <c r="G9">
        <f>SUM(36+3)</f>
        <v>39</v>
      </c>
      <c r="H9">
        <v>6.91</v>
      </c>
      <c r="I9">
        <v>4.4000000000000004</v>
      </c>
      <c r="J9">
        <v>117</v>
      </c>
    </row>
    <row r="10" spans="1:10" x14ac:dyDescent="0.3">
      <c r="A10" t="s">
        <v>644</v>
      </c>
      <c r="B10" t="s">
        <v>28</v>
      </c>
      <c r="C10" t="s">
        <v>44</v>
      </c>
      <c r="D10" t="s">
        <v>8</v>
      </c>
      <c r="E10">
        <v>0.53</v>
      </c>
      <c r="F10">
        <v>0.19</v>
      </c>
      <c r="G10">
        <f>SUM(36+3)</f>
        <v>39</v>
      </c>
      <c r="H10">
        <v>0.43</v>
      </c>
      <c r="I10">
        <v>0.14000000000000001</v>
      </c>
      <c r="J10">
        <v>117</v>
      </c>
    </row>
    <row r="11" spans="1:10" x14ac:dyDescent="0.3">
      <c r="A11" t="s">
        <v>456</v>
      </c>
      <c r="B11" t="s">
        <v>28</v>
      </c>
      <c r="C11" t="s">
        <v>159</v>
      </c>
      <c r="D11" t="s">
        <v>8</v>
      </c>
      <c r="E11">
        <v>15.25</v>
      </c>
      <c r="F11">
        <v>10</v>
      </c>
      <c r="G11">
        <f>SUM(87+57)</f>
        <v>144</v>
      </c>
      <c r="H11">
        <v>17.62</v>
      </c>
      <c r="I11">
        <v>7.21</v>
      </c>
      <c r="J11">
        <v>12</v>
      </c>
    </row>
    <row r="12" spans="1:10" x14ac:dyDescent="0.3">
      <c r="A12" t="s">
        <v>456</v>
      </c>
      <c r="B12" t="s">
        <v>28</v>
      </c>
      <c r="C12" t="s">
        <v>160</v>
      </c>
      <c r="D12" t="s">
        <v>8</v>
      </c>
      <c r="E12">
        <v>6.31</v>
      </c>
      <c r="F12">
        <v>3.95</v>
      </c>
      <c r="G12">
        <f t="shared" ref="G12:G13" si="2">SUM(87+57)</f>
        <v>144</v>
      </c>
      <c r="H12">
        <v>9.8800000000000008</v>
      </c>
      <c r="I12">
        <v>4.7300000000000004</v>
      </c>
      <c r="J12">
        <v>12</v>
      </c>
    </row>
    <row r="13" spans="1:10" x14ac:dyDescent="0.3">
      <c r="A13" t="s">
        <v>456</v>
      </c>
      <c r="B13" t="s">
        <v>28</v>
      </c>
      <c r="C13" t="s">
        <v>44</v>
      </c>
      <c r="D13" t="s">
        <v>8</v>
      </c>
      <c r="E13">
        <v>0.44</v>
      </c>
      <c r="F13">
        <v>0.15</v>
      </c>
      <c r="G13">
        <f t="shared" si="2"/>
        <v>144</v>
      </c>
      <c r="H13">
        <v>0.56999999999999995</v>
      </c>
      <c r="I13">
        <v>0.15</v>
      </c>
      <c r="J13">
        <v>12</v>
      </c>
    </row>
    <row r="14" spans="1:10" x14ac:dyDescent="0.3">
      <c r="A14" t="s">
        <v>644</v>
      </c>
      <c r="B14" t="s">
        <v>28</v>
      </c>
      <c r="C14" t="s">
        <v>159</v>
      </c>
      <c r="D14" t="s">
        <v>7</v>
      </c>
      <c r="E14">
        <v>16.03</v>
      </c>
      <c r="F14">
        <v>9.4600000000000009</v>
      </c>
      <c r="G14">
        <f>SUM(55+16)</f>
        <v>71</v>
      </c>
      <c r="H14">
        <v>15.77</v>
      </c>
      <c r="I14">
        <v>9.9600000000000009</v>
      </c>
      <c r="J14">
        <v>85</v>
      </c>
    </row>
    <row r="15" spans="1:10" x14ac:dyDescent="0.3">
      <c r="A15" t="s">
        <v>644</v>
      </c>
      <c r="B15" t="s">
        <v>28</v>
      </c>
      <c r="C15" t="s">
        <v>160</v>
      </c>
      <c r="D15" t="s">
        <v>7</v>
      </c>
      <c r="E15">
        <v>6.45</v>
      </c>
      <c r="F15">
        <v>4.22</v>
      </c>
      <c r="G15">
        <f t="shared" ref="G15:G16" si="3">SUM(55+16)</f>
        <v>71</v>
      </c>
      <c r="H15">
        <v>7.21</v>
      </c>
      <c r="I15">
        <v>4.1900000000000004</v>
      </c>
      <c r="J15">
        <v>85</v>
      </c>
    </row>
    <row r="16" spans="1:10" x14ac:dyDescent="0.3">
      <c r="A16" t="s">
        <v>644</v>
      </c>
      <c r="B16" t="s">
        <v>28</v>
      </c>
      <c r="C16" t="s">
        <v>44</v>
      </c>
      <c r="D16" t="s">
        <v>7</v>
      </c>
      <c r="E16">
        <v>0.43</v>
      </c>
      <c r="F16">
        <v>0.17</v>
      </c>
      <c r="G16">
        <f t="shared" si="3"/>
        <v>71</v>
      </c>
      <c r="H16">
        <v>0.48</v>
      </c>
      <c r="I16">
        <v>0.15</v>
      </c>
      <c r="J16">
        <v>85</v>
      </c>
    </row>
    <row r="17" spans="1:10" x14ac:dyDescent="0.3">
      <c r="A17" t="s">
        <v>645</v>
      </c>
      <c r="B17" t="s">
        <v>28</v>
      </c>
      <c r="C17" t="s">
        <v>159</v>
      </c>
      <c r="D17" t="s">
        <v>7</v>
      </c>
      <c r="E17">
        <v>16.62</v>
      </c>
      <c r="F17">
        <v>8.9499999999999993</v>
      </c>
      <c r="G17">
        <v>13</v>
      </c>
      <c r="H17">
        <v>15.82</v>
      </c>
      <c r="I17">
        <v>9.7899999999999991</v>
      </c>
      <c r="J17">
        <v>143</v>
      </c>
    </row>
    <row r="18" spans="1:10" x14ac:dyDescent="0.3">
      <c r="A18" t="s">
        <v>645</v>
      </c>
      <c r="B18" t="s">
        <v>28</v>
      </c>
      <c r="C18" t="s">
        <v>160</v>
      </c>
      <c r="D18" t="s">
        <v>7</v>
      </c>
      <c r="E18">
        <v>7.17</v>
      </c>
      <c r="F18">
        <v>3.79</v>
      </c>
      <c r="G18">
        <v>13</v>
      </c>
      <c r="H18">
        <v>6.84</v>
      </c>
      <c r="I18">
        <v>4.25</v>
      </c>
      <c r="J18">
        <v>143</v>
      </c>
    </row>
    <row r="19" spans="1:10" x14ac:dyDescent="0.3">
      <c r="A19" t="s">
        <v>645</v>
      </c>
      <c r="B19" t="s">
        <v>28</v>
      </c>
      <c r="C19" t="s">
        <v>44</v>
      </c>
      <c r="D19" t="s">
        <v>7</v>
      </c>
      <c r="E19">
        <v>0.46</v>
      </c>
      <c r="F19">
        <v>0.14000000000000001</v>
      </c>
      <c r="G19">
        <v>13</v>
      </c>
      <c r="H19">
        <v>0.46</v>
      </c>
      <c r="I19">
        <v>0.16</v>
      </c>
      <c r="J19">
        <v>143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269B-0D76-4A27-83CE-B2E83A438D2F}">
  <dimension ref="A1:J11"/>
  <sheetViews>
    <sheetView workbookViewId="0">
      <selection activeCell="G18" sqref="G18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457</v>
      </c>
      <c r="B2" t="s">
        <v>28</v>
      </c>
      <c r="C2" t="s">
        <v>68</v>
      </c>
      <c r="D2" t="s">
        <v>27</v>
      </c>
      <c r="E2">
        <v>578.44000000000005</v>
      </c>
      <c r="F2">
        <v>379.73</v>
      </c>
      <c r="G2">
        <v>48</v>
      </c>
      <c r="H2">
        <v>500.04</v>
      </c>
      <c r="I2">
        <v>380.16</v>
      </c>
      <c r="J2">
        <v>46</v>
      </c>
    </row>
    <row r="3" spans="1:10" x14ac:dyDescent="0.3">
      <c r="A3" t="s">
        <v>49</v>
      </c>
      <c r="B3" t="s">
        <v>28</v>
      </c>
      <c r="C3" t="s">
        <v>68</v>
      </c>
      <c r="D3" t="s">
        <v>27</v>
      </c>
      <c r="E3">
        <v>486.64</v>
      </c>
      <c r="F3">
        <v>242.44</v>
      </c>
      <c r="G3">
        <v>18</v>
      </c>
      <c r="H3">
        <v>500.04</v>
      </c>
      <c r="I3">
        <v>380.16</v>
      </c>
      <c r="J3">
        <v>46</v>
      </c>
    </row>
    <row r="4" spans="1:10" x14ac:dyDescent="0.3">
      <c r="A4" t="s">
        <v>457</v>
      </c>
      <c r="B4" t="s">
        <v>28</v>
      </c>
      <c r="C4" t="s">
        <v>69</v>
      </c>
      <c r="D4" t="s">
        <v>27</v>
      </c>
      <c r="E4">
        <v>212.49</v>
      </c>
      <c r="F4">
        <v>143.32</v>
      </c>
      <c r="G4">
        <v>48</v>
      </c>
      <c r="H4">
        <v>199.69</v>
      </c>
      <c r="I4">
        <v>125.72</v>
      </c>
      <c r="J4">
        <v>46</v>
      </c>
    </row>
    <row r="5" spans="1:10" x14ac:dyDescent="0.3">
      <c r="A5" t="s">
        <v>49</v>
      </c>
      <c r="B5" t="s">
        <v>28</v>
      </c>
      <c r="C5" t="s">
        <v>69</v>
      </c>
      <c r="D5" t="s">
        <v>27</v>
      </c>
      <c r="E5">
        <v>206.57</v>
      </c>
      <c r="F5">
        <v>116.76</v>
      </c>
      <c r="G5">
        <v>18</v>
      </c>
      <c r="H5">
        <v>199.69</v>
      </c>
      <c r="I5">
        <v>125.72</v>
      </c>
      <c r="J5">
        <v>46</v>
      </c>
    </row>
    <row r="6" spans="1:10" x14ac:dyDescent="0.3">
      <c r="A6" t="s">
        <v>457</v>
      </c>
      <c r="B6" t="s">
        <v>28</v>
      </c>
      <c r="C6" t="s">
        <v>159</v>
      </c>
      <c r="D6" t="s">
        <v>27</v>
      </c>
      <c r="E6">
        <v>140.09</v>
      </c>
      <c r="F6">
        <v>105.4</v>
      </c>
      <c r="G6">
        <v>48</v>
      </c>
      <c r="H6">
        <v>122.1</v>
      </c>
      <c r="I6">
        <v>81.94</v>
      </c>
      <c r="J6">
        <v>46</v>
      </c>
    </row>
    <row r="7" spans="1:10" x14ac:dyDescent="0.3">
      <c r="A7" t="s">
        <v>49</v>
      </c>
      <c r="B7" t="s">
        <v>28</v>
      </c>
      <c r="C7" t="s">
        <v>458</v>
      </c>
      <c r="D7" t="s">
        <v>27</v>
      </c>
      <c r="E7">
        <v>144.38</v>
      </c>
      <c r="F7">
        <v>122.2</v>
      </c>
      <c r="G7">
        <v>18</v>
      </c>
      <c r="H7">
        <v>122.1</v>
      </c>
      <c r="I7">
        <v>81.94</v>
      </c>
      <c r="J7">
        <v>46</v>
      </c>
    </row>
    <row r="8" spans="1:10" x14ac:dyDescent="0.3">
      <c r="A8" t="s">
        <v>457</v>
      </c>
      <c r="B8" t="s">
        <v>28</v>
      </c>
      <c r="C8" t="s">
        <v>160</v>
      </c>
      <c r="D8" t="s">
        <v>27</v>
      </c>
      <c r="E8">
        <v>48.79</v>
      </c>
      <c r="F8">
        <v>29.63</v>
      </c>
      <c r="G8">
        <v>48</v>
      </c>
      <c r="H8">
        <v>51.44</v>
      </c>
      <c r="I8">
        <v>32.43</v>
      </c>
      <c r="J8">
        <v>46</v>
      </c>
    </row>
    <row r="9" spans="1:10" x14ac:dyDescent="0.3">
      <c r="A9" t="s">
        <v>49</v>
      </c>
      <c r="B9" t="s">
        <v>28</v>
      </c>
      <c r="C9" t="s">
        <v>160</v>
      </c>
      <c r="D9" t="s">
        <v>27</v>
      </c>
      <c r="E9">
        <v>55.48</v>
      </c>
      <c r="F9">
        <v>35.74</v>
      </c>
      <c r="G9">
        <v>18</v>
      </c>
      <c r="H9">
        <v>51.44</v>
      </c>
      <c r="I9">
        <v>32.43</v>
      </c>
      <c r="J9">
        <v>46</v>
      </c>
    </row>
    <row r="10" spans="1:10" x14ac:dyDescent="0.3">
      <c r="A10" t="s">
        <v>457</v>
      </c>
      <c r="B10" t="s">
        <v>28</v>
      </c>
      <c r="C10" t="s">
        <v>415</v>
      </c>
      <c r="D10" t="s">
        <v>27</v>
      </c>
      <c r="E10">
        <v>2.54</v>
      </c>
      <c r="F10">
        <v>1.17</v>
      </c>
      <c r="G10">
        <v>48</v>
      </c>
      <c r="H10">
        <v>2.85</v>
      </c>
      <c r="I10">
        <v>1.26</v>
      </c>
      <c r="J10">
        <v>46</v>
      </c>
    </row>
    <row r="11" spans="1:10" x14ac:dyDescent="0.3">
      <c r="A11" t="s">
        <v>49</v>
      </c>
      <c r="B11" t="s">
        <v>28</v>
      </c>
      <c r="C11" t="s">
        <v>415</v>
      </c>
      <c r="D11" t="s">
        <v>27</v>
      </c>
      <c r="E11">
        <v>2.64</v>
      </c>
      <c r="F11">
        <v>1.1599999999999999</v>
      </c>
      <c r="G11">
        <v>18</v>
      </c>
      <c r="H11">
        <v>2.85</v>
      </c>
      <c r="I11">
        <v>1.26</v>
      </c>
      <c r="J11">
        <v>46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DF1C-49F6-4E4E-8259-022243136073}">
  <dimension ref="A1:J10"/>
  <sheetViews>
    <sheetView workbookViewId="0">
      <selection activeCell="I35" sqref="I35"/>
    </sheetView>
  </sheetViews>
  <sheetFormatPr defaultRowHeight="14.4" x14ac:dyDescent="0.3"/>
  <cols>
    <col min="3" max="3" width="14.109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416</v>
      </c>
      <c r="B2" t="s">
        <v>43</v>
      </c>
      <c r="C2" t="s">
        <v>459</v>
      </c>
      <c r="D2" t="s">
        <v>8</v>
      </c>
      <c r="E2">
        <v>1.6</v>
      </c>
      <c r="F2">
        <v>1.2</v>
      </c>
      <c r="G2">
        <v>87</v>
      </c>
      <c r="H2">
        <v>1.8</v>
      </c>
      <c r="I2">
        <v>1.4</v>
      </c>
      <c r="J2">
        <v>78</v>
      </c>
    </row>
    <row r="3" spans="1:10" x14ac:dyDescent="0.3">
      <c r="A3" t="s">
        <v>15</v>
      </c>
      <c r="B3" t="s">
        <v>43</v>
      </c>
      <c r="C3" t="s">
        <v>459</v>
      </c>
      <c r="D3" t="s">
        <v>8</v>
      </c>
      <c r="E3">
        <v>2.2000000000000002</v>
      </c>
      <c r="F3">
        <v>1.5</v>
      </c>
      <c r="G3">
        <v>75</v>
      </c>
      <c r="H3">
        <v>1.8</v>
      </c>
      <c r="I3">
        <v>1.4</v>
      </c>
      <c r="J3">
        <v>78</v>
      </c>
    </row>
    <row r="4" spans="1:10" x14ac:dyDescent="0.3">
      <c r="A4" t="s">
        <v>46</v>
      </c>
      <c r="B4" t="s">
        <v>43</v>
      </c>
      <c r="C4" t="s">
        <v>459</v>
      </c>
      <c r="D4" t="s">
        <v>8</v>
      </c>
      <c r="E4">
        <v>1.3</v>
      </c>
      <c r="F4">
        <v>0.7</v>
      </c>
      <c r="G4">
        <v>23</v>
      </c>
      <c r="H4">
        <v>1.8</v>
      </c>
      <c r="I4">
        <v>1.4</v>
      </c>
      <c r="J4">
        <v>78</v>
      </c>
    </row>
    <row r="5" spans="1:10" x14ac:dyDescent="0.3">
      <c r="A5" t="s">
        <v>416</v>
      </c>
      <c r="B5" t="s">
        <v>156</v>
      </c>
      <c r="C5" t="s">
        <v>460</v>
      </c>
      <c r="D5" t="s">
        <v>8</v>
      </c>
      <c r="E5">
        <v>6.5</v>
      </c>
      <c r="F5">
        <v>2.9</v>
      </c>
      <c r="G5">
        <v>43</v>
      </c>
      <c r="H5">
        <v>7.1</v>
      </c>
      <c r="I5">
        <v>3</v>
      </c>
      <c r="J5">
        <v>25</v>
      </c>
    </row>
    <row r="6" spans="1:10" x14ac:dyDescent="0.3">
      <c r="A6" t="s">
        <v>15</v>
      </c>
      <c r="B6" t="s">
        <v>156</v>
      </c>
      <c r="C6" t="s">
        <v>460</v>
      </c>
      <c r="D6" t="s">
        <v>8</v>
      </c>
      <c r="E6">
        <v>8.1</v>
      </c>
      <c r="F6">
        <v>3.2</v>
      </c>
      <c r="G6">
        <v>24</v>
      </c>
      <c r="H6">
        <v>7.1</v>
      </c>
      <c r="I6">
        <v>3</v>
      </c>
      <c r="J6">
        <v>25</v>
      </c>
    </row>
    <row r="7" spans="1:10" x14ac:dyDescent="0.3">
      <c r="A7" t="s">
        <v>46</v>
      </c>
      <c r="B7" t="s">
        <v>156</v>
      </c>
      <c r="C7" t="s">
        <v>460</v>
      </c>
      <c r="D7" t="s">
        <v>8</v>
      </c>
      <c r="E7">
        <v>6.9</v>
      </c>
      <c r="F7">
        <v>4.0999999999999996</v>
      </c>
      <c r="G7">
        <v>7</v>
      </c>
      <c r="H7">
        <v>7.1</v>
      </c>
      <c r="I7">
        <v>3</v>
      </c>
      <c r="J7">
        <v>25</v>
      </c>
    </row>
    <row r="8" spans="1:10" x14ac:dyDescent="0.3">
      <c r="A8" t="s">
        <v>416</v>
      </c>
      <c r="B8" t="s">
        <v>156</v>
      </c>
      <c r="C8" t="s">
        <v>461</v>
      </c>
      <c r="D8" t="s">
        <v>8</v>
      </c>
      <c r="E8">
        <v>183</v>
      </c>
      <c r="F8">
        <v>91</v>
      </c>
      <c r="G8">
        <v>10</v>
      </c>
      <c r="H8">
        <v>183</v>
      </c>
      <c r="I8">
        <v>68</v>
      </c>
      <c r="J8">
        <v>11</v>
      </c>
    </row>
    <row r="9" spans="1:10" x14ac:dyDescent="0.3">
      <c r="A9" t="s">
        <v>15</v>
      </c>
      <c r="B9" t="s">
        <v>156</v>
      </c>
      <c r="C9" t="s">
        <v>461</v>
      </c>
      <c r="D9" t="s">
        <v>8</v>
      </c>
      <c r="E9">
        <v>380</v>
      </c>
      <c r="F9">
        <v>293</v>
      </c>
      <c r="G9">
        <v>4</v>
      </c>
      <c r="H9">
        <v>183</v>
      </c>
      <c r="I9">
        <v>68</v>
      </c>
      <c r="J9">
        <v>11</v>
      </c>
    </row>
    <row r="10" spans="1:10" x14ac:dyDescent="0.3">
      <c r="A10" t="s">
        <v>46</v>
      </c>
      <c r="B10" t="s">
        <v>156</v>
      </c>
      <c r="C10" t="s">
        <v>461</v>
      </c>
      <c r="D10" t="s">
        <v>8</v>
      </c>
      <c r="E10" t="s">
        <v>53</v>
      </c>
      <c r="F10" t="s">
        <v>53</v>
      </c>
      <c r="G10">
        <v>0</v>
      </c>
      <c r="H10">
        <v>183</v>
      </c>
      <c r="I10">
        <v>68</v>
      </c>
      <c r="J10">
        <v>11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9374-ECE5-4AAA-ACC8-9901234E8F8A}">
  <dimension ref="A1:J43"/>
  <sheetViews>
    <sheetView topLeftCell="A13" workbookViewId="0">
      <selection activeCell="I43" sqref="I43"/>
    </sheetView>
  </sheetViews>
  <sheetFormatPr defaultRowHeight="14.4" x14ac:dyDescent="0.3"/>
  <cols>
    <col min="3" max="3" width="28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416</v>
      </c>
      <c r="B2" t="s">
        <v>43</v>
      </c>
      <c r="C2" t="s">
        <v>462</v>
      </c>
      <c r="D2" t="s">
        <v>8</v>
      </c>
      <c r="E2">
        <v>27</v>
      </c>
      <c r="F2">
        <f>SUM(87-E2)</f>
        <v>60</v>
      </c>
      <c r="G2">
        <v>43</v>
      </c>
      <c r="H2">
        <f>SUM(78-G2)</f>
        <v>35</v>
      </c>
      <c r="I2">
        <f>SUM(E2:H2)</f>
        <v>165</v>
      </c>
      <c r="J2">
        <f>SUM(E2,G2)</f>
        <v>70</v>
      </c>
    </row>
    <row r="3" spans="1:10" x14ac:dyDescent="0.3">
      <c r="A3" t="s">
        <v>15</v>
      </c>
      <c r="B3" t="s">
        <v>43</v>
      </c>
      <c r="C3" t="s">
        <v>462</v>
      </c>
      <c r="D3" t="s">
        <v>8</v>
      </c>
      <c r="E3">
        <v>26</v>
      </c>
      <c r="F3">
        <f>SUM(75-E3)</f>
        <v>49</v>
      </c>
      <c r="G3">
        <v>43</v>
      </c>
      <c r="H3">
        <f t="shared" ref="H3:H4" si="0">SUM(78-G3)</f>
        <v>35</v>
      </c>
      <c r="I3">
        <f t="shared" ref="I3:I25" si="1">SUM(E3:H3)</f>
        <v>153</v>
      </c>
      <c r="J3">
        <f>SUM(E3,G3)</f>
        <v>69</v>
      </c>
    </row>
    <row r="4" spans="1:10" x14ac:dyDescent="0.3">
      <c r="A4" t="s">
        <v>46</v>
      </c>
      <c r="B4" t="s">
        <v>43</v>
      </c>
      <c r="C4" t="s">
        <v>462</v>
      </c>
      <c r="D4" t="s">
        <v>8</v>
      </c>
      <c r="E4">
        <v>12</v>
      </c>
      <c r="F4">
        <f>SUM(23-E4)</f>
        <v>11</v>
      </c>
      <c r="G4">
        <v>43</v>
      </c>
      <c r="H4">
        <f t="shared" si="0"/>
        <v>35</v>
      </c>
      <c r="I4">
        <f t="shared" si="1"/>
        <v>101</v>
      </c>
      <c r="J4">
        <f>SUM(E4:F4)</f>
        <v>23</v>
      </c>
    </row>
    <row r="5" spans="1:10" x14ac:dyDescent="0.3">
      <c r="A5" t="s">
        <v>416</v>
      </c>
      <c r="B5" t="s">
        <v>43</v>
      </c>
      <c r="C5" t="s">
        <v>463</v>
      </c>
      <c r="D5" t="s">
        <v>8</v>
      </c>
      <c r="E5">
        <v>27</v>
      </c>
      <c r="F5">
        <f>SUM(87-E5)</f>
        <v>60</v>
      </c>
      <c r="G5">
        <v>29</v>
      </c>
      <c r="H5">
        <f>SUM(78-G5)</f>
        <v>49</v>
      </c>
      <c r="I5">
        <f t="shared" si="1"/>
        <v>165</v>
      </c>
      <c r="J5">
        <f>SUM(E5,G5)</f>
        <v>56</v>
      </c>
    </row>
    <row r="6" spans="1:10" x14ac:dyDescent="0.3">
      <c r="A6" t="s">
        <v>15</v>
      </c>
      <c r="B6" t="s">
        <v>43</v>
      </c>
      <c r="C6" t="s">
        <v>463</v>
      </c>
      <c r="D6" t="s">
        <v>8</v>
      </c>
      <c r="E6">
        <v>18</v>
      </c>
      <c r="F6">
        <f>SUM(75-E6)</f>
        <v>57</v>
      </c>
      <c r="G6">
        <v>29</v>
      </c>
      <c r="H6">
        <f t="shared" ref="H6:H7" si="2">SUM(78-G6)</f>
        <v>49</v>
      </c>
      <c r="I6">
        <f t="shared" si="1"/>
        <v>153</v>
      </c>
      <c r="J6">
        <f>SUM(E6,G6)</f>
        <v>47</v>
      </c>
    </row>
    <row r="7" spans="1:10" x14ac:dyDescent="0.3">
      <c r="A7" t="s">
        <v>46</v>
      </c>
      <c r="B7" t="s">
        <v>43</v>
      </c>
      <c r="C7" t="s">
        <v>463</v>
      </c>
      <c r="D7" t="s">
        <v>8</v>
      </c>
      <c r="E7">
        <v>5</v>
      </c>
      <c r="F7">
        <f>SUM(23-E7)</f>
        <v>18</v>
      </c>
      <c r="G7">
        <v>29</v>
      </c>
      <c r="H7">
        <f t="shared" si="2"/>
        <v>49</v>
      </c>
      <c r="I7">
        <f t="shared" si="1"/>
        <v>101</v>
      </c>
      <c r="J7">
        <f>SUM(E7:F7)</f>
        <v>23</v>
      </c>
    </row>
    <row r="8" spans="1:10" x14ac:dyDescent="0.3">
      <c r="A8" t="s">
        <v>416</v>
      </c>
      <c r="B8" t="s">
        <v>43</v>
      </c>
      <c r="C8" t="s">
        <v>464</v>
      </c>
      <c r="D8" t="s">
        <v>8</v>
      </c>
      <c r="E8">
        <v>15</v>
      </c>
      <c r="F8">
        <f>SUM(87-27)</f>
        <v>60</v>
      </c>
      <c r="G8">
        <v>19</v>
      </c>
      <c r="H8">
        <f>SUM(78-G8)</f>
        <v>59</v>
      </c>
      <c r="I8">
        <f>SUM(E8:H8)</f>
        <v>153</v>
      </c>
      <c r="J8">
        <f>SUM(E8,G8)</f>
        <v>34</v>
      </c>
    </row>
    <row r="9" spans="1:10" x14ac:dyDescent="0.3">
      <c r="A9" t="s">
        <v>15</v>
      </c>
      <c r="B9" t="s">
        <v>43</v>
      </c>
      <c r="C9" t="s">
        <v>464</v>
      </c>
      <c r="D9" t="s">
        <v>8</v>
      </c>
      <c r="E9">
        <v>9</v>
      </c>
      <c r="F9">
        <f>SUM(75-E9)</f>
        <v>66</v>
      </c>
      <c r="G9">
        <v>19</v>
      </c>
      <c r="H9">
        <f t="shared" ref="H9:H10" si="3">SUM(78-G9)</f>
        <v>59</v>
      </c>
      <c r="I9">
        <f t="shared" si="1"/>
        <v>153</v>
      </c>
      <c r="J9">
        <f>SUM(E9,G9)</f>
        <v>28</v>
      </c>
    </row>
    <row r="10" spans="1:10" x14ac:dyDescent="0.3">
      <c r="A10" t="s">
        <v>46</v>
      </c>
      <c r="B10" t="s">
        <v>43</v>
      </c>
      <c r="C10" t="s">
        <v>464</v>
      </c>
      <c r="D10" t="s">
        <v>8</v>
      </c>
      <c r="E10">
        <v>1</v>
      </c>
      <c r="F10">
        <f>SUM(23-E10)</f>
        <v>22</v>
      </c>
      <c r="G10">
        <v>19</v>
      </c>
      <c r="H10">
        <f t="shared" si="3"/>
        <v>59</v>
      </c>
      <c r="I10">
        <f t="shared" si="1"/>
        <v>101</v>
      </c>
      <c r="J10">
        <f>SUM(E10,G10)</f>
        <v>20</v>
      </c>
    </row>
    <row r="11" spans="1:10" x14ac:dyDescent="0.3">
      <c r="A11" t="s">
        <v>416</v>
      </c>
      <c r="B11" t="s">
        <v>43</v>
      </c>
      <c r="C11" t="s">
        <v>354</v>
      </c>
      <c r="D11" t="s">
        <v>8</v>
      </c>
      <c r="E11">
        <v>3</v>
      </c>
      <c r="F11">
        <f>SUM(87-E11)</f>
        <v>84</v>
      </c>
      <c r="G11">
        <v>7</v>
      </c>
      <c r="H11">
        <f>SUM(78-G11)</f>
        <v>71</v>
      </c>
      <c r="I11">
        <f t="shared" si="1"/>
        <v>165</v>
      </c>
      <c r="J11">
        <f t="shared" ref="J11:J43" si="4">SUM(E11,G11)</f>
        <v>10</v>
      </c>
    </row>
    <row r="12" spans="1:10" x14ac:dyDescent="0.3">
      <c r="A12" t="s">
        <v>15</v>
      </c>
      <c r="B12" t="s">
        <v>43</v>
      </c>
      <c r="C12" t="s">
        <v>354</v>
      </c>
      <c r="D12" t="s">
        <v>8</v>
      </c>
      <c r="E12">
        <v>3</v>
      </c>
      <c r="F12">
        <f>SUM(75-E12)</f>
        <v>72</v>
      </c>
      <c r="G12">
        <v>7</v>
      </c>
      <c r="H12">
        <f t="shared" ref="H12:H22" si="5">SUM(78-G12)</f>
        <v>71</v>
      </c>
      <c r="I12">
        <f t="shared" si="1"/>
        <v>153</v>
      </c>
      <c r="J12">
        <f t="shared" si="4"/>
        <v>10</v>
      </c>
    </row>
    <row r="13" spans="1:10" x14ac:dyDescent="0.3">
      <c r="A13" t="s">
        <v>46</v>
      </c>
      <c r="B13" t="s">
        <v>43</v>
      </c>
      <c r="C13" t="s">
        <v>354</v>
      </c>
      <c r="D13" t="s">
        <v>8</v>
      </c>
      <c r="E13">
        <v>1</v>
      </c>
      <c r="F13">
        <f>SUM(23-E13)</f>
        <v>22</v>
      </c>
      <c r="G13">
        <v>7</v>
      </c>
      <c r="H13">
        <f t="shared" si="5"/>
        <v>71</v>
      </c>
      <c r="I13">
        <f t="shared" si="1"/>
        <v>101</v>
      </c>
      <c r="J13">
        <f t="shared" si="4"/>
        <v>8</v>
      </c>
    </row>
    <row r="14" spans="1:10" x14ac:dyDescent="0.3">
      <c r="A14" t="s">
        <v>416</v>
      </c>
      <c r="B14" t="s">
        <v>43</v>
      </c>
      <c r="C14" t="s">
        <v>399</v>
      </c>
      <c r="D14" t="s">
        <v>8</v>
      </c>
      <c r="E14">
        <v>4</v>
      </c>
      <c r="F14">
        <f t="shared" ref="F14" si="6">SUM(87-E14)</f>
        <v>83</v>
      </c>
      <c r="G14">
        <v>11</v>
      </c>
      <c r="H14">
        <f t="shared" si="5"/>
        <v>67</v>
      </c>
      <c r="I14">
        <f t="shared" si="1"/>
        <v>165</v>
      </c>
      <c r="J14">
        <f t="shared" si="4"/>
        <v>15</v>
      </c>
    </row>
    <row r="15" spans="1:10" x14ac:dyDescent="0.3">
      <c r="A15" t="s">
        <v>15</v>
      </c>
      <c r="B15" t="s">
        <v>43</v>
      </c>
      <c r="C15" t="s">
        <v>399</v>
      </c>
      <c r="D15" t="s">
        <v>8</v>
      </c>
      <c r="E15">
        <v>9</v>
      </c>
      <c r="F15">
        <f t="shared" ref="F15" si="7">SUM(75-E15)</f>
        <v>66</v>
      </c>
      <c r="G15">
        <v>11</v>
      </c>
      <c r="H15">
        <f t="shared" si="5"/>
        <v>67</v>
      </c>
      <c r="I15">
        <f t="shared" si="1"/>
        <v>153</v>
      </c>
      <c r="J15">
        <f t="shared" si="4"/>
        <v>20</v>
      </c>
    </row>
    <row r="16" spans="1:10" x14ac:dyDescent="0.3">
      <c r="A16" t="s">
        <v>46</v>
      </c>
      <c r="B16" t="s">
        <v>43</v>
      </c>
      <c r="C16" t="s">
        <v>399</v>
      </c>
      <c r="D16" t="s">
        <v>8</v>
      </c>
      <c r="E16">
        <v>0</v>
      </c>
      <c r="F16">
        <f t="shared" ref="F16" si="8">SUM(23-E16)</f>
        <v>23</v>
      </c>
      <c r="G16">
        <v>11</v>
      </c>
      <c r="H16">
        <f t="shared" si="5"/>
        <v>67</v>
      </c>
      <c r="I16">
        <f t="shared" si="1"/>
        <v>101</v>
      </c>
      <c r="J16">
        <f t="shared" si="4"/>
        <v>11</v>
      </c>
    </row>
    <row r="17" spans="1:10" x14ac:dyDescent="0.3">
      <c r="A17" t="s">
        <v>416</v>
      </c>
      <c r="B17" t="s">
        <v>43</v>
      </c>
      <c r="C17" t="s">
        <v>661</v>
      </c>
      <c r="D17" t="s">
        <v>8</v>
      </c>
      <c r="E17">
        <v>2</v>
      </c>
      <c r="F17">
        <f t="shared" ref="F17" si="9">SUM(87-E17)</f>
        <v>85</v>
      </c>
      <c r="G17">
        <v>1</v>
      </c>
      <c r="H17">
        <f>SUM(78-G17)</f>
        <v>77</v>
      </c>
      <c r="I17">
        <f t="shared" si="1"/>
        <v>165</v>
      </c>
      <c r="J17">
        <f t="shared" si="4"/>
        <v>3</v>
      </c>
    </row>
    <row r="18" spans="1:10" x14ac:dyDescent="0.3">
      <c r="A18" t="s">
        <v>15</v>
      </c>
      <c r="B18" t="s">
        <v>43</v>
      </c>
      <c r="C18" t="s">
        <v>661</v>
      </c>
      <c r="D18" t="s">
        <v>8</v>
      </c>
      <c r="E18">
        <v>1</v>
      </c>
      <c r="F18">
        <f t="shared" ref="F18" si="10">SUM(75-E18)</f>
        <v>74</v>
      </c>
      <c r="G18">
        <v>1</v>
      </c>
      <c r="H18">
        <f t="shared" si="5"/>
        <v>77</v>
      </c>
      <c r="I18">
        <f t="shared" si="1"/>
        <v>153</v>
      </c>
      <c r="J18">
        <f t="shared" si="4"/>
        <v>2</v>
      </c>
    </row>
    <row r="19" spans="1:10" x14ac:dyDescent="0.3">
      <c r="A19" t="s">
        <v>46</v>
      </c>
      <c r="B19" t="s">
        <v>43</v>
      </c>
      <c r="C19" t="s">
        <v>661</v>
      </c>
      <c r="D19" t="s">
        <v>8</v>
      </c>
      <c r="E19">
        <v>1</v>
      </c>
      <c r="F19">
        <f t="shared" ref="F19" si="11">SUM(23-E19)</f>
        <v>22</v>
      </c>
      <c r="G19">
        <v>1</v>
      </c>
      <c r="H19">
        <f t="shared" si="5"/>
        <v>77</v>
      </c>
      <c r="I19">
        <f t="shared" si="1"/>
        <v>101</v>
      </c>
      <c r="J19">
        <f t="shared" si="4"/>
        <v>2</v>
      </c>
    </row>
    <row r="20" spans="1:10" x14ac:dyDescent="0.3">
      <c r="A20" t="s">
        <v>416</v>
      </c>
      <c r="B20" t="s">
        <v>43</v>
      </c>
      <c r="C20" t="s">
        <v>662</v>
      </c>
      <c r="D20" t="s">
        <v>8</v>
      </c>
      <c r="E20">
        <v>2</v>
      </c>
      <c r="F20">
        <f t="shared" ref="F20" si="12">SUM(87-E20)</f>
        <v>85</v>
      </c>
      <c r="G20">
        <v>2</v>
      </c>
      <c r="H20">
        <f t="shared" si="5"/>
        <v>76</v>
      </c>
      <c r="I20">
        <f t="shared" si="1"/>
        <v>165</v>
      </c>
      <c r="J20">
        <f t="shared" si="4"/>
        <v>4</v>
      </c>
    </row>
    <row r="21" spans="1:10" x14ac:dyDescent="0.3">
      <c r="A21" t="s">
        <v>15</v>
      </c>
      <c r="B21" t="s">
        <v>43</v>
      </c>
      <c r="C21" t="s">
        <v>662</v>
      </c>
      <c r="D21" t="s">
        <v>8</v>
      </c>
      <c r="E21">
        <v>1</v>
      </c>
      <c r="F21">
        <f t="shared" ref="F21" si="13">SUM(75-E21)</f>
        <v>74</v>
      </c>
      <c r="G21">
        <v>2</v>
      </c>
      <c r="H21">
        <f t="shared" si="5"/>
        <v>76</v>
      </c>
      <c r="I21">
        <f t="shared" si="1"/>
        <v>153</v>
      </c>
      <c r="J21">
        <f t="shared" si="4"/>
        <v>3</v>
      </c>
    </row>
    <row r="22" spans="1:10" x14ac:dyDescent="0.3">
      <c r="A22" t="s">
        <v>46</v>
      </c>
      <c r="B22" t="s">
        <v>43</v>
      </c>
      <c r="C22" t="s">
        <v>662</v>
      </c>
      <c r="D22" t="s">
        <v>8</v>
      </c>
      <c r="E22">
        <v>0</v>
      </c>
      <c r="F22">
        <f t="shared" ref="F22" si="14">SUM(23-E22)</f>
        <v>23</v>
      </c>
      <c r="G22">
        <v>2</v>
      </c>
      <c r="H22">
        <f t="shared" si="5"/>
        <v>76</v>
      </c>
      <c r="I22">
        <f t="shared" si="1"/>
        <v>101</v>
      </c>
      <c r="J22">
        <f t="shared" si="4"/>
        <v>2</v>
      </c>
    </row>
    <row r="23" spans="1:10" x14ac:dyDescent="0.3">
      <c r="A23" t="s">
        <v>416</v>
      </c>
      <c r="B23" t="s">
        <v>156</v>
      </c>
      <c r="C23" t="s">
        <v>462</v>
      </c>
      <c r="D23" t="s">
        <v>8</v>
      </c>
      <c r="E23">
        <v>8</v>
      </c>
      <c r="F23">
        <f>SUM(53-E23)</f>
        <v>45</v>
      </c>
      <c r="G23">
        <v>4</v>
      </c>
      <c r="H23">
        <f>SUM(36-G23)</f>
        <v>32</v>
      </c>
      <c r="I23">
        <f t="shared" si="1"/>
        <v>89</v>
      </c>
      <c r="J23">
        <f t="shared" si="4"/>
        <v>12</v>
      </c>
    </row>
    <row r="24" spans="1:10" x14ac:dyDescent="0.3">
      <c r="A24" t="s">
        <v>15</v>
      </c>
      <c r="B24" t="s">
        <v>156</v>
      </c>
      <c r="C24" t="s">
        <v>462</v>
      </c>
      <c r="D24" t="s">
        <v>8</v>
      </c>
      <c r="E24">
        <v>6</v>
      </c>
      <c r="F24">
        <f>SUM(28-E24)</f>
        <v>22</v>
      </c>
      <c r="G24">
        <v>4</v>
      </c>
      <c r="H24">
        <f t="shared" ref="H24:H43" si="15">SUM(36-G24)</f>
        <v>32</v>
      </c>
      <c r="I24">
        <f t="shared" si="1"/>
        <v>64</v>
      </c>
      <c r="J24">
        <f t="shared" si="4"/>
        <v>10</v>
      </c>
    </row>
    <row r="25" spans="1:10" x14ac:dyDescent="0.3">
      <c r="A25" t="s">
        <v>46</v>
      </c>
      <c r="B25" t="s">
        <v>156</v>
      </c>
      <c r="C25" t="s">
        <v>462</v>
      </c>
      <c r="D25" t="s">
        <v>8</v>
      </c>
      <c r="E25">
        <v>1</v>
      </c>
      <c r="F25">
        <f>SUM(7-E25)</f>
        <v>6</v>
      </c>
      <c r="G25">
        <v>4</v>
      </c>
      <c r="H25">
        <f t="shared" si="15"/>
        <v>32</v>
      </c>
      <c r="I25">
        <f t="shared" si="1"/>
        <v>43</v>
      </c>
      <c r="J25">
        <f t="shared" si="4"/>
        <v>5</v>
      </c>
    </row>
    <row r="26" spans="1:10" x14ac:dyDescent="0.3">
      <c r="A26" t="s">
        <v>416</v>
      </c>
      <c r="B26" t="s">
        <v>156</v>
      </c>
      <c r="C26" t="s">
        <v>463</v>
      </c>
      <c r="D26" t="s">
        <v>8</v>
      </c>
      <c r="E26">
        <v>19</v>
      </c>
      <c r="F26">
        <f t="shared" ref="F26" si="16">SUM(53-E26)</f>
        <v>34</v>
      </c>
      <c r="G26">
        <v>4</v>
      </c>
      <c r="H26">
        <f t="shared" si="15"/>
        <v>32</v>
      </c>
      <c r="I26">
        <f t="shared" ref="I26:I43" si="17">SUM(E26:H26)</f>
        <v>89</v>
      </c>
      <c r="J26">
        <f t="shared" si="4"/>
        <v>23</v>
      </c>
    </row>
    <row r="27" spans="1:10" x14ac:dyDescent="0.3">
      <c r="A27" t="s">
        <v>15</v>
      </c>
      <c r="B27" t="s">
        <v>156</v>
      </c>
      <c r="C27" t="s">
        <v>463</v>
      </c>
      <c r="D27" t="s">
        <v>8</v>
      </c>
      <c r="E27">
        <v>6</v>
      </c>
      <c r="F27">
        <f t="shared" ref="F27" si="18">SUM(28-E27)</f>
        <v>22</v>
      </c>
      <c r="G27">
        <v>4</v>
      </c>
      <c r="H27">
        <f t="shared" si="15"/>
        <v>32</v>
      </c>
      <c r="I27">
        <f t="shared" si="17"/>
        <v>64</v>
      </c>
      <c r="J27">
        <f t="shared" si="4"/>
        <v>10</v>
      </c>
    </row>
    <row r="28" spans="1:10" x14ac:dyDescent="0.3">
      <c r="A28" t="s">
        <v>46</v>
      </c>
      <c r="B28" t="s">
        <v>156</v>
      </c>
      <c r="C28" t="s">
        <v>463</v>
      </c>
      <c r="D28" t="s">
        <v>8</v>
      </c>
      <c r="E28">
        <v>1</v>
      </c>
      <c r="F28">
        <f t="shared" ref="F28" si="19">SUM(7-E28)</f>
        <v>6</v>
      </c>
      <c r="G28">
        <v>4</v>
      </c>
      <c r="H28">
        <f t="shared" si="15"/>
        <v>32</v>
      </c>
      <c r="I28">
        <f t="shared" si="17"/>
        <v>43</v>
      </c>
      <c r="J28">
        <f t="shared" si="4"/>
        <v>5</v>
      </c>
    </row>
    <row r="29" spans="1:10" x14ac:dyDescent="0.3">
      <c r="A29" t="s">
        <v>416</v>
      </c>
      <c r="B29" t="s">
        <v>156</v>
      </c>
      <c r="C29" t="s">
        <v>464</v>
      </c>
      <c r="D29" t="s">
        <v>8</v>
      </c>
      <c r="E29">
        <v>7</v>
      </c>
      <c r="F29">
        <f t="shared" ref="F29" si="20">SUM(53-E29)</f>
        <v>46</v>
      </c>
      <c r="G29">
        <v>1</v>
      </c>
      <c r="H29">
        <f t="shared" si="15"/>
        <v>35</v>
      </c>
      <c r="I29">
        <f t="shared" si="17"/>
        <v>89</v>
      </c>
      <c r="J29">
        <f t="shared" si="4"/>
        <v>8</v>
      </c>
    </row>
    <row r="30" spans="1:10" x14ac:dyDescent="0.3">
      <c r="A30" t="s">
        <v>15</v>
      </c>
      <c r="B30" t="s">
        <v>156</v>
      </c>
      <c r="C30" t="s">
        <v>464</v>
      </c>
      <c r="D30" t="s">
        <v>8</v>
      </c>
      <c r="E30">
        <v>1</v>
      </c>
      <c r="F30">
        <f t="shared" ref="F30" si="21">SUM(28-E30)</f>
        <v>27</v>
      </c>
      <c r="G30">
        <v>1</v>
      </c>
      <c r="H30">
        <f t="shared" si="15"/>
        <v>35</v>
      </c>
      <c r="I30">
        <f t="shared" si="17"/>
        <v>64</v>
      </c>
      <c r="J30">
        <f t="shared" si="4"/>
        <v>2</v>
      </c>
    </row>
    <row r="31" spans="1:10" x14ac:dyDescent="0.3">
      <c r="A31" t="s">
        <v>46</v>
      </c>
      <c r="B31" t="s">
        <v>156</v>
      </c>
      <c r="C31" t="s">
        <v>464</v>
      </c>
      <c r="D31" t="s">
        <v>8</v>
      </c>
      <c r="E31">
        <v>0</v>
      </c>
      <c r="F31">
        <f t="shared" ref="F31" si="22">SUM(7-E31)</f>
        <v>7</v>
      </c>
      <c r="G31">
        <v>1</v>
      </c>
      <c r="H31">
        <f t="shared" si="15"/>
        <v>35</v>
      </c>
      <c r="I31">
        <f t="shared" si="17"/>
        <v>43</v>
      </c>
      <c r="J31">
        <f t="shared" si="4"/>
        <v>1</v>
      </c>
    </row>
    <row r="32" spans="1:10" x14ac:dyDescent="0.3">
      <c r="A32" t="s">
        <v>416</v>
      </c>
      <c r="B32" t="s">
        <v>156</v>
      </c>
      <c r="C32" t="s">
        <v>354</v>
      </c>
      <c r="D32" t="s">
        <v>8</v>
      </c>
      <c r="E32">
        <v>7</v>
      </c>
      <c r="F32">
        <f t="shared" ref="F32" si="23">SUM(53-E32)</f>
        <v>46</v>
      </c>
      <c r="G32">
        <v>1</v>
      </c>
      <c r="H32">
        <f t="shared" si="15"/>
        <v>35</v>
      </c>
      <c r="I32">
        <f t="shared" si="17"/>
        <v>89</v>
      </c>
      <c r="J32">
        <f t="shared" si="4"/>
        <v>8</v>
      </c>
    </row>
    <row r="33" spans="1:10" x14ac:dyDescent="0.3">
      <c r="A33" t="s">
        <v>15</v>
      </c>
      <c r="B33" t="s">
        <v>156</v>
      </c>
      <c r="C33" t="s">
        <v>354</v>
      </c>
      <c r="D33" t="s">
        <v>8</v>
      </c>
      <c r="E33">
        <v>4</v>
      </c>
      <c r="F33">
        <f t="shared" ref="F33" si="24">SUM(28-E33)</f>
        <v>24</v>
      </c>
      <c r="G33">
        <v>1</v>
      </c>
      <c r="H33">
        <f t="shared" si="15"/>
        <v>35</v>
      </c>
      <c r="I33">
        <f t="shared" si="17"/>
        <v>64</v>
      </c>
      <c r="J33">
        <f t="shared" si="4"/>
        <v>5</v>
      </c>
    </row>
    <row r="34" spans="1:10" x14ac:dyDescent="0.3">
      <c r="A34" t="s">
        <v>46</v>
      </c>
      <c r="B34" t="s">
        <v>156</v>
      </c>
      <c r="C34" t="s">
        <v>354</v>
      </c>
      <c r="D34" t="s">
        <v>8</v>
      </c>
      <c r="E34">
        <v>0</v>
      </c>
      <c r="F34">
        <f t="shared" ref="F34" si="25">SUM(7-E34)</f>
        <v>7</v>
      </c>
      <c r="G34">
        <v>1</v>
      </c>
      <c r="H34">
        <f t="shared" si="15"/>
        <v>35</v>
      </c>
      <c r="I34">
        <f t="shared" si="17"/>
        <v>43</v>
      </c>
      <c r="J34">
        <f t="shared" si="4"/>
        <v>1</v>
      </c>
    </row>
    <row r="35" spans="1:10" x14ac:dyDescent="0.3">
      <c r="A35" t="s">
        <v>416</v>
      </c>
      <c r="B35" t="s">
        <v>156</v>
      </c>
      <c r="C35" t="s">
        <v>399</v>
      </c>
      <c r="D35" t="s">
        <v>8</v>
      </c>
      <c r="E35">
        <v>5</v>
      </c>
      <c r="F35">
        <f t="shared" ref="F35" si="26">SUM(53-E35)</f>
        <v>48</v>
      </c>
      <c r="G35">
        <v>4</v>
      </c>
      <c r="H35">
        <f t="shared" si="15"/>
        <v>32</v>
      </c>
      <c r="I35">
        <f t="shared" si="17"/>
        <v>89</v>
      </c>
      <c r="J35">
        <f t="shared" si="4"/>
        <v>9</v>
      </c>
    </row>
    <row r="36" spans="1:10" x14ac:dyDescent="0.3">
      <c r="A36" t="s">
        <v>15</v>
      </c>
      <c r="B36" t="s">
        <v>156</v>
      </c>
      <c r="C36" t="s">
        <v>399</v>
      </c>
      <c r="D36" t="s">
        <v>8</v>
      </c>
      <c r="E36">
        <v>3</v>
      </c>
      <c r="F36">
        <f t="shared" ref="F36" si="27">SUM(28-E36)</f>
        <v>25</v>
      </c>
      <c r="G36">
        <v>4</v>
      </c>
      <c r="H36">
        <f t="shared" si="15"/>
        <v>32</v>
      </c>
      <c r="I36">
        <f t="shared" si="17"/>
        <v>64</v>
      </c>
      <c r="J36">
        <f t="shared" si="4"/>
        <v>7</v>
      </c>
    </row>
    <row r="37" spans="1:10" x14ac:dyDescent="0.3">
      <c r="A37" t="s">
        <v>46</v>
      </c>
      <c r="B37" t="s">
        <v>156</v>
      </c>
      <c r="C37" t="s">
        <v>399</v>
      </c>
      <c r="D37" t="s">
        <v>8</v>
      </c>
      <c r="E37">
        <v>0</v>
      </c>
      <c r="F37">
        <f t="shared" ref="F37" si="28">SUM(7-E37)</f>
        <v>7</v>
      </c>
      <c r="G37">
        <v>4</v>
      </c>
      <c r="H37">
        <f t="shared" si="15"/>
        <v>32</v>
      </c>
      <c r="I37">
        <f t="shared" si="17"/>
        <v>43</v>
      </c>
      <c r="J37">
        <f t="shared" si="4"/>
        <v>4</v>
      </c>
    </row>
    <row r="38" spans="1:10" x14ac:dyDescent="0.3">
      <c r="A38" t="s">
        <v>416</v>
      </c>
      <c r="B38" t="s">
        <v>156</v>
      </c>
      <c r="C38" t="s">
        <v>661</v>
      </c>
      <c r="D38" t="s">
        <v>8</v>
      </c>
      <c r="E38">
        <v>0</v>
      </c>
      <c r="F38">
        <f t="shared" ref="F38" si="29">SUM(53-E38)</f>
        <v>53</v>
      </c>
      <c r="G38">
        <v>1</v>
      </c>
      <c r="H38">
        <f t="shared" si="15"/>
        <v>35</v>
      </c>
      <c r="I38">
        <f t="shared" si="17"/>
        <v>89</v>
      </c>
      <c r="J38">
        <f t="shared" si="4"/>
        <v>1</v>
      </c>
    </row>
    <row r="39" spans="1:10" x14ac:dyDescent="0.3">
      <c r="A39" t="s">
        <v>15</v>
      </c>
      <c r="B39" t="s">
        <v>156</v>
      </c>
      <c r="C39" t="s">
        <v>661</v>
      </c>
      <c r="D39" t="s">
        <v>8</v>
      </c>
      <c r="E39">
        <v>1</v>
      </c>
      <c r="F39">
        <f t="shared" ref="F39" si="30">SUM(28-E39)</f>
        <v>27</v>
      </c>
      <c r="G39">
        <v>1</v>
      </c>
      <c r="H39">
        <f t="shared" si="15"/>
        <v>35</v>
      </c>
      <c r="I39">
        <f t="shared" si="17"/>
        <v>64</v>
      </c>
      <c r="J39">
        <f t="shared" si="4"/>
        <v>2</v>
      </c>
    </row>
    <row r="40" spans="1:10" x14ac:dyDescent="0.3">
      <c r="A40" t="s">
        <v>46</v>
      </c>
      <c r="B40" t="s">
        <v>156</v>
      </c>
      <c r="C40" t="s">
        <v>661</v>
      </c>
      <c r="D40" t="s">
        <v>8</v>
      </c>
      <c r="E40">
        <v>0</v>
      </c>
      <c r="F40">
        <f t="shared" ref="F40" si="31">SUM(7-E40)</f>
        <v>7</v>
      </c>
      <c r="G40">
        <v>1</v>
      </c>
      <c r="H40">
        <f t="shared" si="15"/>
        <v>35</v>
      </c>
      <c r="I40">
        <f t="shared" si="17"/>
        <v>43</v>
      </c>
      <c r="J40">
        <f t="shared" si="4"/>
        <v>1</v>
      </c>
    </row>
    <row r="41" spans="1:10" x14ac:dyDescent="0.3">
      <c r="A41" t="s">
        <v>416</v>
      </c>
      <c r="B41" t="s">
        <v>156</v>
      </c>
      <c r="C41" t="s">
        <v>662</v>
      </c>
      <c r="D41" t="s">
        <v>8</v>
      </c>
      <c r="E41">
        <v>1</v>
      </c>
      <c r="F41">
        <f t="shared" ref="F41" si="32">SUM(53-E41)</f>
        <v>52</v>
      </c>
      <c r="G41">
        <v>0</v>
      </c>
      <c r="H41">
        <f t="shared" si="15"/>
        <v>36</v>
      </c>
      <c r="I41">
        <f t="shared" si="17"/>
        <v>89</v>
      </c>
      <c r="J41">
        <f t="shared" si="4"/>
        <v>1</v>
      </c>
    </row>
    <row r="42" spans="1:10" x14ac:dyDescent="0.3">
      <c r="A42" t="s">
        <v>15</v>
      </c>
      <c r="B42" t="s">
        <v>156</v>
      </c>
      <c r="C42" t="s">
        <v>662</v>
      </c>
      <c r="D42" t="s">
        <v>8</v>
      </c>
      <c r="E42">
        <v>0</v>
      </c>
      <c r="F42">
        <f t="shared" ref="F42" si="33">SUM(28-E42)</f>
        <v>28</v>
      </c>
      <c r="G42">
        <v>0</v>
      </c>
      <c r="H42">
        <f t="shared" si="15"/>
        <v>36</v>
      </c>
      <c r="I42">
        <f t="shared" si="17"/>
        <v>64</v>
      </c>
      <c r="J42">
        <f t="shared" si="4"/>
        <v>0</v>
      </c>
    </row>
    <row r="43" spans="1:10" x14ac:dyDescent="0.3">
      <c r="A43" t="s">
        <v>46</v>
      </c>
      <c r="B43" t="s">
        <v>156</v>
      </c>
      <c r="C43" t="s">
        <v>662</v>
      </c>
      <c r="D43" t="s">
        <v>8</v>
      </c>
      <c r="E43">
        <v>0</v>
      </c>
      <c r="F43">
        <f t="shared" ref="F43" si="34">SUM(7-E43)</f>
        <v>7</v>
      </c>
      <c r="G43">
        <v>0</v>
      </c>
      <c r="H43">
        <f t="shared" si="15"/>
        <v>36</v>
      </c>
      <c r="I43">
        <f t="shared" si="17"/>
        <v>43</v>
      </c>
      <c r="J43">
        <f t="shared" si="4"/>
        <v>0</v>
      </c>
    </row>
  </sheetData>
  <phoneticPr fontId="2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741F-CA47-41FE-A7BC-FBDD1A67B1E2}">
  <dimension ref="A1:J4"/>
  <sheetViews>
    <sheetView zoomScale="85" zoomScaleNormal="85" workbookViewId="0">
      <selection activeCell="N24" sqref="N24"/>
    </sheetView>
  </sheetViews>
  <sheetFormatPr defaultRowHeight="14.4" x14ac:dyDescent="0.3"/>
  <cols>
    <col min="1" max="1" width="13.33203125" bestFit="1" customWidth="1"/>
    <col min="2" max="2" width="11.77734375" bestFit="1" customWidth="1"/>
    <col min="3" max="3" width="20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731</v>
      </c>
      <c r="B2" t="s">
        <v>71</v>
      </c>
      <c r="C2" t="s">
        <v>568</v>
      </c>
      <c r="D2" t="s">
        <v>8</v>
      </c>
      <c r="E2">
        <v>11.3</v>
      </c>
      <c r="F2">
        <v>6.1</v>
      </c>
      <c r="G2">
        <v>29</v>
      </c>
      <c r="H2" s="6"/>
      <c r="I2" s="6"/>
      <c r="J2" s="6"/>
    </row>
    <row r="3" spans="1:10" x14ac:dyDescent="0.3">
      <c r="A3" t="s">
        <v>730</v>
      </c>
      <c r="B3" t="s">
        <v>71</v>
      </c>
      <c r="C3" t="s">
        <v>568</v>
      </c>
      <c r="D3" t="s">
        <v>8</v>
      </c>
      <c r="E3">
        <v>8.8000000000000007</v>
      </c>
      <c r="F3">
        <v>4.0999999999999996</v>
      </c>
      <c r="G3">
        <v>37</v>
      </c>
    </row>
    <row r="4" spans="1:10" x14ac:dyDescent="0.3">
      <c r="A4" t="s">
        <v>719</v>
      </c>
      <c r="B4" t="s">
        <v>71</v>
      </c>
      <c r="C4" t="s">
        <v>568</v>
      </c>
      <c r="D4" t="s">
        <v>8</v>
      </c>
      <c r="E4">
        <v>12</v>
      </c>
      <c r="F4">
        <v>6</v>
      </c>
      <c r="G4">
        <v>39</v>
      </c>
    </row>
  </sheetData>
  <pageMargins left="0.7" right="0.7" top="0.75" bottom="0.75" header="0.3" footer="0.3"/>
  <pageSetup paperSize="9"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CF44-8C0B-40AD-8950-7ACD8F6B2840}">
  <dimension ref="A1:J2"/>
  <sheetViews>
    <sheetView workbookViewId="0">
      <selection sqref="A1:J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650</v>
      </c>
      <c r="B2" t="s">
        <v>43</v>
      </c>
      <c r="C2" t="s">
        <v>44</v>
      </c>
      <c r="D2" t="s">
        <v>8</v>
      </c>
      <c r="E2">
        <v>7.2999999999999995E-2</v>
      </c>
      <c r="F2">
        <v>0.157</v>
      </c>
      <c r="G2">
        <v>14</v>
      </c>
      <c r="H2">
        <v>8.5999999999999993E-2</v>
      </c>
      <c r="I2">
        <v>0.12</v>
      </c>
      <c r="J2">
        <v>30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CE8F-7165-4F29-9D70-E153C8FE99F8}">
  <dimension ref="A1:L11"/>
  <sheetViews>
    <sheetView workbookViewId="0">
      <selection activeCell="O18" sqref="O18"/>
    </sheetView>
  </sheetViews>
  <sheetFormatPr defaultRowHeight="14.4" x14ac:dyDescent="0.3"/>
  <cols>
    <col min="3" max="3" width="19.218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16</v>
      </c>
      <c r="B2" t="s">
        <v>269</v>
      </c>
      <c r="C2" t="s">
        <v>652</v>
      </c>
      <c r="D2" t="s">
        <v>8</v>
      </c>
      <c r="E2">
        <v>0.2</v>
      </c>
      <c r="F2">
        <v>0.03</v>
      </c>
      <c r="G2">
        <v>0.41</v>
      </c>
      <c r="H2">
        <v>45</v>
      </c>
      <c r="I2">
        <v>0.45</v>
      </c>
      <c r="J2">
        <v>0.3</v>
      </c>
      <c r="K2">
        <v>0.62</v>
      </c>
      <c r="L2">
        <v>137</v>
      </c>
    </row>
    <row r="3" spans="1:12" x14ac:dyDescent="0.3">
      <c r="A3" t="s">
        <v>15</v>
      </c>
      <c r="B3" t="s">
        <v>269</v>
      </c>
      <c r="C3" t="s">
        <v>652</v>
      </c>
      <c r="D3" t="s">
        <v>8</v>
      </c>
      <c r="E3">
        <v>0.32</v>
      </c>
      <c r="F3">
        <v>0.18</v>
      </c>
      <c r="G3">
        <v>0.48</v>
      </c>
      <c r="H3">
        <v>56</v>
      </c>
      <c r="I3">
        <v>0.45</v>
      </c>
      <c r="J3">
        <v>0.3</v>
      </c>
      <c r="K3">
        <v>0.62</v>
      </c>
      <c r="L3">
        <v>137</v>
      </c>
    </row>
    <row r="4" spans="1:12" x14ac:dyDescent="0.3">
      <c r="A4" t="s">
        <v>46</v>
      </c>
      <c r="B4" t="s">
        <v>269</v>
      </c>
      <c r="C4" t="s">
        <v>652</v>
      </c>
      <c r="D4" t="s">
        <v>8</v>
      </c>
      <c r="E4">
        <v>0.6</v>
      </c>
      <c r="F4">
        <v>0.37</v>
      </c>
      <c r="G4">
        <v>0.86</v>
      </c>
      <c r="H4">
        <v>17</v>
      </c>
      <c r="I4">
        <v>0.45</v>
      </c>
      <c r="J4">
        <v>0.3</v>
      </c>
      <c r="K4">
        <v>0.62</v>
      </c>
      <c r="L4">
        <v>137</v>
      </c>
    </row>
    <row r="5" spans="1:12" x14ac:dyDescent="0.3">
      <c r="A5" t="s">
        <v>16</v>
      </c>
      <c r="B5" t="s">
        <v>269</v>
      </c>
      <c r="C5" t="s">
        <v>651</v>
      </c>
      <c r="D5" t="s">
        <v>8</v>
      </c>
      <c r="E5">
        <v>1.27</v>
      </c>
      <c r="F5">
        <v>0.81</v>
      </c>
      <c r="G5">
        <v>1.85</v>
      </c>
      <c r="H5">
        <v>45</v>
      </c>
      <c r="I5">
        <v>1.01</v>
      </c>
      <c r="J5">
        <v>0.72</v>
      </c>
      <c r="K5">
        <v>1.35</v>
      </c>
      <c r="L5">
        <v>137</v>
      </c>
    </row>
    <row r="6" spans="1:12" x14ac:dyDescent="0.3">
      <c r="A6" t="s">
        <v>15</v>
      </c>
      <c r="B6" t="s">
        <v>269</v>
      </c>
      <c r="C6" t="s">
        <v>651</v>
      </c>
      <c r="D6" t="s">
        <v>8</v>
      </c>
      <c r="E6">
        <v>1.1399999999999999</v>
      </c>
      <c r="F6">
        <v>0.81</v>
      </c>
      <c r="G6">
        <v>1.52</v>
      </c>
      <c r="H6">
        <v>56</v>
      </c>
      <c r="I6">
        <v>1.01</v>
      </c>
      <c r="J6">
        <v>0.72</v>
      </c>
      <c r="K6">
        <v>1.35</v>
      </c>
      <c r="L6">
        <v>137</v>
      </c>
    </row>
    <row r="7" spans="1:12" x14ac:dyDescent="0.3">
      <c r="A7" t="s">
        <v>46</v>
      </c>
      <c r="B7" t="s">
        <v>269</v>
      </c>
      <c r="C7" t="s">
        <v>651</v>
      </c>
      <c r="D7" t="s">
        <v>8</v>
      </c>
      <c r="E7">
        <v>0.89</v>
      </c>
      <c r="F7">
        <v>0.53</v>
      </c>
      <c r="G7">
        <v>1.35</v>
      </c>
      <c r="H7">
        <v>17</v>
      </c>
      <c r="I7">
        <v>1.01</v>
      </c>
      <c r="J7">
        <v>0.72</v>
      </c>
      <c r="K7">
        <v>1.35</v>
      </c>
      <c r="L7">
        <v>137</v>
      </c>
    </row>
    <row r="8" spans="1:12" x14ac:dyDescent="0.3">
      <c r="A8" t="s">
        <v>16</v>
      </c>
      <c r="B8" t="s">
        <v>269</v>
      </c>
      <c r="C8" t="s">
        <v>652</v>
      </c>
      <c r="D8" t="s">
        <v>7</v>
      </c>
      <c r="E8">
        <v>0.42</v>
      </c>
      <c r="F8">
        <v>0.06</v>
      </c>
      <c r="G8">
        <v>0.91</v>
      </c>
      <c r="H8">
        <v>11</v>
      </c>
      <c r="I8">
        <v>0.4</v>
      </c>
      <c r="J8">
        <v>0.23</v>
      </c>
      <c r="K8">
        <v>0.59</v>
      </c>
      <c r="L8">
        <v>82</v>
      </c>
    </row>
    <row r="9" spans="1:12" x14ac:dyDescent="0.3">
      <c r="A9" t="s">
        <v>15</v>
      </c>
      <c r="B9" t="s">
        <v>269</v>
      </c>
      <c r="C9" t="s">
        <v>652</v>
      </c>
      <c r="D9" t="s">
        <v>7</v>
      </c>
      <c r="E9">
        <v>0.54</v>
      </c>
      <c r="F9">
        <v>0.28999999999999998</v>
      </c>
      <c r="G9">
        <v>0.85</v>
      </c>
      <c r="H9">
        <v>34</v>
      </c>
      <c r="I9">
        <v>0.4</v>
      </c>
      <c r="J9">
        <v>0.23</v>
      </c>
      <c r="K9">
        <v>0.59</v>
      </c>
      <c r="L9">
        <v>82</v>
      </c>
    </row>
    <row r="10" spans="1:12" x14ac:dyDescent="0.3">
      <c r="A10" t="s">
        <v>16</v>
      </c>
      <c r="B10" t="s">
        <v>269</v>
      </c>
      <c r="C10" t="s">
        <v>651</v>
      </c>
      <c r="D10" t="s">
        <v>7</v>
      </c>
      <c r="E10">
        <v>2.04</v>
      </c>
      <c r="F10">
        <v>0.95</v>
      </c>
      <c r="G10">
        <v>3.73</v>
      </c>
      <c r="H10">
        <v>11</v>
      </c>
      <c r="I10">
        <v>0.67</v>
      </c>
      <c r="J10">
        <v>0.37</v>
      </c>
      <c r="K10">
        <v>1.02</v>
      </c>
      <c r="L10">
        <v>82</v>
      </c>
    </row>
    <row r="11" spans="1:12" x14ac:dyDescent="0.3">
      <c r="A11" t="s">
        <v>15</v>
      </c>
      <c r="B11" t="s">
        <v>269</v>
      </c>
      <c r="C11" t="s">
        <v>651</v>
      </c>
      <c r="D11" t="s">
        <v>7</v>
      </c>
      <c r="E11">
        <v>1.07</v>
      </c>
      <c r="F11">
        <v>0.57999999999999996</v>
      </c>
      <c r="G11">
        <v>1.71</v>
      </c>
      <c r="H11">
        <v>34</v>
      </c>
      <c r="I11">
        <v>0.67</v>
      </c>
      <c r="J11">
        <v>0.37</v>
      </c>
      <c r="K11">
        <v>1.02</v>
      </c>
      <c r="L11">
        <v>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6926-161E-453E-9CA3-A1244B76FC2C}">
  <dimension ref="A1:H5"/>
  <sheetViews>
    <sheetView workbookViewId="0">
      <selection activeCell="C3" sqref="C3"/>
    </sheetView>
  </sheetViews>
  <sheetFormatPr defaultRowHeight="14.4" x14ac:dyDescent="0.3"/>
  <cols>
    <col min="3" max="3" width="26.33203125" bestFit="1" customWidth="1"/>
  </cols>
  <sheetData>
    <row r="1" spans="1:8" x14ac:dyDescent="0.3">
      <c r="A1" s="1" t="s">
        <v>6</v>
      </c>
      <c r="B1" s="1" t="s">
        <v>26</v>
      </c>
      <c r="C1" s="1" t="s">
        <v>1</v>
      </c>
      <c r="D1" s="1" t="s">
        <v>22</v>
      </c>
      <c r="E1" t="s">
        <v>23</v>
      </c>
      <c r="F1" t="s">
        <v>24</v>
      </c>
      <c r="G1" t="s">
        <v>25</v>
      </c>
      <c r="H1" t="s">
        <v>47</v>
      </c>
    </row>
    <row r="2" spans="1:8" x14ac:dyDescent="0.3">
      <c r="A2" s="1" t="s">
        <v>31</v>
      </c>
      <c r="B2" s="1" t="s">
        <v>28</v>
      </c>
      <c r="C2" t="s">
        <v>282</v>
      </c>
      <c r="D2" t="s">
        <v>7</v>
      </c>
      <c r="E2" s="1">
        <v>0.28999999999999998</v>
      </c>
      <c r="F2" s="1">
        <v>0.09</v>
      </c>
      <c r="G2" s="1">
        <v>0.9</v>
      </c>
      <c r="H2">
        <v>274</v>
      </c>
    </row>
    <row r="3" spans="1:8" x14ac:dyDescent="0.3">
      <c r="A3" t="s">
        <v>41</v>
      </c>
      <c r="B3" s="1" t="s">
        <v>28</v>
      </c>
      <c r="C3" t="s">
        <v>283</v>
      </c>
      <c r="D3" t="s">
        <v>7</v>
      </c>
      <c r="E3">
        <v>0.13</v>
      </c>
      <c r="F3">
        <v>0.03</v>
      </c>
      <c r="G3">
        <v>0.61</v>
      </c>
      <c r="H3">
        <v>274</v>
      </c>
    </row>
    <row r="4" spans="1:8" x14ac:dyDescent="0.3">
      <c r="A4" s="1" t="s">
        <v>31</v>
      </c>
      <c r="B4" s="1" t="s">
        <v>28</v>
      </c>
      <c r="C4" t="s">
        <v>284</v>
      </c>
      <c r="D4" t="s">
        <v>7</v>
      </c>
      <c r="E4">
        <v>0.12</v>
      </c>
      <c r="F4">
        <v>0.02</v>
      </c>
      <c r="G4">
        <v>0.86</v>
      </c>
      <c r="H4">
        <v>274</v>
      </c>
    </row>
    <row r="5" spans="1:8" x14ac:dyDescent="0.3">
      <c r="A5" s="1"/>
      <c r="B5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2BB4-5D9E-4AD1-917B-2E69328EB58B}">
  <dimension ref="A1:J9"/>
  <sheetViews>
    <sheetView workbookViewId="0">
      <selection activeCell="D17" sqref="D17"/>
    </sheetView>
  </sheetViews>
  <sheetFormatPr defaultRowHeight="14.4" x14ac:dyDescent="0.3"/>
  <cols>
    <col min="3" max="3" width="18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66</v>
      </c>
      <c r="B2" t="s">
        <v>28</v>
      </c>
      <c r="C2" t="s">
        <v>467</v>
      </c>
      <c r="D2" t="s">
        <v>7</v>
      </c>
      <c r="E2">
        <v>17</v>
      </c>
      <c r="F2">
        <v>44</v>
      </c>
      <c r="G2">
        <v>36</v>
      </c>
      <c r="H2">
        <v>96</v>
      </c>
      <c r="I2">
        <f>SUM(E2:H2)</f>
        <v>193</v>
      </c>
      <c r="J2">
        <v>53</v>
      </c>
    </row>
    <row r="3" spans="1:10" x14ac:dyDescent="0.3">
      <c r="A3" t="s">
        <v>66</v>
      </c>
      <c r="B3" t="s">
        <v>28</v>
      </c>
      <c r="C3" t="s">
        <v>468</v>
      </c>
      <c r="D3" t="s">
        <v>7</v>
      </c>
      <c r="E3">
        <v>29</v>
      </c>
      <c r="F3">
        <v>16</v>
      </c>
      <c r="G3">
        <v>36</v>
      </c>
      <c r="H3">
        <v>96</v>
      </c>
      <c r="I3">
        <f>SUM(E3:H3)</f>
        <v>177</v>
      </c>
      <c r="J3">
        <v>45</v>
      </c>
    </row>
    <row r="4" spans="1:10" x14ac:dyDescent="0.3">
      <c r="A4" t="s">
        <v>65</v>
      </c>
      <c r="B4" t="s">
        <v>28</v>
      </c>
      <c r="C4" t="s">
        <v>467</v>
      </c>
      <c r="D4" t="s">
        <v>7</v>
      </c>
      <c r="E4">
        <v>2</v>
      </c>
      <c r="F4">
        <v>44</v>
      </c>
      <c r="G4">
        <v>5</v>
      </c>
      <c r="H4">
        <v>96</v>
      </c>
      <c r="I4">
        <f t="shared" ref="I4:I9" si="0">SUM(E4:H4)</f>
        <v>147</v>
      </c>
      <c r="J4">
        <v>7</v>
      </c>
    </row>
    <row r="5" spans="1:10" x14ac:dyDescent="0.3">
      <c r="A5" t="s">
        <v>65</v>
      </c>
      <c r="B5" t="s">
        <v>28</v>
      </c>
      <c r="C5" t="s">
        <v>468</v>
      </c>
      <c r="D5" t="s">
        <v>7</v>
      </c>
      <c r="E5">
        <v>0</v>
      </c>
      <c r="F5">
        <v>16</v>
      </c>
      <c r="G5">
        <v>5</v>
      </c>
      <c r="H5">
        <v>96</v>
      </c>
      <c r="I5">
        <f t="shared" si="0"/>
        <v>117</v>
      </c>
      <c r="J5">
        <v>5</v>
      </c>
    </row>
    <row r="6" spans="1:10" x14ac:dyDescent="0.3">
      <c r="A6" t="s">
        <v>96</v>
      </c>
      <c r="B6" t="s">
        <v>28</v>
      </c>
      <c r="C6" t="s">
        <v>467</v>
      </c>
      <c r="D6" t="s">
        <v>7</v>
      </c>
      <c r="E6">
        <v>18</v>
      </c>
      <c r="F6">
        <v>45</v>
      </c>
      <c r="G6">
        <v>24</v>
      </c>
      <c r="H6">
        <v>109</v>
      </c>
      <c r="I6">
        <f t="shared" si="0"/>
        <v>196</v>
      </c>
      <c r="J6">
        <v>42</v>
      </c>
    </row>
    <row r="7" spans="1:10" x14ac:dyDescent="0.3">
      <c r="A7" t="s">
        <v>96</v>
      </c>
      <c r="B7" t="s">
        <v>28</v>
      </c>
      <c r="C7" t="s">
        <v>468</v>
      </c>
      <c r="D7" t="s">
        <v>7</v>
      </c>
      <c r="E7">
        <v>5</v>
      </c>
      <c r="F7">
        <v>40</v>
      </c>
      <c r="G7">
        <v>24</v>
      </c>
      <c r="H7">
        <v>109</v>
      </c>
      <c r="I7">
        <f t="shared" si="0"/>
        <v>178</v>
      </c>
      <c r="J7">
        <v>29</v>
      </c>
    </row>
    <row r="8" spans="1:10" x14ac:dyDescent="0.3">
      <c r="A8" t="s">
        <v>98</v>
      </c>
      <c r="B8" t="s">
        <v>28</v>
      </c>
      <c r="C8" t="s">
        <v>467</v>
      </c>
      <c r="D8" t="s">
        <v>7</v>
      </c>
      <c r="E8">
        <v>0</v>
      </c>
      <c r="F8">
        <v>45</v>
      </c>
      <c r="G8">
        <v>4</v>
      </c>
      <c r="H8">
        <v>109</v>
      </c>
      <c r="I8">
        <f t="shared" si="0"/>
        <v>158</v>
      </c>
      <c r="J8">
        <v>4</v>
      </c>
    </row>
    <row r="9" spans="1:10" x14ac:dyDescent="0.3">
      <c r="A9" t="s">
        <v>98</v>
      </c>
      <c r="B9" t="s">
        <v>28</v>
      </c>
      <c r="C9" t="s">
        <v>468</v>
      </c>
      <c r="D9" t="s">
        <v>7</v>
      </c>
      <c r="E9">
        <v>0</v>
      </c>
      <c r="F9">
        <v>40</v>
      </c>
      <c r="G9">
        <v>4</v>
      </c>
      <c r="H9">
        <v>109</v>
      </c>
      <c r="I9">
        <f t="shared" si="0"/>
        <v>153</v>
      </c>
      <c r="J9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BD66-9807-4938-9A0D-DC26C2A6F491}">
  <dimension ref="A1:J13"/>
  <sheetViews>
    <sheetView workbookViewId="0">
      <selection activeCell="C13" sqref="C13"/>
    </sheetView>
  </sheetViews>
  <sheetFormatPr defaultRowHeight="14.4" x14ac:dyDescent="0.3"/>
  <cols>
    <col min="1" max="1" width="21.2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500</v>
      </c>
      <c r="B2" t="s">
        <v>43</v>
      </c>
      <c r="C2" t="s">
        <v>143</v>
      </c>
      <c r="D2" t="s">
        <v>8</v>
      </c>
      <c r="E2">
        <v>42.3</v>
      </c>
      <c r="F2">
        <v>0</v>
      </c>
      <c r="G2">
        <v>1</v>
      </c>
      <c r="H2">
        <v>2.2000000000000002</v>
      </c>
      <c r="I2">
        <v>3.4</v>
      </c>
      <c r="J2">
        <v>23</v>
      </c>
    </row>
    <row r="3" spans="1:10" x14ac:dyDescent="0.3">
      <c r="A3" t="s">
        <v>500</v>
      </c>
      <c r="B3" t="s">
        <v>43</v>
      </c>
      <c r="C3" t="s">
        <v>144</v>
      </c>
      <c r="D3" t="s">
        <v>8</v>
      </c>
      <c r="E3">
        <v>5.9</v>
      </c>
      <c r="F3">
        <v>0</v>
      </c>
      <c r="G3">
        <v>1</v>
      </c>
      <c r="H3">
        <v>20.3</v>
      </c>
      <c r="I3">
        <v>11.2</v>
      </c>
      <c r="J3">
        <v>23</v>
      </c>
    </row>
    <row r="4" spans="1:10" x14ac:dyDescent="0.3">
      <c r="A4" t="s">
        <v>500</v>
      </c>
      <c r="B4" t="s">
        <v>43</v>
      </c>
      <c r="C4" t="s">
        <v>166</v>
      </c>
      <c r="D4" t="s">
        <v>8</v>
      </c>
      <c r="E4">
        <v>48.2</v>
      </c>
      <c r="F4">
        <v>0</v>
      </c>
      <c r="G4">
        <v>1</v>
      </c>
      <c r="H4">
        <v>22.5</v>
      </c>
      <c r="I4">
        <v>12.2</v>
      </c>
      <c r="J4">
        <v>23</v>
      </c>
    </row>
    <row r="5" spans="1:10" x14ac:dyDescent="0.3">
      <c r="A5" t="s">
        <v>500</v>
      </c>
      <c r="B5" t="s">
        <v>43</v>
      </c>
      <c r="C5" t="s">
        <v>33</v>
      </c>
      <c r="D5" t="s">
        <v>8</v>
      </c>
      <c r="E5">
        <v>7.1</v>
      </c>
      <c r="F5">
        <v>0</v>
      </c>
      <c r="G5">
        <v>1</v>
      </c>
      <c r="H5">
        <v>0.15</v>
      </c>
      <c r="I5">
        <v>0.23</v>
      </c>
      <c r="J5">
        <v>23</v>
      </c>
    </row>
    <row r="6" spans="1:10" x14ac:dyDescent="0.3">
      <c r="A6" t="s">
        <v>501</v>
      </c>
      <c r="B6" t="s">
        <v>43</v>
      </c>
      <c r="C6" t="s">
        <v>143</v>
      </c>
      <c r="D6" t="s">
        <v>8</v>
      </c>
      <c r="E6">
        <v>7.7</v>
      </c>
      <c r="F6">
        <v>9.1</v>
      </c>
      <c r="G6">
        <v>10</v>
      </c>
      <c r="H6">
        <v>2.2000000000000002</v>
      </c>
      <c r="I6">
        <v>3.4</v>
      </c>
      <c r="J6">
        <v>23</v>
      </c>
    </row>
    <row r="7" spans="1:10" x14ac:dyDescent="0.3">
      <c r="A7" t="s">
        <v>501</v>
      </c>
      <c r="B7" t="s">
        <v>43</v>
      </c>
      <c r="C7" t="s">
        <v>144</v>
      </c>
      <c r="D7" t="s">
        <v>8</v>
      </c>
      <c r="E7">
        <v>27.6</v>
      </c>
      <c r="F7">
        <v>22.3</v>
      </c>
      <c r="G7">
        <v>10</v>
      </c>
      <c r="H7">
        <v>20.3</v>
      </c>
      <c r="I7">
        <v>11.2</v>
      </c>
      <c r="J7">
        <v>23</v>
      </c>
    </row>
    <row r="8" spans="1:10" x14ac:dyDescent="0.3">
      <c r="A8" t="s">
        <v>501</v>
      </c>
      <c r="B8" t="s">
        <v>43</v>
      </c>
      <c r="C8" t="s">
        <v>166</v>
      </c>
      <c r="D8" t="s">
        <v>8</v>
      </c>
      <c r="E8">
        <v>35.299999999999997</v>
      </c>
      <c r="F8">
        <v>23.8</v>
      </c>
      <c r="G8">
        <v>10</v>
      </c>
      <c r="H8">
        <v>22.5</v>
      </c>
      <c r="I8">
        <v>12.2</v>
      </c>
      <c r="J8">
        <v>23</v>
      </c>
    </row>
    <row r="9" spans="1:10" x14ac:dyDescent="0.3">
      <c r="A9" t="s">
        <v>501</v>
      </c>
      <c r="B9" t="s">
        <v>43</v>
      </c>
      <c r="C9" t="s">
        <v>33</v>
      </c>
      <c r="D9" t="s">
        <v>8</v>
      </c>
      <c r="E9">
        <v>0.43</v>
      </c>
      <c r="F9">
        <v>0.61</v>
      </c>
      <c r="G9">
        <v>10</v>
      </c>
      <c r="H9">
        <v>0.15</v>
      </c>
      <c r="I9">
        <v>0.23</v>
      </c>
      <c r="J9">
        <v>23</v>
      </c>
    </row>
    <row r="10" spans="1:10" x14ac:dyDescent="0.3">
      <c r="A10" t="s">
        <v>502</v>
      </c>
      <c r="B10" t="s">
        <v>43</v>
      </c>
      <c r="C10" t="s">
        <v>143</v>
      </c>
      <c r="D10" t="s">
        <v>8</v>
      </c>
      <c r="E10">
        <v>0.8</v>
      </c>
      <c r="F10">
        <v>0</v>
      </c>
      <c r="G10">
        <v>1</v>
      </c>
      <c r="H10">
        <v>2.2000000000000002</v>
      </c>
      <c r="I10">
        <v>3.4</v>
      </c>
      <c r="J10">
        <v>23</v>
      </c>
    </row>
    <row r="11" spans="1:10" x14ac:dyDescent="0.3">
      <c r="A11" t="s">
        <v>502</v>
      </c>
      <c r="B11" t="s">
        <v>43</v>
      </c>
      <c r="C11" t="s">
        <v>144</v>
      </c>
      <c r="D11" t="s">
        <v>8</v>
      </c>
      <c r="E11">
        <v>19.399999999999999</v>
      </c>
      <c r="F11">
        <v>0</v>
      </c>
      <c r="G11">
        <v>1</v>
      </c>
      <c r="H11">
        <v>20.3</v>
      </c>
      <c r="I11">
        <v>11.2</v>
      </c>
      <c r="J11">
        <v>23</v>
      </c>
    </row>
    <row r="12" spans="1:10" x14ac:dyDescent="0.3">
      <c r="A12" t="s">
        <v>502</v>
      </c>
      <c r="B12" t="s">
        <v>43</v>
      </c>
      <c r="C12" t="s">
        <v>166</v>
      </c>
      <c r="D12" t="s">
        <v>8</v>
      </c>
      <c r="E12">
        <v>20.3</v>
      </c>
      <c r="F12">
        <v>0</v>
      </c>
      <c r="G12">
        <v>1</v>
      </c>
      <c r="H12">
        <v>22.5</v>
      </c>
      <c r="I12">
        <v>12.2</v>
      </c>
      <c r="J12">
        <v>23</v>
      </c>
    </row>
    <row r="13" spans="1:10" x14ac:dyDescent="0.3">
      <c r="A13" t="s">
        <v>502</v>
      </c>
      <c r="B13" t="s">
        <v>43</v>
      </c>
      <c r="C13" t="s">
        <v>33</v>
      </c>
      <c r="D13" t="s">
        <v>8</v>
      </c>
      <c r="E13">
        <v>0.04</v>
      </c>
      <c r="F13">
        <v>0</v>
      </c>
      <c r="G13">
        <v>1</v>
      </c>
      <c r="H13">
        <v>0.15</v>
      </c>
      <c r="I13">
        <v>0.23</v>
      </c>
      <c r="J13">
        <v>23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668E-4645-4183-B045-D85A8FA7BFE6}">
  <dimension ref="A1:L4"/>
  <sheetViews>
    <sheetView workbookViewId="0">
      <selection activeCell="E15" sqref="E15"/>
    </sheetView>
  </sheetViews>
  <sheetFormatPr defaultRowHeight="14.4" x14ac:dyDescent="0.3"/>
  <sheetData>
    <row r="1" spans="1:12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16</v>
      </c>
      <c r="B2" t="s">
        <v>43</v>
      </c>
      <c r="C2" t="s">
        <v>44</v>
      </c>
      <c r="D2" t="s">
        <v>8</v>
      </c>
      <c r="E2">
        <v>2.6</v>
      </c>
      <c r="F2">
        <v>1.9</v>
      </c>
      <c r="G2">
        <v>4.0999999999999996</v>
      </c>
      <c r="H2">
        <v>20</v>
      </c>
      <c r="I2">
        <v>0.13</v>
      </c>
      <c r="J2">
        <v>0.05</v>
      </c>
      <c r="K2">
        <v>0.3</v>
      </c>
      <c r="L2">
        <v>219</v>
      </c>
    </row>
    <row r="3" spans="1:12" x14ac:dyDescent="0.3">
      <c r="A3" t="s">
        <v>15</v>
      </c>
      <c r="B3" t="s">
        <v>43</v>
      </c>
      <c r="C3" t="s">
        <v>44</v>
      </c>
      <c r="D3" t="s">
        <v>8</v>
      </c>
      <c r="E3">
        <v>0.86</v>
      </c>
      <c r="F3">
        <v>0.35</v>
      </c>
      <c r="G3">
        <v>1.6</v>
      </c>
      <c r="H3">
        <v>30</v>
      </c>
      <c r="I3">
        <v>0.13</v>
      </c>
      <c r="J3">
        <v>0.05</v>
      </c>
      <c r="K3">
        <v>0.3</v>
      </c>
      <c r="L3">
        <v>219</v>
      </c>
    </row>
    <row r="4" spans="1:12" x14ac:dyDescent="0.3">
      <c r="A4" t="s">
        <v>46</v>
      </c>
      <c r="B4" t="s">
        <v>43</v>
      </c>
      <c r="C4" t="s">
        <v>44</v>
      </c>
      <c r="D4" t="s">
        <v>8</v>
      </c>
      <c r="E4">
        <v>0.04</v>
      </c>
      <c r="F4">
        <v>0.02</v>
      </c>
      <c r="G4">
        <v>0.08</v>
      </c>
      <c r="H4">
        <v>8</v>
      </c>
      <c r="I4">
        <v>0.13</v>
      </c>
      <c r="J4">
        <v>0.05</v>
      </c>
      <c r="K4">
        <v>0.3</v>
      </c>
      <c r="L4">
        <v>219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F4B5-59C2-4556-A830-A4C8E2A6F930}">
  <dimension ref="A1:J25"/>
  <sheetViews>
    <sheetView workbookViewId="0">
      <selection activeCell="C16" sqref="C16"/>
    </sheetView>
  </sheetViews>
  <sheetFormatPr defaultRowHeight="14.4" x14ac:dyDescent="0.3"/>
  <cols>
    <col min="1" max="1" width="9" bestFit="1" customWidth="1"/>
    <col min="2" max="2" width="10.5546875" bestFit="1" customWidth="1"/>
    <col min="3" max="3" width="9.7773437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136</v>
      </c>
      <c r="B2" t="s">
        <v>43</v>
      </c>
      <c r="C2" t="s">
        <v>285</v>
      </c>
      <c r="D2" t="s">
        <v>8</v>
      </c>
      <c r="E2">
        <v>34.270000000000003</v>
      </c>
      <c r="F2">
        <v>14.68</v>
      </c>
      <c r="G2">
        <v>8</v>
      </c>
      <c r="H2">
        <v>30.04</v>
      </c>
      <c r="I2">
        <v>16</v>
      </c>
      <c r="J2">
        <v>72</v>
      </c>
    </row>
    <row r="3" spans="1:10" x14ac:dyDescent="0.3">
      <c r="A3" t="s">
        <v>136</v>
      </c>
      <c r="B3" t="s">
        <v>43</v>
      </c>
      <c r="C3" t="s">
        <v>286</v>
      </c>
      <c r="D3" t="s">
        <v>8</v>
      </c>
      <c r="E3">
        <v>7.98</v>
      </c>
      <c r="F3">
        <v>4.8099999999999996</v>
      </c>
      <c r="G3">
        <v>8</v>
      </c>
      <c r="H3">
        <v>16.11</v>
      </c>
      <c r="I3">
        <v>14.1</v>
      </c>
      <c r="J3">
        <v>72</v>
      </c>
    </row>
    <row r="4" spans="1:10" x14ac:dyDescent="0.3">
      <c r="A4" t="s">
        <v>136</v>
      </c>
      <c r="B4" t="s">
        <v>43</v>
      </c>
      <c r="C4" t="s">
        <v>287</v>
      </c>
      <c r="D4" t="s">
        <v>8</v>
      </c>
      <c r="E4">
        <v>40.69</v>
      </c>
      <c r="F4">
        <v>7.71</v>
      </c>
      <c r="G4">
        <v>8</v>
      </c>
      <c r="H4">
        <v>42.63</v>
      </c>
      <c r="I4">
        <v>10.88</v>
      </c>
      <c r="J4">
        <v>72</v>
      </c>
    </row>
    <row r="5" spans="1:10" x14ac:dyDescent="0.3">
      <c r="A5" t="s">
        <v>136</v>
      </c>
      <c r="B5" t="s">
        <v>43</v>
      </c>
      <c r="C5" t="s">
        <v>288</v>
      </c>
      <c r="D5" t="s">
        <v>8</v>
      </c>
      <c r="E5">
        <v>17.7</v>
      </c>
      <c r="F5">
        <v>2.64</v>
      </c>
      <c r="G5">
        <v>8</v>
      </c>
      <c r="H5">
        <v>21.57</v>
      </c>
      <c r="I5">
        <v>5.93</v>
      </c>
      <c r="J5">
        <v>72</v>
      </c>
    </row>
    <row r="6" spans="1:10" x14ac:dyDescent="0.3">
      <c r="A6" t="s">
        <v>136</v>
      </c>
      <c r="B6" t="s">
        <v>43</v>
      </c>
      <c r="C6" t="s">
        <v>289</v>
      </c>
      <c r="D6" t="s">
        <v>8</v>
      </c>
      <c r="E6">
        <v>4.8600000000000003</v>
      </c>
      <c r="F6">
        <v>1.57</v>
      </c>
      <c r="G6">
        <v>8</v>
      </c>
      <c r="H6">
        <v>5.21</v>
      </c>
      <c r="I6">
        <v>1.73</v>
      </c>
      <c r="J6">
        <v>72</v>
      </c>
    </row>
    <row r="7" spans="1:10" x14ac:dyDescent="0.3">
      <c r="A7" t="s">
        <v>136</v>
      </c>
      <c r="B7" t="s">
        <v>43</v>
      </c>
      <c r="C7" t="s">
        <v>290</v>
      </c>
      <c r="D7" t="s">
        <v>8</v>
      </c>
      <c r="E7">
        <v>5.29</v>
      </c>
      <c r="F7">
        <v>1.89</v>
      </c>
      <c r="G7">
        <v>8</v>
      </c>
      <c r="H7">
        <v>6.61</v>
      </c>
      <c r="I7">
        <v>1.6</v>
      </c>
      <c r="J7">
        <v>72</v>
      </c>
    </row>
    <row r="8" spans="1:10" x14ac:dyDescent="0.3">
      <c r="A8" t="s">
        <v>136</v>
      </c>
      <c r="B8" t="s">
        <v>43</v>
      </c>
      <c r="C8" t="s">
        <v>469</v>
      </c>
      <c r="D8" t="s">
        <v>8</v>
      </c>
      <c r="E8">
        <v>7.96</v>
      </c>
      <c r="F8">
        <v>4.92</v>
      </c>
      <c r="G8">
        <v>8</v>
      </c>
      <c r="H8">
        <v>5.66</v>
      </c>
      <c r="I8">
        <v>3.13</v>
      </c>
      <c r="J8">
        <v>72</v>
      </c>
    </row>
    <row r="9" spans="1:10" x14ac:dyDescent="0.3">
      <c r="A9" t="s">
        <v>136</v>
      </c>
      <c r="B9" t="s">
        <v>43</v>
      </c>
      <c r="C9" t="s">
        <v>470</v>
      </c>
      <c r="D9" t="s">
        <v>8</v>
      </c>
      <c r="E9">
        <v>8.92</v>
      </c>
      <c r="F9">
        <v>4.71</v>
      </c>
      <c r="G9">
        <v>8</v>
      </c>
      <c r="H9">
        <v>6.35</v>
      </c>
      <c r="I9">
        <v>1.78</v>
      </c>
      <c r="J9">
        <v>72</v>
      </c>
    </row>
    <row r="10" spans="1:10" x14ac:dyDescent="0.3">
      <c r="A10" t="s">
        <v>136</v>
      </c>
      <c r="B10" t="s">
        <v>43</v>
      </c>
      <c r="C10" t="s">
        <v>471</v>
      </c>
      <c r="D10" t="s">
        <v>8</v>
      </c>
      <c r="E10">
        <v>3.53</v>
      </c>
      <c r="F10">
        <v>2.93</v>
      </c>
      <c r="G10">
        <v>8</v>
      </c>
      <c r="H10">
        <v>3.22</v>
      </c>
      <c r="I10">
        <v>1.64</v>
      </c>
      <c r="J10">
        <v>72</v>
      </c>
    </row>
    <row r="11" spans="1:10" x14ac:dyDescent="0.3">
      <c r="A11" t="s">
        <v>136</v>
      </c>
      <c r="B11" t="s">
        <v>43</v>
      </c>
      <c r="C11" t="s">
        <v>472</v>
      </c>
      <c r="D11" t="s">
        <v>8</v>
      </c>
      <c r="E11">
        <v>4.1500000000000004</v>
      </c>
      <c r="F11">
        <v>3.09</v>
      </c>
      <c r="G11">
        <v>8</v>
      </c>
      <c r="H11">
        <v>3.23</v>
      </c>
      <c r="I11">
        <v>0.95</v>
      </c>
      <c r="J11">
        <v>72</v>
      </c>
    </row>
    <row r="12" spans="1:10" x14ac:dyDescent="0.3">
      <c r="A12" t="s">
        <v>136</v>
      </c>
      <c r="B12" t="s">
        <v>43</v>
      </c>
      <c r="C12" t="s">
        <v>473</v>
      </c>
      <c r="D12" t="s">
        <v>8</v>
      </c>
      <c r="E12">
        <v>11.5</v>
      </c>
      <c r="F12">
        <v>7.7</v>
      </c>
      <c r="G12">
        <v>8</v>
      </c>
      <c r="H12">
        <v>8.77</v>
      </c>
      <c r="I12">
        <v>4.4800000000000004</v>
      </c>
      <c r="J12">
        <v>72</v>
      </c>
    </row>
    <row r="13" spans="1:10" x14ac:dyDescent="0.3">
      <c r="A13" t="s">
        <v>136</v>
      </c>
      <c r="B13" t="s">
        <v>43</v>
      </c>
      <c r="C13" t="s">
        <v>474</v>
      </c>
      <c r="D13" t="s">
        <v>8</v>
      </c>
      <c r="E13">
        <v>13.08</v>
      </c>
      <c r="F13">
        <v>7.72</v>
      </c>
      <c r="G13">
        <v>8</v>
      </c>
      <c r="H13">
        <v>9.59</v>
      </c>
      <c r="I13">
        <v>2.4</v>
      </c>
      <c r="J13">
        <v>72</v>
      </c>
    </row>
    <row r="14" spans="1:10" x14ac:dyDescent="0.3">
      <c r="A14" t="s">
        <v>137</v>
      </c>
      <c r="B14" t="s">
        <v>43</v>
      </c>
      <c r="C14" t="s">
        <v>285</v>
      </c>
      <c r="D14" t="s">
        <v>8</v>
      </c>
      <c r="E14">
        <v>36.799999999999997</v>
      </c>
      <c r="F14">
        <v>14.2</v>
      </c>
      <c r="G14">
        <v>30</v>
      </c>
      <c r="H14">
        <v>26.32</v>
      </c>
      <c r="I14">
        <v>15.96</v>
      </c>
      <c r="J14">
        <v>47</v>
      </c>
    </row>
    <row r="15" spans="1:10" x14ac:dyDescent="0.3">
      <c r="A15" t="s">
        <v>137</v>
      </c>
      <c r="B15" t="s">
        <v>43</v>
      </c>
      <c r="C15" t="s">
        <v>286</v>
      </c>
      <c r="D15" t="s">
        <v>8</v>
      </c>
      <c r="E15">
        <v>20</v>
      </c>
      <c r="F15">
        <v>7.72</v>
      </c>
      <c r="G15">
        <v>30</v>
      </c>
      <c r="H15">
        <v>13.32</v>
      </c>
      <c r="I15">
        <v>6.89</v>
      </c>
      <c r="J15">
        <v>47</v>
      </c>
    </row>
    <row r="16" spans="1:10" x14ac:dyDescent="0.3">
      <c r="A16" t="s">
        <v>137</v>
      </c>
      <c r="B16" t="s">
        <v>43</v>
      </c>
      <c r="C16" t="s">
        <v>287</v>
      </c>
      <c r="D16" t="s">
        <v>8</v>
      </c>
      <c r="E16">
        <v>43.3</v>
      </c>
      <c r="F16">
        <v>9.9499999999999993</v>
      </c>
      <c r="G16">
        <v>30</v>
      </c>
      <c r="H16">
        <v>41.72</v>
      </c>
      <c r="I16">
        <v>11.25</v>
      </c>
      <c r="J16">
        <v>47</v>
      </c>
    </row>
    <row r="17" spans="1:10" x14ac:dyDescent="0.3">
      <c r="A17" t="s">
        <v>137</v>
      </c>
      <c r="B17" t="s">
        <v>43</v>
      </c>
      <c r="C17" t="s">
        <v>288</v>
      </c>
      <c r="D17" t="s">
        <v>8</v>
      </c>
      <c r="E17">
        <v>21.11</v>
      </c>
      <c r="F17">
        <v>6.54</v>
      </c>
      <c r="G17">
        <v>30</v>
      </c>
      <c r="H17">
        <v>21.33</v>
      </c>
      <c r="I17">
        <v>5.53</v>
      </c>
      <c r="J17">
        <v>47</v>
      </c>
    </row>
    <row r="18" spans="1:10" x14ac:dyDescent="0.3">
      <c r="A18" t="s">
        <v>137</v>
      </c>
      <c r="B18" t="s">
        <v>43</v>
      </c>
      <c r="C18" t="s">
        <v>289</v>
      </c>
      <c r="D18" t="s">
        <v>8</v>
      </c>
      <c r="E18">
        <v>5.67</v>
      </c>
      <c r="F18">
        <v>1.88</v>
      </c>
      <c r="G18">
        <v>30</v>
      </c>
      <c r="H18">
        <v>4.87</v>
      </c>
      <c r="I18">
        <v>1.56</v>
      </c>
      <c r="J18">
        <v>47</v>
      </c>
    </row>
    <row r="19" spans="1:10" x14ac:dyDescent="0.3">
      <c r="A19" t="s">
        <v>137</v>
      </c>
      <c r="B19" t="s">
        <v>43</v>
      </c>
      <c r="C19" t="s">
        <v>290</v>
      </c>
      <c r="D19" t="s">
        <v>8</v>
      </c>
      <c r="E19">
        <v>6.73</v>
      </c>
      <c r="F19">
        <v>1.78</v>
      </c>
      <c r="G19">
        <v>30</v>
      </c>
      <c r="H19">
        <v>6.36</v>
      </c>
      <c r="I19">
        <v>1.62</v>
      </c>
      <c r="J19">
        <v>47</v>
      </c>
    </row>
    <row r="20" spans="1:10" x14ac:dyDescent="0.3">
      <c r="A20" t="s">
        <v>137</v>
      </c>
      <c r="B20" t="s">
        <v>43</v>
      </c>
      <c r="C20" t="s">
        <v>469</v>
      </c>
      <c r="D20" t="s">
        <v>8</v>
      </c>
      <c r="E20">
        <v>6.71</v>
      </c>
      <c r="F20">
        <v>3.69</v>
      </c>
      <c r="G20">
        <v>30</v>
      </c>
      <c r="H20">
        <v>5.28</v>
      </c>
      <c r="I20">
        <v>3.13</v>
      </c>
      <c r="J20">
        <v>47</v>
      </c>
    </row>
    <row r="21" spans="1:10" x14ac:dyDescent="0.3">
      <c r="A21" t="s">
        <v>137</v>
      </c>
      <c r="B21" t="s">
        <v>43</v>
      </c>
      <c r="C21" t="s">
        <v>470</v>
      </c>
      <c r="D21" t="s">
        <v>8</v>
      </c>
      <c r="E21">
        <v>6.42</v>
      </c>
      <c r="F21">
        <v>1.73</v>
      </c>
      <c r="G21">
        <v>30</v>
      </c>
      <c r="H21">
        <v>6.54</v>
      </c>
      <c r="I21">
        <v>2.56</v>
      </c>
      <c r="J21">
        <v>47</v>
      </c>
    </row>
    <row r="22" spans="1:10" x14ac:dyDescent="0.3">
      <c r="A22" t="s">
        <v>137</v>
      </c>
      <c r="B22" t="s">
        <v>43</v>
      </c>
      <c r="C22" t="s">
        <v>471</v>
      </c>
      <c r="D22" t="s">
        <v>8</v>
      </c>
      <c r="E22">
        <v>3.69</v>
      </c>
      <c r="F22">
        <v>1.98</v>
      </c>
      <c r="G22">
        <v>30</v>
      </c>
      <c r="H22">
        <v>2.77</v>
      </c>
      <c r="I22">
        <v>1.59</v>
      </c>
      <c r="J22">
        <v>47</v>
      </c>
    </row>
    <row r="23" spans="1:10" x14ac:dyDescent="0.3">
      <c r="A23" t="s">
        <v>137</v>
      </c>
      <c r="B23" t="s">
        <v>43</v>
      </c>
      <c r="C23" t="s">
        <v>472</v>
      </c>
      <c r="D23" t="s">
        <v>8</v>
      </c>
      <c r="E23">
        <v>3.1</v>
      </c>
      <c r="F23">
        <v>0.96</v>
      </c>
      <c r="G23">
        <v>30</v>
      </c>
      <c r="H23">
        <v>3.39</v>
      </c>
      <c r="I23">
        <v>1.44</v>
      </c>
      <c r="J23">
        <v>47</v>
      </c>
    </row>
    <row r="24" spans="1:10" x14ac:dyDescent="0.3">
      <c r="A24" t="s">
        <v>137</v>
      </c>
      <c r="B24" t="s">
        <v>43</v>
      </c>
      <c r="C24" t="s">
        <v>473</v>
      </c>
      <c r="D24" t="s">
        <v>8</v>
      </c>
      <c r="E24">
        <v>10.41</v>
      </c>
      <c r="F24">
        <v>5.29</v>
      </c>
      <c r="G24">
        <v>30</v>
      </c>
      <c r="H24">
        <v>8.06</v>
      </c>
      <c r="I24">
        <v>4.49</v>
      </c>
      <c r="J24">
        <v>47</v>
      </c>
    </row>
    <row r="25" spans="1:10" x14ac:dyDescent="0.3">
      <c r="A25" t="s">
        <v>137</v>
      </c>
      <c r="B25" t="s">
        <v>43</v>
      </c>
      <c r="C25" t="s">
        <v>474</v>
      </c>
      <c r="D25" t="s">
        <v>8</v>
      </c>
      <c r="E25">
        <v>9.5299999999999994</v>
      </c>
      <c r="F25">
        <v>2.35</v>
      </c>
      <c r="G25">
        <v>30</v>
      </c>
      <c r="H25">
        <v>9.94</v>
      </c>
      <c r="I25">
        <v>3.77</v>
      </c>
      <c r="J25">
        <v>47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64D1-5495-48DC-86D8-8F425CC22772}">
  <dimension ref="A1:L15"/>
  <sheetViews>
    <sheetView workbookViewId="0">
      <selection activeCell="J20" sqref="J20"/>
    </sheetView>
  </sheetViews>
  <sheetFormatPr defaultRowHeight="14.4" x14ac:dyDescent="0.3"/>
  <cols>
    <col min="3" max="3" width="30.1093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15</v>
      </c>
      <c r="B2" t="s">
        <v>43</v>
      </c>
      <c r="C2" t="s">
        <v>68</v>
      </c>
      <c r="D2" t="s">
        <v>8</v>
      </c>
      <c r="E2">
        <v>1.44</v>
      </c>
      <c r="F2">
        <v>0.65</v>
      </c>
      <c r="G2">
        <v>2.95</v>
      </c>
      <c r="H2">
        <v>87</v>
      </c>
      <c r="I2">
        <v>0.25</v>
      </c>
      <c r="J2">
        <v>0.05</v>
      </c>
      <c r="K2">
        <v>0.74</v>
      </c>
      <c r="L2">
        <v>111</v>
      </c>
    </row>
    <row r="3" spans="1:12" x14ac:dyDescent="0.3">
      <c r="A3" t="s">
        <v>15</v>
      </c>
      <c r="B3" t="s">
        <v>43</v>
      </c>
      <c r="C3" t="s">
        <v>69</v>
      </c>
      <c r="D3" t="s">
        <v>8</v>
      </c>
      <c r="E3">
        <v>5.22</v>
      </c>
      <c r="F3">
        <v>3.57</v>
      </c>
      <c r="G3">
        <v>11.4</v>
      </c>
      <c r="H3">
        <v>87</v>
      </c>
      <c r="I3">
        <v>7.33</v>
      </c>
      <c r="J3">
        <v>3.68</v>
      </c>
      <c r="K3">
        <v>11.67</v>
      </c>
      <c r="L3">
        <v>111</v>
      </c>
    </row>
    <row r="4" spans="1:12" x14ac:dyDescent="0.3">
      <c r="A4" t="s">
        <v>15</v>
      </c>
      <c r="B4" t="s">
        <v>43</v>
      </c>
      <c r="C4" t="s">
        <v>50</v>
      </c>
      <c r="D4" t="s">
        <v>8</v>
      </c>
      <c r="E4">
        <v>6.5</v>
      </c>
      <c r="F4">
        <v>4.54</v>
      </c>
      <c r="G4">
        <v>14.4</v>
      </c>
      <c r="H4">
        <v>87</v>
      </c>
      <c r="I4">
        <v>7.88</v>
      </c>
      <c r="J4">
        <v>4.01</v>
      </c>
      <c r="K4">
        <v>12.89</v>
      </c>
      <c r="L4">
        <v>111</v>
      </c>
    </row>
    <row r="5" spans="1:12" x14ac:dyDescent="0.3">
      <c r="A5" t="s">
        <v>15</v>
      </c>
      <c r="B5" t="s">
        <v>43</v>
      </c>
      <c r="C5" t="s">
        <v>44</v>
      </c>
      <c r="D5" t="s">
        <v>8</v>
      </c>
      <c r="E5">
        <v>0.2</v>
      </c>
      <c r="F5">
        <v>0.13</v>
      </c>
      <c r="G5">
        <v>0.37</v>
      </c>
      <c r="H5">
        <v>87</v>
      </c>
      <c r="I5">
        <v>0.04</v>
      </c>
      <c r="J5">
        <v>0.01</v>
      </c>
      <c r="K5">
        <v>0.08</v>
      </c>
      <c r="L5">
        <v>111</v>
      </c>
    </row>
    <row r="6" spans="1:12" x14ac:dyDescent="0.3">
      <c r="A6" t="s">
        <v>15</v>
      </c>
      <c r="B6" t="s">
        <v>43</v>
      </c>
      <c r="C6" t="s">
        <v>159</v>
      </c>
      <c r="D6" t="s">
        <v>8</v>
      </c>
      <c r="E6">
        <v>1.63</v>
      </c>
      <c r="F6">
        <v>0.83</v>
      </c>
      <c r="G6">
        <v>3.66</v>
      </c>
      <c r="H6">
        <v>87</v>
      </c>
      <c r="I6">
        <v>0.28999999999999998</v>
      </c>
      <c r="J6">
        <v>0.09</v>
      </c>
      <c r="K6">
        <v>0.93</v>
      </c>
      <c r="L6">
        <v>111</v>
      </c>
    </row>
    <row r="7" spans="1:12" x14ac:dyDescent="0.3">
      <c r="A7" t="s">
        <v>15</v>
      </c>
      <c r="B7" t="s">
        <v>43</v>
      </c>
      <c r="C7" t="s">
        <v>160</v>
      </c>
      <c r="D7" t="s">
        <v>8</v>
      </c>
      <c r="E7">
        <v>7.74</v>
      </c>
      <c r="F7">
        <v>5.24</v>
      </c>
      <c r="G7">
        <v>11.4</v>
      </c>
      <c r="H7">
        <v>87</v>
      </c>
      <c r="I7">
        <v>9.0299999999999994</v>
      </c>
      <c r="J7">
        <v>6.28</v>
      </c>
      <c r="K7">
        <v>14.13</v>
      </c>
      <c r="L7">
        <v>111</v>
      </c>
    </row>
    <row r="8" spans="1:12" x14ac:dyDescent="0.3">
      <c r="A8" t="s">
        <v>15</v>
      </c>
      <c r="B8" t="s">
        <v>43</v>
      </c>
      <c r="C8" t="s">
        <v>166</v>
      </c>
      <c r="D8" t="s">
        <v>8</v>
      </c>
      <c r="E8">
        <v>9.85</v>
      </c>
      <c r="F8">
        <v>6.2</v>
      </c>
      <c r="G8">
        <v>15.34</v>
      </c>
      <c r="H8">
        <v>87</v>
      </c>
      <c r="I8">
        <v>9.5</v>
      </c>
      <c r="J8">
        <v>6.43</v>
      </c>
      <c r="K8">
        <v>16.04</v>
      </c>
      <c r="L8">
        <v>111</v>
      </c>
    </row>
    <row r="9" spans="1:12" x14ac:dyDescent="0.3">
      <c r="A9" t="s">
        <v>16</v>
      </c>
      <c r="B9" t="s">
        <v>43</v>
      </c>
      <c r="C9" t="s">
        <v>68</v>
      </c>
      <c r="D9" t="s">
        <v>8</v>
      </c>
      <c r="E9">
        <v>2.67</v>
      </c>
      <c r="F9" t="s">
        <v>53</v>
      </c>
      <c r="G9" t="s">
        <v>53</v>
      </c>
      <c r="H9">
        <v>1</v>
      </c>
      <c r="I9">
        <v>0.25</v>
      </c>
      <c r="J9">
        <v>0.05</v>
      </c>
      <c r="K9">
        <v>0.74</v>
      </c>
      <c r="L9">
        <v>111</v>
      </c>
    </row>
    <row r="10" spans="1:12" x14ac:dyDescent="0.3">
      <c r="A10" t="s">
        <v>16</v>
      </c>
      <c r="B10" t="s">
        <v>43</v>
      </c>
      <c r="C10" t="s">
        <v>69</v>
      </c>
      <c r="D10" t="s">
        <v>8</v>
      </c>
      <c r="E10">
        <v>1.78</v>
      </c>
      <c r="F10" t="s">
        <v>53</v>
      </c>
      <c r="G10" t="s">
        <v>53</v>
      </c>
      <c r="H10">
        <v>1</v>
      </c>
      <c r="I10">
        <v>7.33</v>
      </c>
      <c r="J10">
        <v>3.68</v>
      </c>
      <c r="K10">
        <v>11.67</v>
      </c>
      <c r="L10">
        <v>111</v>
      </c>
    </row>
    <row r="11" spans="1:12" x14ac:dyDescent="0.3">
      <c r="A11" t="s">
        <v>16</v>
      </c>
      <c r="B11" t="s">
        <v>43</v>
      </c>
      <c r="C11" t="s">
        <v>50</v>
      </c>
      <c r="D11" t="s">
        <v>8</v>
      </c>
      <c r="E11">
        <v>4.45</v>
      </c>
      <c r="F11" t="s">
        <v>53</v>
      </c>
      <c r="G11" t="s">
        <v>53</v>
      </c>
      <c r="H11">
        <v>1</v>
      </c>
      <c r="I11">
        <v>7.88</v>
      </c>
      <c r="J11">
        <v>4.01</v>
      </c>
      <c r="K11">
        <v>12.89</v>
      </c>
      <c r="L11">
        <v>111</v>
      </c>
    </row>
    <row r="12" spans="1:12" x14ac:dyDescent="0.3">
      <c r="A12" t="s">
        <v>16</v>
      </c>
      <c r="B12" t="s">
        <v>43</v>
      </c>
      <c r="C12" t="s">
        <v>44</v>
      </c>
      <c r="D12" t="s">
        <v>8</v>
      </c>
      <c r="E12">
        <v>1.5</v>
      </c>
      <c r="F12" t="s">
        <v>53</v>
      </c>
      <c r="G12" t="s">
        <v>53</v>
      </c>
      <c r="H12">
        <v>1</v>
      </c>
      <c r="I12">
        <v>0.04</v>
      </c>
      <c r="J12">
        <v>0.01</v>
      </c>
      <c r="K12">
        <v>0.08</v>
      </c>
      <c r="L12">
        <v>111</v>
      </c>
    </row>
    <row r="13" spans="1:12" x14ac:dyDescent="0.3">
      <c r="A13" t="s">
        <v>16</v>
      </c>
      <c r="B13" t="s">
        <v>43</v>
      </c>
      <c r="C13" t="s">
        <v>159</v>
      </c>
      <c r="D13" t="s">
        <v>8</v>
      </c>
      <c r="E13">
        <v>10.68</v>
      </c>
      <c r="F13" t="s">
        <v>53</v>
      </c>
      <c r="G13" t="s">
        <v>53</v>
      </c>
      <c r="H13">
        <v>1</v>
      </c>
      <c r="I13">
        <v>0.28999999999999998</v>
      </c>
      <c r="J13">
        <v>0.09</v>
      </c>
      <c r="K13">
        <v>0.93</v>
      </c>
      <c r="L13">
        <v>111</v>
      </c>
    </row>
    <row r="14" spans="1:12" x14ac:dyDescent="0.3">
      <c r="A14" t="s">
        <v>16</v>
      </c>
      <c r="B14" t="s">
        <v>43</v>
      </c>
      <c r="C14" t="s">
        <v>160</v>
      </c>
      <c r="D14" t="s">
        <v>8</v>
      </c>
      <c r="E14">
        <v>7.12</v>
      </c>
      <c r="F14" t="s">
        <v>53</v>
      </c>
      <c r="G14" t="s">
        <v>53</v>
      </c>
      <c r="H14">
        <v>1</v>
      </c>
      <c r="I14">
        <v>9.0299999999999994</v>
      </c>
      <c r="J14">
        <v>6.28</v>
      </c>
      <c r="K14">
        <v>14.13</v>
      </c>
      <c r="L14">
        <v>111</v>
      </c>
    </row>
    <row r="15" spans="1:12" x14ac:dyDescent="0.3">
      <c r="A15" t="s">
        <v>16</v>
      </c>
      <c r="B15" t="s">
        <v>43</v>
      </c>
      <c r="C15" t="s">
        <v>166</v>
      </c>
      <c r="D15" t="s">
        <v>8</v>
      </c>
      <c r="E15">
        <v>17.8</v>
      </c>
      <c r="F15" t="s">
        <v>53</v>
      </c>
      <c r="G15" t="s">
        <v>53</v>
      </c>
      <c r="H15">
        <v>1</v>
      </c>
      <c r="I15">
        <v>9.5</v>
      </c>
      <c r="J15">
        <v>6.43</v>
      </c>
      <c r="K15">
        <v>16.04</v>
      </c>
      <c r="L15">
        <v>111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D784-DDD5-432C-BBC6-B9B9DF26F9FF}">
  <dimension ref="A1:H3"/>
  <sheetViews>
    <sheetView workbookViewId="0">
      <selection activeCell="E6" sqref="E6"/>
    </sheetView>
  </sheetViews>
  <sheetFormatPr defaultRowHeight="14.4" x14ac:dyDescent="0.3"/>
  <sheetData>
    <row r="1" spans="1:8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</row>
    <row r="2" spans="1:8" x14ac:dyDescent="0.3">
      <c r="A2" s="1" t="s">
        <v>16</v>
      </c>
      <c r="B2" s="1" t="s">
        <v>43</v>
      </c>
      <c r="C2" t="s">
        <v>130</v>
      </c>
      <c r="D2" t="s">
        <v>8</v>
      </c>
      <c r="E2" s="1">
        <v>3.1</v>
      </c>
      <c r="F2" s="1">
        <v>1.4</v>
      </c>
      <c r="G2" s="1">
        <v>7</v>
      </c>
      <c r="H2">
        <f>SUM(27+298)</f>
        <v>325</v>
      </c>
    </row>
    <row r="3" spans="1:8" x14ac:dyDescent="0.3">
      <c r="A3" t="s">
        <v>16</v>
      </c>
      <c r="B3" s="1" t="s">
        <v>43</v>
      </c>
      <c r="C3" t="s">
        <v>130</v>
      </c>
      <c r="D3" t="s">
        <v>154</v>
      </c>
      <c r="E3">
        <v>1.1000000000000001</v>
      </c>
      <c r="F3">
        <v>0.56999999999999995</v>
      </c>
      <c r="G3">
        <v>1.9</v>
      </c>
      <c r="H3">
        <f>SUM(27+298)</f>
        <v>325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C7C9-7A35-4B3E-B2CF-447C6C02D471}">
  <dimension ref="A1:J19"/>
  <sheetViews>
    <sheetView workbookViewId="0">
      <selection activeCell="E1" sqref="E1:J1"/>
    </sheetView>
  </sheetViews>
  <sheetFormatPr defaultRowHeight="14.4" x14ac:dyDescent="0.3"/>
  <cols>
    <col min="1" max="1" width="10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475</v>
      </c>
      <c r="B2" t="s">
        <v>2</v>
      </c>
      <c r="C2" t="s">
        <v>68</v>
      </c>
      <c r="D2" t="s">
        <v>52</v>
      </c>
      <c r="E2">
        <v>44.97</v>
      </c>
      <c r="F2">
        <v>25.67</v>
      </c>
      <c r="G2">
        <v>13</v>
      </c>
      <c r="H2">
        <v>35.909999999999997</v>
      </c>
      <c r="I2">
        <v>21.79</v>
      </c>
      <c r="J2">
        <v>27</v>
      </c>
    </row>
    <row r="3" spans="1:10" x14ac:dyDescent="0.3">
      <c r="A3" t="s">
        <v>475</v>
      </c>
      <c r="B3" t="s">
        <v>2</v>
      </c>
      <c r="C3" t="s">
        <v>69</v>
      </c>
      <c r="D3" t="s">
        <v>52</v>
      </c>
      <c r="E3">
        <v>63.23</v>
      </c>
      <c r="F3">
        <v>39.450000000000003</v>
      </c>
      <c r="G3">
        <v>13</v>
      </c>
      <c r="H3">
        <v>77.33</v>
      </c>
      <c r="I3">
        <v>44.51</v>
      </c>
      <c r="J3">
        <v>27</v>
      </c>
    </row>
    <row r="4" spans="1:10" x14ac:dyDescent="0.3">
      <c r="A4" t="s">
        <v>475</v>
      </c>
      <c r="B4" t="s">
        <v>2</v>
      </c>
      <c r="C4" t="s">
        <v>159</v>
      </c>
      <c r="D4" t="s">
        <v>52</v>
      </c>
      <c r="E4">
        <v>0.75</v>
      </c>
      <c r="F4">
        <v>0.42</v>
      </c>
      <c r="G4">
        <v>13</v>
      </c>
      <c r="H4">
        <v>0.57999999999999996</v>
      </c>
      <c r="I4">
        <v>0.34</v>
      </c>
      <c r="J4">
        <v>27</v>
      </c>
    </row>
    <row r="5" spans="1:10" x14ac:dyDescent="0.3">
      <c r="A5" t="s">
        <v>475</v>
      </c>
      <c r="B5" t="s">
        <v>2</v>
      </c>
      <c r="C5" t="s">
        <v>160</v>
      </c>
      <c r="D5" t="s">
        <v>52</v>
      </c>
      <c r="E5">
        <v>1.1200000000000001</v>
      </c>
      <c r="F5">
        <v>0.8</v>
      </c>
      <c r="G5">
        <v>13</v>
      </c>
      <c r="H5">
        <v>1.3</v>
      </c>
      <c r="I5">
        <v>0.77</v>
      </c>
      <c r="J5">
        <v>27</v>
      </c>
    </row>
    <row r="6" spans="1:10" x14ac:dyDescent="0.3">
      <c r="A6" t="s">
        <v>475</v>
      </c>
      <c r="B6" t="s">
        <v>2</v>
      </c>
      <c r="C6" t="s">
        <v>44</v>
      </c>
      <c r="D6" t="s">
        <v>52</v>
      </c>
      <c r="E6">
        <v>1.63</v>
      </c>
      <c r="F6">
        <v>1.1299999999999999</v>
      </c>
      <c r="G6">
        <v>13</v>
      </c>
      <c r="H6">
        <v>2.25</v>
      </c>
      <c r="I6">
        <v>0.81</v>
      </c>
      <c r="J6">
        <v>27</v>
      </c>
    </row>
    <row r="7" spans="1:10" x14ac:dyDescent="0.3">
      <c r="A7" t="s">
        <v>475</v>
      </c>
      <c r="B7" t="s">
        <v>2</v>
      </c>
      <c r="C7" t="s">
        <v>42</v>
      </c>
      <c r="D7" t="s">
        <v>52</v>
      </c>
      <c r="E7">
        <v>57.7</v>
      </c>
      <c r="F7">
        <v>12</v>
      </c>
      <c r="G7">
        <v>13</v>
      </c>
      <c r="H7">
        <v>55.55</v>
      </c>
      <c r="I7">
        <v>10.59</v>
      </c>
      <c r="J7">
        <v>27</v>
      </c>
    </row>
    <row r="8" spans="1:10" x14ac:dyDescent="0.3">
      <c r="A8" t="s">
        <v>476</v>
      </c>
      <c r="B8" t="s">
        <v>2</v>
      </c>
      <c r="C8" t="s">
        <v>68</v>
      </c>
      <c r="D8" t="s">
        <v>52</v>
      </c>
      <c r="E8">
        <v>37.04</v>
      </c>
      <c r="F8">
        <v>10.72</v>
      </c>
      <c r="G8">
        <v>7</v>
      </c>
      <c r="H8">
        <v>35.909999999999997</v>
      </c>
      <c r="I8">
        <v>21.79</v>
      </c>
      <c r="J8">
        <v>27</v>
      </c>
    </row>
    <row r="9" spans="1:10" x14ac:dyDescent="0.3">
      <c r="A9" t="s">
        <v>476</v>
      </c>
      <c r="B9" t="s">
        <v>2</v>
      </c>
      <c r="C9" t="s">
        <v>69</v>
      </c>
      <c r="D9" t="s">
        <v>52</v>
      </c>
      <c r="E9">
        <v>44.67</v>
      </c>
      <c r="F9">
        <v>15.94</v>
      </c>
      <c r="G9">
        <v>7</v>
      </c>
      <c r="H9">
        <v>77.33</v>
      </c>
      <c r="I9">
        <v>44.51</v>
      </c>
      <c r="J9">
        <v>27</v>
      </c>
    </row>
    <row r="10" spans="1:10" x14ac:dyDescent="0.3">
      <c r="A10" t="s">
        <v>477</v>
      </c>
      <c r="B10" t="s">
        <v>2</v>
      </c>
      <c r="C10" t="s">
        <v>159</v>
      </c>
      <c r="D10" t="s">
        <v>52</v>
      </c>
      <c r="E10">
        <v>0.74</v>
      </c>
      <c r="F10">
        <v>0.21</v>
      </c>
      <c r="G10">
        <v>7</v>
      </c>
      <c r="H10">
        <v>0.57999999999999996</v>
      </c>
      <c r="I10">
        <v>0.34</v>
      </c>
      <c r="J10">
        <v>27</v>
      </c>
    </row>
    <row r="11" spans="1:10" x14ac:dyDescent="0.3">
      <c r="A11" t="s">
        <v>477</v>
      </c>
      <c r="B11" t="s">
        <v>2</v>
      </c>
      <c r="C11" t="s">
        <v>160</v>
      </c>
      <c r="D11" t="s">
        <v>52</v>
      </c>
      <c r="E11">
        <v>0.89</v>
      </c>
      <c r="F11">
        <v>0.32</v>
      </c>
      <c r="G11">
        <v>7</v>
      </c>
      <c r="H11">
        <v>1.3</v>
      </c>
      <c r="I11">
        <v>0.77</v>
      </c>
      <c r="J11">
        <v>27</v>
      </c>
    </row>
    <row r="12" spans="1:10" x14ac:dyDescent="0.3">
      <c r="A12" t="s">
        <v>477</v>
      </c>
      <c r="B12" t="s">
        <v>2</v>
      </c>
      <c r="C12" t="s">
        <v>44</v>
      </c>
      <c r="D12" t="s">
        <v>52</v>
      </c>
      <c r="E12">
        <v>1.27</v>
      </c>
      <c r="F12">
        <v>0.57999999999999996</v>
      </c>
      <c r="G12">
        <v>7</v>
      </c>
      <c r="H12">
        <v>2.25</v>
      </c>
      <c r="I12">
        <v>0.81</v>
      </c>
      <c r="J12">
        <v>27</v>
      </c>
    </row>
    <row r="13" spans="1:10" x14ac:dyDescent="0.3">
      <c r="A13" t="s">
        <v>477</v>
      </c>
      <c r="B13" t="s">
        <v>2</v>
      </c>
      <c r="C13" t="s">
        <v>42</v>
      </c>
      <c r="D13" t="s">
        <v>52</v>
      </c>
      <c r="E13">
        <v>64.28</v>
      </c>
      <c r="F13">
        <v>19.670000000000002</v>
      </c>
      <c r="G13">
        <v>7</v>
      </c>
      <c r="H13">
        <v>55.55</v>
      </c>
      <c r="I13">
        <v>10.59</v>
      </c>
      <c r="J13">
        <v>27</v>
      </c>
    </row>
    <row r="14" spans="1:10" x14ac:dyDescent="0.3">
      <c r="A14" t="s">
        <v>478</v>
      </c>
      <c r="B14" t="s">
        <v>2</v>
      </c>
      <c r="C14" t="s">
        <v>68</v>
      </c>
      <c r="D14" t="s">
        <v>52</v>
      </c>
      <c r="E14">
        <v>64.849999999999994</v>
      </c>
      <c r="F14">
        <v>29.08</v>
      </c>
      <c r="G14">
        <v>3</v>
      </c>
      <c r="H14">
        <v>35.909999999999997</v>
      </c>
      <c r="I14">
        <v>21.79</v>
      </c>
      <c r="J14">
        <v>27</v>
      </c>
    </row>
    <row r="15" spans="1:10" x14ac:dyDescent="0.3">
      <c r="A15" t="s">
        <v>478</v>
      </c>
      <c r="B15" t="s">
        <v>2</v>
      </c>
      <c r="C15" t="s">
        <v>69</v>
      </c>
      <c r="D15" t="s">
        <v>52</v>
      </c>
      <c r="E15">
        <v>71.98</v>
      </c>
      <c r="F15">
        <v>59.43</v>
      </c>
      <c r="G15">
        <v>3</v>
      </c>
      <c r="H15">
        <v>77.33</v>
      </c>
      <c r="I15">
        <v>44.51</v>
      </c>
      <c r="J15">
        <v>27</v>
      </c>
    </row>
    <row r="16" spans="1:10" x14ac:dyDescent="0.3">
      <c r="A16" t="s">
        <v>478</v>
      </c>
      <c r="B16" t="s">
        <v>2</v>
      </c>
      <c r="C16" t="s">
        <v>159</v>
      </c>
      <c r="D16" t="s">
        <v>52</v>
      </c>
      <c r="E16">
        <v>1.29</v>
      </c>
      <c r="F16">
        <v>0.57999999999999996</v>
      </c>
      <c r="G16">
        <v>3</v>
      </c>
      <c r="H16">
        <v>0.57999999999999996</v>
      </c>
      <c r="I16">
        <v>0.34</v>
      </c>
      <c r="J16">
        <v>27</v>
      </c>
    </row>
    <row r="17" spans="1:10" x14ac:dyDescent="0.3">
      <c r="A17" t="s">
        <v>478</v>
      </c>
      <c r="B17" t="s">
        <v>2</v>
      </c>
      <c r="C17" t="s">
        <v>160</v>
      </c>
      <c r="D17" t="s">
        <v>52</v>
      </c>
      <c r="E17">
        <v>1.43</v>
      </c>
      <c r="F17">
        <v>1.18</v>
      </c>
      <c r="G17">
        <v>3</v>
      </c>
      <c r="H17">
        <v>1.3</v>
      </c>
      <c r="I17">
        <v>0.77</v>
      </c>
      <c r="J17">
        <v>27</v>
      </c>
    </row>
    <row r="18" spans="1:10" x14ac:dyDescent="0.3">
      <c r="A18" t="s">
        <v>478</v>
      </c>
      <c r="B18" t="s">
        <v>2</v>
      </c>
      <c r="C18" t="s">
        <v>44</v>
      </c>
      <c r="D18" t="s">
        <v>52</v>
      </c>
      <c r="E18">
        <v>1.01</v>
      </c>
      <c r="F18">
        <v>0.42</v>
      </c>
      <c r="G18">
        <v>3</v>
      </c>
      <c r="H18">
        <v>2.25</v>
      </c>
      <c r="I18">
        <v>0.81</v>
      </c>
      <c r="J18">
        <v>27</v>
      </c>
    </row>
    <row r="19" spans="1:10" x14ac:dyDescent="0.3">
      <c r="A19" t="s">
        <v>478</v>
      </c>
      <c r="B19" t="s">
        <v>2</v>
      </c>
      <c r="C19" t="s">
        <v>42</v>
      </c>
      <c r="D19" t="s">
        <v>52</v>
      </c>
      <c r="E19">
        <v>66.67</v>
      </c>
      <c r="F19">
        <v>14.43</v>
      </c>
      <c r="G19">
        <v>3</v>
      </c>
      <c r="H19">
        <v>55.55</v>
      </c>
      <c r="I19">
        <v>10.59</v>
      </c>
      <c r="J19">
        <v>27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377D-8DCF-449F-86C8-E959101ED627}">
  <dimension ref="A1:N10"/>
  <sheetViews>
    <sheetView zoomScaleNormal="100" zoomScaleSheetLayoutView="100" workbookViewId="0">
      <selection activeCell="E18" sqref="E18"/>
    </sheetView>
  </sheetViews>
  <sheetFormatPr defaultRowHeight="14.4" x14ac:dyDescent="0.3"/>
  <cols>
    <col min="5" max="5" width="10" bestFit="1" customWidth="1"/>
    <col min="6" max="6" width="10.5546875" bestFit="1" customWidth="1"/>
  </cols>
  <sheetData>
    <row r="1" spans="1:14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K1" s="6"/>
      <c r="L1" s="6"/>
      <c r="M1" s="6"/>
      <c r="N1" s="6"/>
    </row>
    <row r="2" spans="1:14" x14ac:dyDescent="0.3">
      <c r="A2" t="s">
        <v>551</v>
      </c>
      <c r="B2" t="s">
        <v>55</v>
      </c>
      <c r="C2" t="s">
        <v>722</v>
      </c>
      <c r="D2" t="s">
        <v>8</v>
      </c>
      <c r="E2">
        <v>21.18</v>
      </c>
      <c r="F2">
        <v>2.92</v>
      </c>
      <c r="G2">
        <v>25</v>
      </c>
      <c r="H2">
        <v>20.73</v>
      </c>
      <c r="I2">
        <v>2.44</v>
      </c>
      <c r="J2">
        <v>53</v>
      </c>
      <c r="K2" s="6"/>
      <c r="L2" s="6"/>
      <c r="M2" s="6"/>
      <c r="N2" s="6"/>
    </row>
    <row r="3" spans="1:14" x14ac:dyDescent="0.3">
      <c r="A3" t="s">
        <v>551</v>
      </c>
      <c r="B3" t="s">
        <v>55</v>
      </c>
      <c r="C3" t="s">
        <v>503</v>
      </c>
      <c r="D3" t="s">
        <v>8</v>
      </c>
      <c r="E3">
        <v>22.21</v>
      </c>
      <c r="F3">
        <v>2.78</v>
      </c>
      <c r="G3">
        <v>25</v>
      </c>
      <c r="H3">
        <v>21.23</v>
      </c>
      <c r="I3">
        <v>2.5099999999999998</v>
      </c>
      <c r="J3">
        <v>53</v>
      </c>
    </row>
    <row r="4" spans="1:14" x14ac:dyDescent="0.3">
      <c r="A4" t="s">
        <v>551</v>
      </c>
      <c r="B4" t="s">
        <v>55</v>
      </c>
      <c r="C4" t="s">
        <v>504</v>
      </c>
      <c r="D4" t="s">
        <v>8</v>
      </c>
      <c r="E4">
        <v>25.05</v>
      </c>
      <c r="F4">
        <v>1.99</v>
      </c>
      <c r="G4">
        <v>25</v>
      </c>
      <c r="H4">
        <v>22.49</v>
      </c>
      <c r="I4">
        <v>2.67</v>
      </c>
      <c r="J4">
        <v>53</v>
      </c>
    </row>
    <row r="5" spans="1:14" x14ac:dyDescent="0.3">
      <c r="A5" t="s">
        <v>551</v>
      </c>
      <c r="B5" t="s">
        <v>55</v>
      </c>
      <c r="C5" t="s">
        <v>505</v>
      </c>
      <c r="D5" t="s">
        <v>8</v>
      </c>
      <c r="E5">
        <v>27.53</v>
      </c>
      <c r="F5">
        <v>1.93</v>
      </c>
      <c r="G5">
        <v>25</v>
      </c>
      <c r="H5">
        <v>22.89</v>
      </c>
      <c r="I5">
        <v>2.71</v>
      </c>
      <c r="J5">
        <v>53</v>
      </c>
    </row>
    <row r="6" spans="1:14" x14ac:dyDescent="0.3">
      <c r="A6" t="s">
        <v>551</v>
      </c>
      <c r="B6" t="s">
        <v>55</v>
      </c>
      <c r="C6" t="s">
        <v>506</v>
      </c>
      <c r="D6" t="s">
        <v>8</v>
      </c>
      <c r="E6">
        <v>29.3</v>
      </c>
      <c r="F6">
        <v>2.14</v>
      </c>
      <c r="G6">
        <v>25</v>
      </c>
      <c r="H6">
        <v>23</v>
      </c>
      <c r="I6">
        <v>3.13</v>
      </c>
      <c r="J6">
        <v>53</v>
      </c>
    </row>
    <row r="7" spans="1:14" x14ac:dyDescent="0.3">
      <c r="A7" t="s">
        <v>551</v>
      </c>
      <c r="B7" t="s">
        <v>55</v>
      </c>
      <c r="C7" t="s">
        <v>723</v>
      </c>
      <c r="D7" t="s">
        <v>8</v>
      </c>
      <c r="E7">
        <v>6.4</v>
      </c>
      <c r="F7">
        <v>2.11</v>
      </c>
      <c r="G7">
        <v>25</v>
      </c>
      <c r="H7">
        <v>11.4</v>
      </c>
      <c r="I7">
        <v>3.53</v>
      </c>
      <c r="J7">
        <v>53</v>
      </c>
    </row>
    <row r="8" spans="1:14" x14ac:dyDescent="0.3">
      <c r="A8" t="s">
        <v>551</v>
      </c>
      <c r="B8" t="s">
        <v>55</v>
      </c>
      <c r="C8" t="s">
        <v>507</v>
      </c>
      <c r="D8" t="s">
        <v>8</v>
      </c>
      <c r="E8">
        <v>15.55</v>
      </c>
      <c r="F8">
        <v>3.76</v>
      </c>
      <c r="G8">
        <v>25</v>
      </c>
      <c r="H8">
        <v>12.21</v>
      </c>
      <c r="I8">
        <v>3.76</v>
      </c>
      <c r="J8">
        <v>53</v>
      </c>
    </row>
    <row r="9" spans="1:14" x14ac:dyDescent="0.3">
      <c r="A9" t="s">
        <v>551</v>
      </c>
      <c r="B9" t="s">
        <v>55</v>
      </c>
      <c r="C9" t="s">
        <v>508</v>
      </c>
      <c r="D9" t="s">
        <v>8</v>
      </c>
      <c r="E9">
        <v>26.69</v>
      </c>
      <c r="F9">
        <v>1.2</v>
      </c>
      <c r="G9">
        <v>25</v>
      </c>
      <c r="H9">
        <v>13.87</v>
      </c>
      <c r="I9">
        <v>10.26</v>
      </c>
      <c r="J9">
        <v>53</v>
      </c>
    </row>
    <row r="10" spans="1:14" x14ac:dyDescent="0.3">
      <c r="A10" t="s">
        <v>551</v>
      </c>
      <c r="B10" t="s">
        <v>55</v>
      </c>
      <c r="C10" t="s">
        <v>509</v>
      </c>
      <c r="D10" t="s">
        <v>8</v>
      </c>
      <c r="E10">
        <v>32.18</v>
      </c>
      <c r="F10">
        <v>1.78</v>
      </c>
      <c r="G10">
        <v>25</v>
      </c>
      <c r="H10">
        <v>12.44</v>
      </c>
      <c r="I10">
        <v>3.94</v>
      </c>
      <c r="J10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0878-74CA-4E41-A69F-EE189CE3E782}">
  <dimension ref="A1:J4"/>
  <sheetViews>
    <sheetView workbookViewId="0">
      <selection activeCell="G29" sqref="G29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46</v>
      </c>
      <c r="B2" t="s">
        <v>2</v>
      </c>
      <c r="C2" t="s">
        <v>42</v>
      </c>
      <c r="D2" t="s">
        <v>7</v>
      </c>
      <c r="E2">
        <v>106.4</v>
      </c>
      <c r="F2">
        <v>52</v>
      </c>
      <c r="G2">
        <v>351</v>
      </c>
      <c r="H2">
        <v>108.2</v>
      </c>
      <c r="I2">
        <v>53.4</v>
      </c>
      <c r="J2">
        <v>495</v>
      </c>
    </row>
    <row r="3" spans="1:10" x14ac:dyDescent="0.3">
      <c r="A3" t="s">
        <v>15</v>
      </c>
      <c r="B3" t="s">
        <v>2</v>
      </c>
      <c r="C3" t="s">
        <v>42</v>
      </c>
      <c r="D3" t="s">
        <v>7</v>
      </c>
      <c r="E3">
        <v>97</v>
      </c>
      <c r="F3">
        <v>49.4</v>
      </c>
      <c r="G3">
        <v>580</v>
      </c>
      <c r="H3">
        <v>108.2</v>
      </c>
      <c r="I3">
        <v>53.4</v>
      </c>
      <c r="J3">
        <v>495</v>
      </c>
    </row>
    <row r="4" spans="1:10" x14ac:dyDescent="0.3">
      <c r="A4" t="s">
        <v>16</v>
      </c>
      <c r="B4" t="s">
        <v>2</v>
      </c>
      <c r="C4" t="s">
        <v>42</v>
      </c>
      <c r="D4" t="s">
        <v>7</v>
      </c>
      <c r="E4">
        <v>113.4</v>
      </c>
      <c r="F4">
        <v>49.8</v>
      </c>
      <c r="G4">
        <v>88</v>
      </c>
      <c r="H4">
        <v>108.2</v>
      </c>
      <c r="I4">
        <v>53.4</v>
      </c>
      <c r="J4">
        <v>495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0813-74FC-4359-B39B-B18C240276FC}">
  <dimension ref="A1:J8"/>
  <sheetViews>
    <sheetView workbookViewId="0">
      <selection activeCell="M21" sqref="M2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2</v>
      </c>
      <c r="C2" t="s">
        <v>73</v>
      </c>
      <c r="D2" t="s">
        <v>7</v>
      </c>
      <c r="E2">
        <v>983.6</v>
      </c>
      <c r="F2">
        <v>199.3</v>
      </c>
      <c r="G2">
        <v>6</v>
      </c>
      <c r="H2">
        <v>697.6</v>
      </c>
      <c r="I2">
        <v>133</v>
      </c>
      <c r="J2">
        <v>6</v>
      </c>
    </row>
    <row r="3" spans="1:10" x14ac:dyDescent="0.3">
      <c r="A3" t="s">
        <v>16</v>
      </c>
      <c r="B3" t="s">
        <v>2</v>
      </c>
      <c r="C3" t="s">
        <v>74</v>
      </c>
      <c r="D3" t="s">
        <v>7</v>
      </c>
      <c r="E3">
        <v>72.400000000000006</v>
      </c>
      <c r="F3">
        <v>7.9</v>
      </c>
      <c r="G3">
        <v>6</v>
      </c>
      <c r="H3">
        <v>71.900000000000006</v>
      </c>
      <c r="I3">
        <v>9.6</v>
      </c>
      <c r="J3">
        <v>6</v>
      </c>
    </row>
    <row r="4" spans="1:10" x14ac:dyDescent="0.3">
      <c r="A4" t="s">
        <v>16</v>
      </c>
      <c r="B4" t="s">
        <v>2</v>
      </c>
      <c r="C4" t="s">
        <v>75</v>
      </c>
      <c r="D4" t="s">
        <v>7</v>
      </c>
      <c r="E4">
        <v>35.5</v>
      </c>
      <c r="F4">
        <v>5.6</v>
      </c>
      <c r="G4">
        <v>6</v>
      </c>
      <c r="H4">
        <v>23.5</v>
      </c>
      <c r="I4">
        <v>4.4000000000000004</v>
      </c>
      <c r="J4">
        <v>6</v>
      </c>
    </row>
    <row r="5" spans="1:10" x14ac:dyDescent="0.3">
      <c r="A5" t="s">
        <v>16</v>
      </c>
      <c r="B5" t="s">
        <v>2</v>
      </c>
      <c r="C5" t="s">
        <v>76</v>
      </c>
      <c r="D5" t="s">
        <v>7</v>
      </c>
      <c r="E5">
        <v>105.3</v>
      </c>
      <c r="F5">
        <v>19.399999999999999</v>
      </c>
      <c r="G5">
        <v>6</v>
      </c>
      <c r="H5">
        <v>148.4</v>
      </c>
      <c r="I5">
        <v>28.6</v>
      </c>
      <c r="J5">
        <v>6</v>
      </c>
    </row>
    <row r="6" spans="1:10" x14ac:dyDescent="0.3">
      <c r="A6" t="s">
        <v>16</v>
      </c>
      <c r="B6" t="s">
        <v>2</v>
      </c>
      <c r="C6" t="s">
        <v>77</v>
      </c>
      <c r="D6" t="s">
        <v>7</v>
      </c>
      <c r="E6">
        <v>627.6</v>
      </c>
      <c r="F6">
        <v>203.8</v>
      </c>
      <c r="G6">
        <v>6</v>
      </c>
      <c r="H6">
        <v>972.1</v>
      </c>
      <c r="I6">
        <v>270.3</v>
      </c>
      <c r="J6">
        <v>6</v>
      </c>
    </row>
    <row r="7" spans="1:10" x14ac:dyDescent="0.3">
      <c r="A7" t="s">
        <v>16</v>
      </c>
      <c r="B7" t="s">
        <v>2</v>
      </c>
      <c r="C7" t="s">
        <v>78</v>
      </c>
      <c r="D7" t="s">
        <v>7</v>
      </c>
      <c r="E7">
        <v>23.6</v>
      </c>
      <c r="F7">
        <v>6.5</v>
      </c>
      <c r="G7">
        <v>6</v>
      </c>
      <c r="H7">
        <v>32.4</v>
      </c>
      <c r="I7">
        <v>8.1999999999999993</v>
      </c>
      <c r="J7">
        <v>6</v>
      </c>
    </row>
    <row r="8" spans="1:10" x14ac:dyDescent="0.3">
      <c r="A8" t="s">
        <v>16</v>
      </c>
      <c r="B8" t="s">
        <v>2</v>
      </c>
      <c r="C8" t="s">
        <v>79</v>
      </c>
      <c r="D8" t="s">
        <v>7</v>
      </c>
      <c r="E8">
        <v>70</v>
      </c>
      <c r="F8">
        <v>24.5</v>
      </c>
      <c r="G8">
        <v>6</v>
      </c>
      <c r="H8">
        <v>26.4</v>
      </c>
      <c r="I8">
        <v>5.4</v>
      </c>
      <c r="J8"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5133-74B4-475D-BD4D-6D35CD881377}">
  <dimension ref="A1:G151"/>
  <sheetViews>
    <sheetView workbookViewId="0">
      <selection activeCell="C149" sqref="C149"/>
    </sheetView>
  </sheetViews>
  <sheetFormatPr defaultRowHeight="14.4" x14ac:dyDescent="0.3"/>
  <sheetData>
    <row r="1" spans="1:7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56</v>
      </c>
      <c r="F1" s="6" t="s">
        <v>57</v>
      </c>
      <c r="G1" s="6" t="s">
        <v>13</v>
      </c>
    </row>
    <row r="2" spans="1:7" x14ac:dyDescent="0.3">
      <c r="A2" t="s">
        <v>16</v>
      </c>
      <c r="B2" t="s">
        <v>4</v>
      </c>
      <c r="C2" t="s">
        <v>68</v>
      </c>
      <c r="D2" t="s">
        <v>7</v>
      </c>
      <c r="E2">
        <v>1</v>
      </c>
      <c r="F2">
        <v>84.577923482838401</v>
      </c>
      <c r="G2">
        <v>17</v>
      </c>
    </row>
    <row r="3" spans="1:7" x14ac:dyDescent="0.3">
      <c r="A3" t="s">
        <v>16</v>
      </c>
      <c r="B3" t="s">
        <v>4</v>
      </c>
      <c r="C3" t="s">
        <v>68</v>
      </c>
      <c r="D3" t="s">
        <v>7</v>
      </c>
      <c r="E3">
        <v>2</v>
      </c>
      <c r="F3">
        <v>82.954546844382193</v>
      </c>
      <c r="G3">
        <v>17</v>
      </c>
    </row>
    <row r="4" spans="1:7" x14ac:dyDescent="0.3">
      <c r="A4" t="s">
        <v>16</v>
      </c>
      <c r="B4" t="s">
        <v>4</v>
      </c>
      <c r="C4" t="s">
        <v>68</v>
      </c>
      <c r="D4" t="s">
        <v>7</v>
      </c>
      <c r="E4">
        <v>3</v>
      </c>
      <c r="F4">
        <v>76.9480551399013</v>
      </c>
      <c r="G4">
        <v>17</v>
      </c>
    </row>
    <row r="5" spans="1:7" x14ac:dyDescent="0.3">
      <c r="A5" t="s">
        <v>16</v>
      </c>
      <c r="B5" t="s">
        <v>4</v>
      </c>
      <c r="C5" t="s">
        <v>68</v>
      </c>
      <c r="D5" t="s">
        <v>7</v>
      </c>
      <c r="E5">
        <v>4</v>
      </c>
      <c r="F5">
        <v>60.876623942108502</v>
      </c>
      <c r="G5">
        <v>17</v>
      </c>
    </row>
    <row r="6" spans="1:7" x14ac:dyDescent="0.3">
      <c r="A6" t="s">
        <v>16</v>
      </c>
      <c r="B6" t="s">
        <v>4</v>
      </c>
      <c r="C6" t="s">
        <v>68</v>
      </c>
      <c r="D6" t="s">
        <v>7</v>
      </c>
      <c r="E6">
        <v>5</v>
      </c>
      <c r="F6">
        <v>29.058444305442599</v>
      </c>
      <c r="G6">
        <v>17</v>
      </c>
    </row>
    <row r="7" spans="1:7" x14ac:dyDescent="0.3">
      <c r="A7" t="s">
        <v>15</v>
      </c>
      <c r="B7" t="s">
        <v>4</v>
      </c>
      <c r="C7" t="s">
        <v>68</v>
      </c>
      <c r="D7" t="s">
        <v>7</v>
      </c>
      <c r="E7">
        <v>1</v>
      </c>
      <c r="F7">
        <v>78.896105248241597</v>
      </c>
      <c r="G7">
        <v>148</v>
      </c>
    </row>
    <row r="8" spans="1:7" x14ac:dyDescent="0.3">
      <c r="A8" t="s">
        <v>15</v>
      </c>
      <c r="B8" t="s">
        <v>4</v>
      </c>
      <c r="C8" t="s">
        <v>68</v>
      </c>
      <c r="D8" t="s">
        <v>7</v>
      </c>
      <c r="E8">
        <v>2</v>
      </c>
      <c r="F8">
        <v>44.155845804547397</v>
      </c>
      <c r="G8">
        <v>148</v>
      </c>
    </row>
    <row r="9" spans="1:7" x14ac:dyDescent="0.3">
      <c r="A9" t="s">
        <v>15</v>
      </c>
      <c r="B9" t="s">
        <v>4</v>
      </c>
      <c r="C9" t="s">
        <v>68</v>
      </c>
      <c r="D9" t="s">
        <v>7</v>
      </c>
      <c r="E9">
        <v>3</v>
      </c>
      <c r="F9">
        <v>24.837661329842099</v>
      </c>
      <c r="G9">
        <v>148</v>
      </c>
    </row>
    <row r="10" spans="1:7" x14ac:dyDescent="0.3">
      <c r="A10" t="s">
        <v>15</v>
      </c>
      <c r="B10" t="s">
        <v>4</v>
      </c>
      <c r="C10" t="s">
        <v>68</v>
      </c>
      <c r="D10" t="s">
        <v>7</v>
      </c>
      <c r="E10">
        <v>4</v>
      </c>
      <c r="F10">
        <v>18.344154776017199</v>
      </c>
      <c r="G10">
        <v>148</v>
      </c>
    </row>
    <row r="11" spans="1:7" x14ac:dyDescent="0.3">
      <c r="A11" t="s">
        <v>15</v>
      </c>
      <c r="B11" t="s">
        <v>4</v>
      </c>
      <c r="C11" t="s">
        <v>68</v>
      </c>
      <c r="D11" t="s">
        <v>7</v>
      </c>
      <c r="E11">
        <v>5</v>
      </c>
      <c r="F11">
        <v>5.8441534213662498</v>
      </c>
      <c r="G11">
        <v>148</v>
      </c>
    </row>
    <row r="12" spans="1:7" x14ac:dyDescent="0.3">
      <c r="A12" t="s">
        <v>80</v>
      </c>
      <c r="B12" t="s">
        <v>4</v>
      </c>
      <c r="C12" t="s">
        <v>68</v>
      </c>
      <c r="D12" t="s">
        <v>7</v>
      </c>
      <c r="E12">
        <v>1</v>
      </c>
      <c r="F12">
        <v>72.889613543760703</v>
      </c>
      <c r="G12">
        <v>67</v>
      </c>
    </row>
    <row r="13" spans="1:7" x14ac:dyDescent="0.3">
      <c r="A13" t="s">
        <v>80</v>
      </c>
      <c r="B13" t="s">
        <v>4</v>
      </c>
      <c r="C13" t="s">
        <v>68</v>
      </c>
      <c r="D13" t="s">
        <v>7</v>
      </c>
      <c r="E13">
        <v>2</v>
      </c>
      <c r="F13">
        <v>45.129869310544997</v>
      </c>
      <c r="G13">
        <v>67</v>
      </c>
    </row>
    <row r="14" spans="1:7" x14ac:dyDescent="0.3">
      <c r="A14" t="s">
        <v>80</v>
      </c>
      <c r="B14" t="s">
        <v>4</v>
      </c>
      <c r="C14" t="s">
        <v>68</v>
      </c>
      <c r="D14" t="s">
        <v>7</v>
      </c>
      <c r="E14">
        <v>3</v>
      </c>
      <c r="F14">
        <v>27.1103787153762</v>
      </c>
      <c r="G14">
        <v>67</v>
      </c>
    </row>
    <row r="15" spans="1:7" x14ac:dyDescent="0.3">
      <c r="A15" t="s">
        <v>80</v>
      </c>
      <c r="B15" t="s">
        <v>4</v>
      </c>
      <c r="C15" t="s">
        <v>68</v>
      </c>
      <c r="D15" t="s">
        <v>7</v>
      </c>
      <c r="E15">
        <v>4</v>
      </c>
      <c r="F15">
        <v>19.155843095245299</v>
      </c>
      <c r="G15">
        <v>67</v>
      </c>
    </row>
    <row r="16" spans="1:7" x14ac:dyDescent="0.3">
      <c r="A16" t="s">
        <v>80</v>
      </c>
      <c r="B16" t="s">
        <v>4</v>
      </c>
      <c r="C16" t="s">
        <v>68</v>
      </c>
      <c r="D16" t="s">
        <v>7</v>
      </c>
      <c r="E16">
        <v>5</v>
      </c>
      <c r="F16">
        <v>16.233766384562198</v>
      </c>
      <c r="G16">
        <v>67</v>
      </c>
    </row>
    <row r="17" spans="1:7" x14ac:dyDescent="0.3">
      <c r="A17" t="s">
        <v>108</v>
      </c>
      <c r="B17" t="s">
        <v>4</v>
      </c>
      <c r="C17" t="s">
        <v>68</v>
      </c>
      <c r="D17" t="s">
        <v>7</v>
      </c>
      <c r="E17">
        <v>1</v>
      </c>
      <c r="F17">
        <v>57.954547231425302</v>
      </c>
      <c r="G17">
        <v>314</v>
      </c>
    </row>
    <row r="18" spans="1:7" x14ac:dyDescent="0.3">
      <c r="A18" t="s">
        <v>108</v>
      </c>
      <c r="B18" t="s">
        <v>4</v>
      </c>
      <c r="C18" t="s">
        <v>68</v>
      </c>
      <c r="D18" t="s">
        <v>7</v>
      </c>
      <c r="E18">
        <v>2</v>
      </c>
      <c r="F18">
        <v>36.038950226885397</v>
      </c>
      <c r="G18">
        <v>314</v>
      </c>
    </row>
    <row r="19" spans="1:7" x14ac:dyDescent="0.3">
      <c r="A19" t="s">
        <v>108</v>
      </c>
      <c r="B19" t="s">
        <v>4</v>
      </c>
      <c r="C19" t="s">
        <v>68</v>
      </c>
      <c r="D19" t="s">
        <v>7</v>
      </c>
      <c r="E19">
        <v>3</v>
      </c>
      <c r="F19">
        <v>28.084414606754599</v>
      </c>
      <c r="G19">
        <v>314</v>
      </c>
    </row>
    <row r="20" spans="1:7" x14ac:dyDescent="0.3">
      <c r="A20" t="s">
        <v>108</v>
      </c>
      <c r="B20" t="s">
        <v>4</v>
      </c>
      <c r="C20" t="s">
        <v>68</v>
      </c>
      <c r="D20" t="s">
        <v>7</v>
      </c>
      <c r="E20">
        <v>4</v>
      </c>
      <c r="F20">
        <v>18.019484402478302</v>
      </c>
      <c r="G20">
        <v>314</v>
      </c>
    </row>
    <row r="21" spans="1:7" x14ac:dyDescent="0.3">
      <c r="A21" t="s">
        <v>108</v>
      </c>
      <c r="B21" t="s">
        <v>4</v>
      </c>
      <c r="C21" t="s">
        <v>68</v>
      </c>
      <c r="D21" t="s">
        <v>7</v>
      </c>
      <c r="E21">
        <v>5</v>
      </c>
      <c r="F21">
        <v>5.1948002889075804</v>
      </c>
      <c r="G21">
        <v>314</v>
      </c>
    </row>
    <row r="22" spans="1:7" x14ac:dyDescent="0.3">
      <c r="A22" t="s">
        <v>48</v>
      </c>
      <c r="B22" t="s">
        <v>4</v>
      </c>
      <c r="C22" t="s">
        <v>68</v>
      </c>
      <c r="D22" t="s">
        <v>7</v>
      </c>
      <c r="E22">
        <v>1</v>
      </c>
      <c r="F22">
        <v>61.038965321568298</v>
      </c>
      <c r="G22">
        <v>223</v>
      </c>
    </row>
    <row r="23" spans="1:7" x14ac:dyDescent="0.3">
      <c r="A23" t="s">
        <v>48</v>
      </c>
      <c r="B23" t="s">
        <v>4</v>
      </c>
      <c r="C23" t="s">
        <v>68</v>
      </c>
      <c r="D23" t="s">
        <v>7</v>
      </c>
      <c r="E23">
        <v>2</v>
      </c>
      <c r="F23">
        <v>33.116885901583103</v>
      </c>
      <c r="G23">
        <v>223</v>
      </c>
    </row>
    <row r="24" spans="1:7" x14ac:dyDescent="0.3">
      <c r="A24" t="s">
        <v>48</v>
      </c>
      <c r="B24" t="s">
        <v>4</v>
      </c>
      <c r="C24" t="s">
        <v>68</v>
      </c>
      <c r="D24" t="s">
        <v>7</v>
      </c>
      <c r="E24">
        <v>3</v>
      </c>
      <c r="F24">
        <v>22.077925998618898</v>
      </c>
      <c r="G24">
        <v>223</v>
      </c>
    </row>
    <row r="25" spans="1:7" x14ac:dyDescent="0.3">
      <c r="A25" t="s">
        <v>48</v>
      </c>
      <c r="B25" t="s">
        <v>4</v>
      </c>
      <c r="C25" t="s">
        <v>68</v>
      </c>
      <c r="D25" t="s">
        <v>7</v>
      </c>
      <c r="E25">
        <v>4</v>
      </c>
      <c r="F25">
        <v>14.1233718004168</v>
      </c>
      <c r="G25">
        <v>223</v>
      </c>
    </row>
    <row r="26" spans="1:7" x14ac:dyDescent="0.3">
      <c r="A26" t="s">
        <v>48</v>
      </c>
      <c r="B26" t="s">
        <v>4</v>
      </c>
      <c r="C26" t="s">
        <v>68</v>
      </c>
      <c r="D26" t="s">
        <v>7</v>
      </c>
      <c r="E26">
        <v>5</v>
      </c>
      <c r="F26">
        <v>5.3571478610578902</v>
      </c>
      <c r="G26">
        <v>223</v>
      </c>
    </row>
    <row r="27" spans="1:7" x14ac:dyDescent="0.3">
      <c r="A27" t="s">
        <v>46</v>
      </c>
      <c r="B27" t="s">
        <v>4</v>
      </c>
      <c r="C27" t="s">
        <v>68</v>
      </c>
      <c r="D27" t="s">
        <v>7</v>
      </c>
      <c r="E27">
        <v>1</v>
      </c>
      <c r="F27">
        <v>26.948055913987599</v>
      </c>
      <c r="G27">
        <v>52</v>
      </c>
    </row>
    <row r="28" spans="1:7" x14ac:dyDescent="0.3">
      <c r="A28" t="s">
        <v>46</v>
      </c>
      <c r="B28" t="s">
        <v>4</v>
      </c>
      <c r="C28" t="s">
        <v>68</v>
      </c>
      <c r="D28" t="s">
        <v>7</v>
      </c>
      <c r="E28">
        <v>2</v>
      </c>
      <c r="F28">
        <v>18.181807203866899</v>
      </c>
      <c r="G28">
        <v>52</v>
      </c>
    </row>
    <row r="29" spans="1:7" x14ac:dyDescent="0.3">
      <c r="A29" t="s">
        <v>46</v>
      </c>
      <c r="B29" t="s">
        <v>4</v>
      </c>
      <c r="C29" t="s">
        <v>68</v>
      </c>
      <c r="D29" t="s">
        <v>7</v>
      </c>
      <c r="E29">
        <v>3</v>
      </c>
      <c r="F29">
        <v>14.1233718004168</v>
      </c>
      <c r="G29">
        <v>52</v>
      </c>
    </row>
    <row r="30" spans="1:7" x14ac:dyDescent="0.3">
      <c r="A30" t="s">
        <v>46</v>
      </c>
      <c r="B30" t="s">
        <v>4</v>
      </c>
      <c r="C30" t="s">
        <v>68</v>
      </c>
      <c r="D30" t="s">
        <v>7</v>
      </c>
      <c r="E30">
        <v>4</v>
      </c>
      <c r="F30">
        <v>12.012989601652199</v>
      </c>
      <c r="G30">
        <v>52</v>
      </c>
    </row>
    <row r="31" spans="1:7" x14ac:dyDescent="0.3">
      <c r="A31" t="s">
        <v>46</v>
      </c>
      <c r="B31" t="s">
        <v>4</v>
      </c>
      <c r="C31" t="s">
        <v>68</v>
      </c>
      <c r="D31" t="s">
        <v>7</v>
      </c>
      <c r="E31">
        <v>5</v>
      </c>
      <c r="F31">
        <v>5.5194830478273396</v>
      </c>
      <c r="G31">
        <v>52</v>
      </c>
    </row>
    <row r="32" spans="1:7" x14ac:dyDescent="0.3">
      <c r="A32" t="s">
        <v>16</v>
      </c>
      <c r="B32" t="s">
        <v>4</v>
      </c>
      <c r="C32" t="s">
        <v>69</v>
      </c>
      <c r="D32" t="s">
        <v>7</v>
      </c>
      <c r="E32">
        <v>1</v>
      </c>
      <c r="F32">
        <v>14.9780701754385</v>
      </c>
      <c r="G32">
        <v>17</v>
      </c>
    </row>
    <row r="33" spans="1:7" x14ac:dyDescent="0.3">
      <c r="A33" t="s">
        <v>16</v>
      </c>
      <c r="B33" t="s">
        <v>4</v>
      </c>
      <c r="C33" t="s">
        <v>69</v>
      </c>
      <c r="D33" t="s">
        <v>7</v>
      </c>
      <c r="E33">
        <v>2</v>
      </c>
      <c r="F33">
        <v>11.5241228070175</v>
      </c>
      <c r="G33">
        <v>17</v>
      </c>
    </row>
    <row r="34" spans="1:7" x14ac:dyDescent="0.3">
      <c r="A34" t="s">
        <v>16</v>
      </c>
      <c r="B34" t="s">
        <v>4</v>
      </c>
      <c r="C34" t="s">
        <v>69</v>
      </c>
      <c r="D34" t="s">
        <v>7</v>
      </c>
      <c r="E34">
        <v>3</v>
      </c>
      <c r="F34">
        <v>8.0153508771929793</v>
      </c>
      <c r="G34">
        <v>17</v>
      </c>
    </row>
    <row r="35" spans="1:7" x14ac:dyDescent="0.3">
      <c r="A35" t="s">
        <v>16</v>
      </c>
      <c r="B35" t="s">
        <v>4</v>
      </c>
      <c r="C35" t="s">
        <v>69</v>
      </c>
      <c r="D35" t="s">
        <v>7</v>
      </c>
      <c r="E35">
        <v>4</v>
      </c>
      <c r="F35">
        <v>7.02850877192982</v>
      </c>
      <c r="G35">
        <v>17</v>
      </c>
    </row>
    <row r="36" spans="1:7" x14ac:dyDescent="0.3">
      <c r="A36" t="s">
        <v>16</v>
      </c>
      <c r="B36" t="s">
        <v>4</v>
      </c>
      <c r="C36" t="s">
        <v>69</v>
      </c>
      <c r="D36" t="s">
        <v>7</v>
      </c>
      <c r="E36">
        <v>5</v>
      </c>
      <c r="F36">
        <v>6.0964912280701702</v>
      </c>
      <c r="G36">
        <v>17</v>
      </c>
    </row>
    <row r="37" spans="1:7" x14ac:dyDescent="0.3">
      <c r="A37" t="s">
        <v>15</v>
      </c>
      <c r="B37" t="s">
        <v>4</v>
      </c>
      <c r="C37" t="s">
        <v>69</v>
      </c>
      <c r="D37" t="s">
        <v>7</v>
      </c>
      <c r="E37">
        <v>1</v>
      </c>
      <c r="F37">
        <v>11.962719298245601</v>
      </c>
      <c r="G37">
        <v>148</v>
      </c>
    </row>
    <row r="38" spans="1:7" x14ac:dyDescent="0.3">
      <c r="A38" t="s">
        <v>15</v>
      </c>
      <c r="B38" t="s">
        <v>4</v>
      </c>
      <c r="C38" t="s">
        <v>69</v>
      </c>
      <c r="D38" t="s">
        <v>7</v>
      </c>
      <c r="E38">
        <v>2</v>
      </c>
      <c r="F38">
        <v>10.043859649122799</v>
      </c>
      <c r="G38">
        <v>148</v>
      </c>
    </row>
    <row r="39" spans="1:7" x14ac:dyDescent="0.3">
      <c r="A39" t="s">
        <v>15</v>
      </c>
      <c r="B39" t="s">
        <v>4</v>
      </c>
      <c r="C39" t="s">
        <v>69</v>
      </c>
      <c r="D39" t="s">
        <v>7</v>
      </c>
      <c r="E39">
        <v>3</v>
      </c>
      <c r="F39">
        <v>9.0021929824561404</v>
      </c>
      <c r="G39">
        <v>148</v>
      </c>
    </row>
    <row r="40" spans="1:7" x14ac:dyDescent="0.3">
      <c r="A40" t="s">
        <v>15</v>
      </c>
      <c r="B40" t="s">
        <v>4</v>
      </c>
      <c r="C40" t="s">
        <v>69</v>
      </c>
      <c r="D40" t="s">
        <v>7</v>
      </c>
      <c r="E40">
        <v>4</v>
      </c>
      <c r="F40">
        <v>8.0153508771929793</v>
      </c>
      <c r="G40">
        <v>148</v>
      </c>
    </row>
    <row r="41" spans="1:7" x14ac:dyDescent="0.3">
      <c r="A41" t="s">
        <v>15</v>
      </c>
      <c r="B41" t="s">
        <v>4</v>
      </c>
      <c r="C41" t="s">
        <v>69</v>
      </c>
      <c r="D41" t="s">
        <v>7</v>
      </c>
      <c r="E41">
        <v>5</v>
      </c>
      <c r="F41">
        <v>5.10964912280701</v>
      </c>
      <c r="G41">
        <v>148</v>
      </c>
    </row>
    <row r="42" spans="1:7" x14ac:dyDescent="0.3">
      <c r="A42" t="s">
        <v>80</v>
      </c>
      <c r="B42" t="s">
        <v>4</v>
      </c>
      <c r="C42" t="s">
        <v>69</v>
      </c>
      <c r="D42" t="s">
        <v>7</v>
      </c>
      <c r="E42">
        <v>1</v>
      </c>
      <c r="F42">
        <v>17.993421052631501</v>
      </c>
      <c r="G42">
        <v>67</v>
      </c>
    </row>
    <row r="43" spans="1:7" x14ac:dyDescent="0.3">
      <c r="A43" t="s">
        <v>80</v>
      </c>
      <c r="B43" t="s">
        <v>4</v>
      </c>
      <c r="C43" t="s">
        <v>69</v>
      </c>
      <c r="D43" t="s">
        <v>7</v>
      </c>
      <c r="E43">
        <v>2</v>
      </c>
      <c r="F43">
        <v>14.046052631578901</v>
      </c>
      <c r="G43">
        <v>67</v>
      </c>
    </row>
    <row r="44" spans="1:7" x14ac:dyDescent="0.3">
      <c r="A44" t="s">
        <v>80</v>
      </c>
      <c r="B44" t="s">
        <v>4</v>
      </c>
      <c r="C44" t="s">
        <v>69</v>
      </c>
      <c r="D44" t="s">
        <v>7</v>
      </c>
      <c r="E44">
        <v>3</v>
      </c>
      <c r="F44">
        <v>12.0175438596491</v>
      </c>
      <c r="G44">
        <v>67</v>
      </c>
    </row>
    <row r="45" spans="1:7" x14ac:dyDescent="0.3">
      <c r="A45" t="s">
        <v>80</v>
      </c>
      <c r="B45" t="s">
        <v>4</v>
      </c>
      <c r="C45" t="s">
        <v>69</v>
      </c>
      <c r="D45" t="s">
        <v>7</v>
      </c>
      <c r="E45">
        <v>4</v>
      </c>
      <c r="F45">
        <v>7.9605263157894699</v>
      </c>
      <c r="G45">
        <v>67</v>
      </c>
    </row>
    <row r="46" spans="1:7" x14ac:dyDescent="0.3">
      <c r="A46" t="s">
        <v>80</v>
      </c>
      <c r="B46" t="s">
        <v>4</v>
      </c>
      <c r="C46" t="s">
        <v>69</v>
      </c>
      <c r="D46" t="s">
        <v>7</v>
      </c>
      <c r="E46">
        <v>5</v>
      </c>
      <c r="F46">
        <v>5.2741228070175401</v>
      </c>
      <c r="G46">
        <v>67</v>
      </c>
    </row>
    <row r="47" spans="1:7" x14ac:dyDescent="0.3">
      <c r="A47" t="s">
        <v>108</v>
      </c>
      <c r="B47" t="s">
        <v>4</v>
      </c>
      <c r="C47" t="s">
        <v>69</v>
      </c>
      <c r="D47" t="s">
        <v>7</v>
      </c>
      <c r="E47">
        <v>1</v>
      </c>
      <c r="F47">
        <v>21.063596491228001</v>
      </c>
      <c r="G47">
        <v>314</v>
      </c>
    </row>
    <row r="48" spans="1:7" x14ac:dyDescent="0.3">
      <c r="A48" t="s">
        <v>108</v>
      </c>
      <c r="B48" t="s">
        <v>4</v>
      </c>
      <c r="C48" t="s">
        <v>69</v>
      </c>
      <c r="D48" t="s">
        <v>7</v>
      </c>
      <c r="E48">
        <v>2</v>
      </c>
      <c r="F48">
        <v>13.991228070175399</v>
      </c>
      <c r="G48">
        <v>314</v>
      </c>
    </row>
    <row r="49" spans="1:7" x14ac:dyDescent="0.3">
      <c r="A49" t="s">
        <v>108</v>
      </c>
      <c r="B49" t="s">
        <v>4</v>
      </c>
      <c r="C49" t="s">
        <v>69</v>
      </c>
      <c r="D49" t="s">
        <v>7</v>
      </c>
      <c r="E49">
        <v>3</v>
      </c>
      <c r="F49">
        <v>9.9342105263157805</v>
      </c>
      <c r="G49">
        <v>314</v>
      </c>
    </row>
    <row r="50" spans="1:7" x14ac:dyDescent="0.3">
      <c r="A50" t="s">
        <v>108</v>
      </c>
      <c r="B50" t="s">
        <v>4</v>
      </c>
      <c r="C50" t="s">
        <v>69</v>
      </c>
      <c r="D50" t="s">
        <v>7</v>
      </c>
      <c r="E50">
        <v>4</v>
      </c>
      <c r="F50">
        <v>8.0153508771929793</v>
      </c>
      <c r="G50">
        <v>314</v>
      </c>
    </row>
    <row r="51" spans="1:7" x14ac:dyDescent="0.3">
      <c r="A51" t="s">
        <v>108</v>
      </c>
      <c r="B51" t="s">
        <v>4</v>
      </c>
      <c r="C51" t="s">
        <v>69</v>
      </c>
      <c r="D51" t="s">
        <v>7</v>
      </c>
      <c r="E51">
        <v>5</v>
      </c>
      <c r="F51">
        <v>5.3289473684210398</v>
      </c>
      <c r="G51">
        <v>314</v>
      </c>
    </row>
    <row r="52" spans="1:7" x14ac:dyDescent="0.3">
      <c r="A52" t="s">
        <v>48</v>
      </c>
      <c r="B52" t="s">
        <v>4</v>
      </c>
      <c r="C52" t="s">
        <v>69</v>
      </c>
      <c r="D52" t="s">
        <v>7</v>
      </c>
      <c r="E52">
        <v>1</v>
      </c>
      <c r="F52">
        <v>20.296052631578899</v>
      </c>
      <c r="G52">
        <v>223</v>
      </c>
    </row>
    <row r="53" spans="1:7" x14ac:dyDescent="0.3">
      <c r="A53" t="s">
        <v>48</v>
      </c>
      <c r="B53" t="s">
        <v>4</v>
      </c>
      <c r="C53" t="s">
        <v>69</v>
      </c>
      <c r="D53" t="s">
        <v>7</v>
      </c>
      <c r="E53">
        <v>2</v>
      </c>
      <c r="F53">
        <v>13.004385964912199</v>
      </c>
      <c r="G53">
        <v>223</v>
      </c>
    </row>
    <row r="54" spans="1:7" x14ac:dyDescent="0.3">
      <c r="A54" t="s">
        <v>48</v>
      </c>
      <c r="B54" t="s">
        <v>4</v>
      </c>
      <c r="C54" t="s">
        <v>69</v>
      </c>
      <c r="D54" t="s">
        <v>7</v>
      </c>
      <c r="E54">
        <v>3</v>
      </c>
      <c r="F54">
        <v>9.9342105263157805</v>
      </c>
      <c r="G54">
        <v>223</v>
      </c>
    </row>
    <row r="55" spans="1:7" x14ac:dyDescent="0.3">
      <c r="A55" t="s">
        <v>48</v>
      </c>
      <c r="B55" t="s">
        <v>4</v>
      </c>
      <c r="C55" t="s">
        <v>69</v>
      </c>
      <c r="D55" t="s">
        <v>7</v>
      </c>
      <c r="E55">
        <v>4</v>
      </c>
      <c r="F55">
        <v>8.0701754385964897</v>
      </c>
      <c r="G55">
        <v>223</v>
      </c>
    </row>
    <row r="56" spans="1:7" x14ac:dyDescent="0.3">
      <c r="A56" t="s">
        <v>48</v>
      </c>
      <c r="B56" t="s">
        <v>4</v>
      </c>
      <c r="C56" t="s">
        <v>69</v>
      </c>
      <c r="D56" t="s">
        <v>7</v>
      </c>
      <c r="E56">
        <v>5</v>
      </c>
      <c r="F56">
        <v>5.3289473684210398</v>
      </c>
      <c r="G56">
        <v>223</v>
      </c>
    </row>
    <row r="57" spans="1:7" x14ac:dyDescent="0.3">
      <c r="A57" t="s">
        <v>46</v>
      </c>
      <c r="B57" t="s">
        <v>4</v>
      </c>
      <c r="C57" t="s">
        <v>69</v>
      </c>
      <c r="D57" t="s">
        <v>7</v>
      </c>
      <c r="E57">
        <v>1</v>
      </c>
      <c r="F57">
        <v>11.962719298245601</v>
      </c>
      <c r="G57">
        <v>52</v>
      </c>
    </row>
    <row r="58" spans="1:7" x14ac:dyDescent="0.3">
      <c r="A58" t="s">
        <v>46</v>
      </c>
      <c r="B58" t="s">
        <v>4</v>
      </c>
      <c r="C58" t="s">
        <v>69</v>
      </c>
      <c r="D58" t="s">
        <v>7</v>
      </c>
      <c r="E58">
        <v>2</v>
      </c>
      <c r="F58">
        <v>11.0307017543859</v>
      </c>
      <c r="G58">
        <v>52</v>
      </c>
    </row>
    <row r="59" spans="1:7" x14ac:dyDescent="0.3">
      <c r="A59" t="s">
        <v>46</v>
      </c>
      <c r="B59" t="s">
        <v>4</v>
      </c>
      <c r="C59" t="s">
        <v>69</v>
      </c>
      <c r="D59" t="s">
        <v>7</v>
      </c>
      <c r="E59">
        <v>3</v>
      </c>
      <c r="F59">
        <v>7.9605263157894699</v>
      </c>
      <c r="G59">
        <v>52</v>
      </c>
    </row>
    <row r="60" spans="1:7" x14ac:dyDescent="0.3">
      <c r="A60" t="s">
        <v>46</v>
      </c>
      <c r="B60" t="s">
        <v>4</v>
      </c>
      <c r="C60" t="s">
        <v>69</v>
      </c>
      <c r="D60" t="s">
        <v>7</v>
      </c>
      <c r="E60">
        <v>4</v>
      </c>
      <c r="F60">
        <v>7.02850877192982</v>
      </c>
      <c r="G60">
        <v>52</v>
      </c>
    </row>
    <row r="61" spans="1:7" x14ac:dyDescent="0.3">
      <c r="A61" t="s">
        <v>46</v>
      </c>
      <c r="B61" t="s">
        <v>4</v>
      </c>
      <c r="C61" t="s">
        <v>69</v>
      </c>
      <c r="D61" t="s">
        <v>7</v>
      </c>
      <c r="E61">
        <v>5</v>
      </c>
      <c r="F61">
        <v>6.4254385964912197</v>
      </c>
      <c r="G61">
        <v>52</v>
      </c>
    </row>
    <row r="62" spans="1:7" x14ac:dyDescent="0.3">
      <c r="A62" t="s">
        <v>16</v>
      </c>
      <c r="B62" t="s">
        <v>4</v>
      </c>
      <c r="C62" t="s">
        <v>33</v>
      </c>
      <c r="D62" t="s">
        <v>7</v>
      </c>
      <c r="E62">
        <v>1</v>
      </c>
      <c r="F62">
        <v>0.24390243902438999</v>
      </c>
      <c r="G62">
        <v>17</v>
      </c>
    </row>
    <row r="63" spans="1:7" x14ac:dyDescent="0.3">
      <c r="A63" t="s">
        <v>16</v>
      </c>
      <c r="B63" t="s">
        <v>4</v>
      </c>
      <c r="C63" t="s">
        <v>33</v>
      </c>
      <c r="D63" t="s">
        <v>7</v>
      </c>
      <c r="E63">
        <v>2</v>
      </c>
      <c r="F63">
        <v>0.22560975609756101</v>
      </c>
      <c r="G63">
        <v>17</v>
      </c>
    </row>
    <row r="64" spans="1:7" x14ac:dyDescent="0.3">
      <c r="A64" t="s">
        <v>16</v>
      </c>
      <c r="B64" t="s">
        <v>4</v>
      </c>
      <c r="C64" t="s">
        <v>33</v>
      </c>
      <c r="D64" t="s">
        <v>7</v>
      </c>
      <c r="E64">
        <v>3</v>
      </c>
      <c r="F64">
        <v>0.155487804878048</v>
      </c>
      <c r="G64">
        <v>17</v>
      </c>
    </row>
    <row r="65" spans="1:7" x14ac:dyDescent="0.3">
      <c r="A65" t="s">
        <v>16</v>
      </c>
      <c r="B65" t="s">
        <v>4</v>
      </c>
      <c r="C65" t="s">
        <v>33</v>
      </c>
      <c r="D65" t="s">
        <v>7</v>
      </c>
      <c r="E65">
        <v>4</v>
      </c>
      <c r="F65">
        <v>0.10060975609756</v>
      </c>
      <c r="G65">
        <v>17</v>
      </c>
    </row>
    <row r="66" spans="1:7" x14ac:dyDescent="0.3">
      <c r="A66" t="s">
        <v>16</v>
      </c>
      <c r="B66" t="s">
        <v>4</v>
      </c>
      <c r="C66" t="s">
        <v>33</v>
      </c>
      <c r="D66" t="s">
        <v>7</v>
      </c>
      <c r="E66">
        <v>5</v>
      </c>
      <c r="F66">
        <v>9.4512195121951206E-2</v>
      </c>
      <c r="G66">
        <v>17</v>
      </c>
    </row>
    <row r="67" spans="1:7" x14ac:dyDescent="0.3">
      <c r="A67" t="s">
        <v>15</v>
      </c>
      <c r="B67" t="s">
        <v>4</v>
      </c>
      <c r="C67" t="s">
        <v>33</v>
      </c>
      <c r="D67" t="s">
        <v>7</v>
      </c>
      <c r="E67">
        <v>1</v>
      </c>
      <c r="F67">
        <v>0.60670731707317005</v>
      </c>
      <c r="G67">
        <v>148</v>
      </c>
    </row>
    <row r="68" spans="1:7" x14ac:dyDescent="0.3">
      <c r="A68" t="s">
        <v>15</v>
      </c>
      <c r="B68" t="s">
        <v>4</v>
      </c>
      <c r="C68" t="s">
        <v>33</v>
      </c>
      <c r="D68" t="s">
        <v>7</v>
      </c>
      <c r="E68">
        <v>2</v>
      </c>
      <c r="F68">
        <v>0.37804878048780399</v>
      </c>
      <c r="G68">
        <v>148</v>
      </c>
    </row>
    <row r="69" spans="1:7" x14ac:dyDescent="0.3">
      <c r="A69" t="s">
        <v>15</v>
      </c>
      <c r="B69" t="s">
        <v>4</v>
      </c>
      <c r="C69" t="s">
        <v>33</v>
      </c>
      <c r="D69" t="s">
        <v>7</v>
      </c>
      <c r="E69">
        <v>3</v>
      </c>
      <c r="F69">
        <v>0.28353658536585302</v>
      </c>
      <c r="G69">
        <v>148</v>
      </c>
    </row>
    <row r="70" spans="1:7" x14ac:dyDescent="0.3">
      <c r="A70" t="s">
        <v>15</v>
      </c>
      <c r="B70" t="s">
        <v>4</v>
      </c>
      <c r="C70" t="s">
        <v>33</v>
      </c>
      <c r="D70" t="s">
        <v>7</v>
      </c>
      <c r="E70">
        <v>4</v>
      </c>
      <c r="F70">
        <v>0.20121951219512099</v>
      </c>
      <c r="G70">
        <v>148</v>
      </c>
    </row>
    <row r="71" spans="1:7" x14ac:dyDescent="0.3">
      <c r="A71" t="s">
        <v>15</v>
      </c>
      <c r="B71" t="s">
        <v>4</v>
      </c>
      <c r="C71" t="s">
        <v>33</v>
      </c>
      <c r="D71" t="s">
        <v>7</v>
      </c>
      <c r="E71">
        <v>5</v>
      </c>
      <c r="F71">
        <v>0.103658536585365</v>
      </c>
      <c r="G71">
        <v>148</v>
      </c>
    </row>
    <row r="72" spans="1:7" x14ac:dyDescent="0.3">
      <c r="A72" t="s">
        <v>80</v>
      </c>
      <c r="B72" t="s">
        <v>4</v>
      </c>
      <c r="C72" t="s">
        <v>33</v>
      </c>
      <c r="D72" t="s">
        <v>7</v>
      </c>
      <c r="E72">
        <v>1</v>
      </c>
      <c r="F72">
        <v>0.64634146341463306</v>
      </c>
      <c r="G72">
        <v>67</v>
      </c>
    </row>
    <row r="73" spans="1:7" x14ac:dyDescent="0.3">
      <c r="A73" t="s">
        <v>80</v>
      </c>
      <c r="B73" t="s">
        <v>4</v>
      </c>
      <c r="C73" t="s">
        <v>33</v>
      </c>
      <c r="D73" t="s">
        <v>7</v>
      </c>
      <c r="E73">
        <v>2</v>
      </c>
      <c r="F73">
        <v>0.52743902439024304</v>
      </c>
      <c r="G73">
        <v>67</v>
      </c>
    </row>
    <row r="74" spans="1:7" x14ac:dyDescent="0.3">
      <c r="A74" t="s">
        <v>80</v>
      </c>
      <c r="B74" t="s">
        <v>4</v>
      </c>
      <c r="C74" t="s">
        <v>33</v>
      </c>
      <c r="D74" t="s">
        <v>7</v>
      </c>
      <c r="E74">
        <v>3</v>
      </c>
      <c r="F74">
        <v>0.314024390243902</v>
      </c>
      <c r="G74">
        <v>67</v>
      </c>
    </row>
    <row r="75" spans="1:7" x14ac:dyDescent="0.3">
      <c r="A75" t="s">
        <v>80</v>
      </c>
      <c r="B75" t="s">
        <v>4</v>
      </c>
      <c r="C75" t="s">
        <v>33</v>
      </c>
      <c r="D75" t="s">
        <v>7</v>
      </c>
      <c r="E75">
        <v>4</v>
      </c>
      <c r="F75">
        <v>0.25914634146341398</v>
      </c>
      <c r="G75">
        <v>67</v>
      </c>
    </row>
    <row r="76" spans="1:7" x14ac:dyDescent="0.3">
      <c r="A76" t="s">
        <v>80</v>
      </c>
      <c r="B76" t="s">
        <v>4</v>
      </c>
      <c r="C76" t="s">
        <v>33</v>
      </c>
      <c r="D76" t="s">
        <v>7</v>
      </c>
      <c r="E76">
        <v>5</v>
      </c>
      <c r="F76">
        <v>0.121951219512194</v>
      </c>
      <c r="G76">
        <v>67</v>
      </c>
    </row>
    <row r="77" spans="1:7" x14ac:dyDescent="0.3">
      <c r="A77" t="s">
        <v>108</v>
      </c>
      <c r="B77" t="s">
        <v>4</v>
      </c>
      <c r="C77" t="s">
        <v>33</v>
      </c>
      <c r="D77" t="s">
        <v>7</v>
      </c>
      <c r="E77">
        <v>1</v>
      </c>
      <c r="F77">
        <v>0.99695121951219501</v>
      </c>
      <c r="G77">
        <v>314</v>
      </c>
    </row>
    <row r="78" spans="1:7" x14ac:dyDescent="0.3">
      <c r="A78" t="s">
        <v>108</v>
      </c>
      <c r="B78" t="s">
        <v>4</v>
      </c>
      <c r="C78" t="s">
        <v>33</v>
      </c>
      <c r="D78" t="s">
        <v>7</v>
      </c>
      <c r="E78">
        <v>2</v>
      </c>
      <c r="F78">
        <v>0.55792682926829196</v>
      </c>
      <c r="G78">
        <v>314</v>
      </c>
    </row>
    <row r="79" spans="1:7" x14ac:dyDescent="0.3">
      <c r="A79" t="s">
        <v>108</v>
      </c>
      <c r="B79" t="s">
        <v>4</v>
      </c>
      <c r="C79" t="s">
        <v>33</v>
      </c>
      <c r="D79" t="s">
        <v>7</v>
      </c>
      <c r="E79">
        <v>3</v>
      </c>
      <c r="F79">
        <v>0.38719512195121902</v>
      </c>
      <c r="G79">
        <v>314</v>
      </c>
    </row>
    <row r="80" spans="1:7" x14ac:dyDescent="0.3">
      <c r="A80" t="s">
        <v>108</v>
      </c>
      <c r="B80" t="s">
        <v>4</v>
      </c>
      <c r="C80" t="s">
        <v>33</v>
      </c>
      <c r="D80" t="s">
        <v>7</v>
      </c>
      <c r="E80">
        <v>4</v>
      </c>
      <c r="F80">
        <v>0.26219512195121902</v>
      </c>
      <c r="G80">
        <v>314</v>
      </c>
    </row>
    <row r="81" spans="1:7" x14ac:dyDescent="0.3">
      <c r="A81" t="s">
        <v>108</v>
      </c>
      <c r="B81" t="s">
        <v>4</v>
      </c>
      <c r="C81" t="s">
        <v>33</v>
      </c>
      <c r="D81" t="s">
        <v>7</v>
      </c>
      <c r="E81">
        <v>5</v>
      </c>
      <c r="F81">
        <v>0.14024390243902399</v>
      </c>
      <c r="G81">
        <v>314</v>
      </c>
    </row>
    <row r="82" spans="1:7" x14ac:dyDescent="0.3">
      <c r="A82" t="s">
        <v>48</v>
      </c>
      <c r="B82" t="s">
        <v>4</v>
      </c>
      <c r="C82" t="s">
        <v>33</v>
      </c>
      <c r="D82" t="s">
        <v>7</v>
      </c>
      <c r="E82">
        <v>1</v>
      </c>
      <c r="F82">
        <v>1.03963414634146</v>
      </c>
      <c r="G82">
        <v>223</v>
      </c>
    </row>
    <row r="83" spans="1:7" x14ac:dyDescent="0.3">
      <c r="A83" t="s">
        <v>48</v>
      </c>
      <c r="B83" t="s">
        <v>4</v>
      </c>
      <c r="C83" t="s">
        <v>33</v>
      </c>
      <c r="D83" t="s">
        <v>7</v>
      </c>
      <c r="E83">
        <v>2</v>
      </c>
      <c r="F83">
        <v>0.65548780487804803</v>
      </c>
      <c r="G83">
        <v>223</v>
      </c>
    </row>
    <row r="84" spans="1:7" x14ac:dyDescent="0.3">
      <c r="A84" t="s">
        <v>48</v>
      </c>
      <c r="B84" t="s">
        <v>4</v>
      </c>
      <c r="C84" t="s">
        <v>33</v>
      </c>
      <c r="D84" t="s">
        <v>7</v>
      </c>
      <c r="E84">
        <v>3</v>
      </c>
      <c r="F84">
        <v>0.43292682926829201</v>
      </c>
      <c r="G84">
        <v>223</v>
      </c>
    </row>
    <row r="85" spans="1:7" x14ac:dyDescent="0.3">
      <c r="A85" t="s">
        <v>48</v>
      </c>
      <c r="B85" t="s">
        <v>4</v>
      </c>
      <c r="C85" t="s">
        <v>33</v>
      </c>
      <c r="D85" t="s">
        <v>7</v>
      </c>
      <c r="E85">
        <v>4</v>
      </c>
      <c r="F85">
        <v>0.30182926829268197</v>
      </c>
      <c r="G85">
        <v>223</v>
      </c>
    </row>
    <row r="86" spans="1:7" x14ac:dyDescent="0.3">
      <c r="A86" t="s">
        <v>48</v>
      </c>
      <c r="B86" t="s">
        <v>4</v>
      </c>
      <c r="C86" t="s">
        <v>33</v>
      </c>
      <c r="D86" t="s">
        <v>7</v>
      </c>
      <c r="E86">
        <v>5</v>
      </c>
      <c r="F86">
        <v>0.15853658536585299</v>
      </c>
      <c r="G86">
        <v>223</v>
      </c>
    </row>
    <row r="87" spans="1:7" x14ac:dyDescent="0.3">
      <c r="A87" t="s">
        <v>46</v>
      </c>
      <c r="B87" t="s">
        <v>4</v>
      </c>
      <c r="C87" t="s">
        <v>33</v>
      </c>
      <c r="D87" t="s">
        <v>7</v>
      </c>
      <c r="E87">
        <v>1</v>
      </c>
      <c r="F87">
        <v>0.832317073170731</v>
      </c>
      <c r="G87">
        <v>52</v>
      </c>
    </row>
    <row r="88" spans="1:7" x14ac:dyDescent="0.3">
      <c r="A88" t="s">
        <v>46</v>
      </c>
      <c r="B88" t="s">
        <v>4</v>
      </c>
      <c r="C88" t="s">
        <v>33</v>
      </c>
      <c r="D88" t="s">
        <v>7</v>
      </c>
      <c r="E88">
        <v>2</v>
      </c>
      <c r="F88">
        <v>0.78048780487804803</v>
      </c>
      <c r="G88">
        <v>52</v>
      </c>
    </row>
    <row r="89" spans="1:7" x14ac:dyDescent="0.3">
      <c r="A89" t="s">
        <v>46</v>
      </c>
      <c r="B89" t="s">
        <v>4</v>
      </c>
      <c r="C89" t="s">
        <v>33</v>
      </c>
      <c r="D89" t="s">
        <v>7</v>
      </c>
      <c r="E89">
        <v>3</v>
      </c>
      <c r="F89">
        <v>0.71341463414634099</v>
      </c>
      <c r="G89">
        <v>52</v>
      </c>
    </row>
    <row r="90" spans="1:7" x14ac:dyDescent="0.3">
      <c r="A90" t="s">
        <v>46</v>
      </c>
      <c r="B90" t="s">
        <v>4</v>
      </c>
      <c r="C90" t="s">
        <v>33</v>
      </c>
      <c r="D90" t="s">
        <v>7</v>
      </c>
      <c r="E90">
        <v>4</v>
      </c>
      <c r="F90">
        <v>0.499999999999999</v>
      </c>
      <c r="G90">
        <v>52</v>
      </c>
    </row>
    <row r="91" spans="1:7" x14ac:dyDescent="0.3">
      <c r="A91" t="s">
        <v>46</v>
      </c>
      <c r="B91" t="s">
        <v>4</v>
      </c>
      <c r="C91" t="s">
        <v>33</v>
      </c>
      <c r="D91" t="s">
        <v>7</v>
      </c>
      <c r="E91">
        <v>5</v>
      </c>
      <c r="F91">
        <v>0.29878048780487798</v>
      </c>
      <c r="G91">
        <v>52</v>
      </c>
    </row>
    <row r="92" spans="1:7" x14ac:dyDescent="0.3">
      <c r="A92" t="s">
        <v>16</v>
      </c>
      <c r="B92" t="s">
        <v>82</v>
      </c>
      <c r="C92" t="s">
        <v>68</v>
      </c>
      <c r="D92" t="s">
        <v>8</v>
      </c>
      <c r="E92">
        <v>1</v>
      </c>
      <c r="F92">
        <v>257.142857142857</v>
      </c>
      <c r="G92">
        <v>58</v>
      </c>
    </row>
    <row r="93" spans="1:7" x14ac:dyDescent="0.3">
      <c r="A93" t="s">
        <v>16</v>
      </c>
      <c r="B93" t="s">
        <v>82</v>
      </c>
      <c r="C93" t="s">
        <v>68</v>
      </c>
      <c r="D93" t="s">
        <v>8</v>
      </c>
      <c r="E93">
        <v>2</v>
      </c>
      <c r="F93">
        <v>200</v>
      </c>
      <c r="G93">
        <v>58</v>
      </c>
    </row>
    <row r="94" spans="1:7" x14ac:dyDescent="0.3">
      <c r="A94" t="s">
        <v>16</v>
      </c>
      <c r="B94" t="s">
        <v>82</v>
      </c>
      <c r="C94" t="s">
        <v>68</v>
      </c>
      <c r="D94" t="s">
        <v>8</v>
      </c>
      <c r="E94">
        <v>3</v>
      </c>
      <c r="F94">
        <v>141.20879120879101</v>
      </c>
      <c r="G94">
        <v>58</v>
      </c>
    </row>
    <row r="95" spans="1:7" x14ac:dyDescent="0.3">
      <c r="A95" t="s">
        <v>16</v>
      </c>
      <c r="B95" t="s">
        <v>82</v>
      </c>
      <c r="C95" t="s">
        <v>68</v>
      </c>
      <c r="D95" t="s">
        <v>8</v>
      </c>
      <c r="E95">
        <v>4</v>
      </c>
      <c r="F95">
        <v>93.406593406593402</v>
      </c>
      <c r="G95">
        <v>58</v>
      </c>
    </row>
    <row r="96" spans="1:7" x14ac:dyDescent="0.3">
      <c r="A96" t="s">
        <v>16</v>
      </c>
      <c r="B96" t="s">
        <v>82</v>
      </c>
      <c r="C96" t="s">
        <v>68</v>
      </c>
      <c r="D96" t="s">
        <v>8</v>
      </c>
      <c r="E96">
        <v>5</v>
      </c>
      <c r="F96">
        <v>13.7362637362637</v>
      </c>
      <c r="G96">
        <v>58</v>
      </c>
    </row>
    <row r="97" spans="1:7" x14ac:dyDescent="0.3">
      <c r="A97" t="s">
        <v>15</v>
      </c>
      <c r="B97" t="s">
        <v>82</v>
      </c>
      <c r="C97" t="s">
        <v>68</v>
      </c>
      <c r="D97" t="s">
        <v>8</v>
      </c>
      <c r="E97">
        <v>1</v>
      </c>
      <c r="F97">
        <v>266.48351648351598</v>
      </c>
      <c r="G97">
        <v>62</v>
      </c>
    </row>
    <row r="98" spans="1:7" x14ac:dyDescent="0.3">
      <c r="A98" t="s">
        <v>15</v>
      </c>
      <c r="B98" t="s">
        <v>82</v>
      </c>
      <c r="C98" t="s">
        <v>68</v>
      </c>
      <c r="D98" t="s">
        <v>8</v>
      </c>
      <c r="E98">
        <v>2</v>
      </c>
      <c r="F98">
        <v>219.230769230769</v>
      </c>
      <c r="G98">
        <v>62</v>
      </c>
    </row>
    <row r="99" spans="1:7" x14ac:dyDescent="0.3">
      <c r="A99" t="s">
        <v>15</v>
      </c>
      <c r="B99" t="s">
        <v>82</v>
      </c>
      <c r="C99" t="s">
        <v>68</v>
      </c>
      <c r="D99" t="s">
        <v>8</v>
      </c>
      <c r="E99">
        <v>3</v>
      </c>
      <c r="F99">
        <v>149.450549450549</v>
      </c>
      <c r="G99">
        <v>62</v>
      </c>
    </row>
    <row r="100" spans="1:7" x14ac:dyDescent="0.3">
      <c r="A100" t="s">
        <v>15</v>
      </c>
      <c r="B100" t="s">
        <v>82</v>
      </c>
      <c r="C100" t="s">
        <v>68</v>
      </c>
      <c r="D100" t="s">
        <v>8</v>
      </c>
      <c r="E100">
        <v>4</v>
      </c>
      <c r="F100">
        <v>114.28571428571399</v>
      </c>
      <c r="G100">
        <v>62</v>
      </c>
    </row>
    <row r="101" spans="1:7" x14ac:dyDescent="0.3">
      <c r="A101" t="s">
        <v>15</v>
      </c>
      <c r="B101" t="s">
        <v>82</v>
      </c>
      <c r="C101" t="s">
        <v>68</v>
      </c>
      <c r="D101" t="s">
        <v>8</v>
      </c>
      <c r="E101">
        <v>5</v>
      </c>
      <c r="F101">
        <v>47.252747252747199</v>
      </c>
      <c r="G101">
        <v>62</v>
      </c>
    </row>
    <row r="102" spans="1:7" x14ac:dyDescent="0.3">
      <c r="A102" t="s">
        <v>108</v>
      </c>
      <c r="B102" t="s">
        <v>82</v>
      </c>
      <c r="C102" t="s">
        <v>68</v>
      </c>
      <c r="D102" t="s">
        <v>8</v>
      </c>
      <c r="E102">
        <v>1</v>
      </c>
      <c r="F102">
        <v>218.681318681318</v>
      </c>
      <c r="G102">
        <v>656</v>
      </c>
    </row>
    <row r="103" spans="1:7" x14ac:dyDescent="0.3">
      <c r="A103" t="s">
        <v>108</v>
      </c>
      <c r="B103" t="s">
        <v>82</v>
      </c>
      <c r="C103" t="s">
        <v>68</v>
      </c>
      <c r="D103" t="s">
        <v>8</v>
      </c>
      <c r="E103">
        <v>2</v>
      </c>
      <c r="F103">
        <v>117.03296703296699</v>
      </c>
      <c r="G103">
        <v>656</v>
      </c>
    </row>
    <row r="104" spans="1:7" x14ac:dyDescent="0.3">
      <c r="A104" t="s">
        <v>108</v>
      </c>
      <c r="B104" t="s">
        <v>82</v>
      </c>
      <c r="C104" t="s">
        <v>68</v>
      </c>
      <c r="D104" t="s">
        <v>8</v>
      </c>
      <c r="E104">
        <v>3</v>
      </c>
      <c r="F104">
        <v>75.824175824175796</v>
      </c>
      <c r="G104">
        <v>656</v>
      </c>
    </row>
    <row r="105" spans="1:7" x14ac:dyDescent="0.3">
      <c r="A105" t="s">
        <v>108</v>
      </c>
      <c r="B105" t="s">
        <v>82</v>
      </c>
      <c r="C105" t="s">
        <v>68</v>
      </c>
      <c r="D105" t="s">
        <v>8</v>
      </c>
      <c r="E105">
        <v>4</v>
      </c>
      <c r="F105">
        <v>48.901098901098798</v>
      </c>
      <c r="G105">
        <v>656</v>
      </c>
    </row>
    <row r="106" spans="1:7" x14ac:dyDescent="0.3">
      <c r="A106" t="s">
        <v>108</v>
      </c>
      <c r="B106" t="s">
        <v>82</v>
      </c>
      <c r="C106" t="s">
        <v>68</v>
      </c>
      <c r="D106" t="s">
        <v>8</v>
      </c>
      <c r="E106">
        <v>5</v>
      </c>
      <c r="F106">
        <v>9.8901098901098603</v>
      </c>
      <c r="G106">
        <v>656</v>
      </c>
    </row>
    <row r="107" spans="1:7" x14ac:dyDescent="0.3">
      <c r="A107" t="s">
        <v>46</v>
      </c>
      <c r="B107" t="s">
        <v>82</v>
      </c>
      <c r="C107" t="s">
        <v>68</v>
      </c>
      <c r="D107" t="s">
        <v>8</v>
      </c>
      <c r="E107">
        <v>1</v>
      </c>
      <c r="F107">
        <v>218.131868131868</v>
      </c>
      <c r="G107">
        <v>26</v>
      </c>
    </row>
    <row r="108" spans="1:7" x14ac:dyDescent="0.3">
      <c r="A108" t="s">
        <v>46</v>
      </c>
      <c r="B108" t="s">
        <v>82</v>
      </c>
      <c r="C108" t="s">
        <v>68</v>
      </c>
      <c r="D108" t="s">
        <v>8</v>
      </c>
      <c r="E108">
        <v>2</v>
      </c>
      <c r="F108">
        <v>218.131868131868</v>
      </c>
      <c r="G108">
        <v>26</v>
      </c>
    </row>
    <row r="109" spans="1:7" x14ac:dyDescent="0.3">
      <c r="A109" t="s">
        <v>46</v>
      </c>
      <c r="B109" t="s">
        <v>82</v>
      </c>
      <c r="C109" t="s">
        <v>68</v>
      </c>
      <c r="D109" t="s">
        <v>8</v>
      </c>
      <c r="E109">
        <v>3</v>
      </c>
      <c r="F109">
        <v>65.384615384615302</v>
      </c>
      <c r="G109">
        <v>26</v>
      </c>
    </row>
    <row r="110" spans="1:7" x14ac:dyDescent="0.3">
      <c r="A110" t="s">
        <v>46</v>
      </c>
      <c r="B110" t="s">
        <v>82</v>
      </c>
      <c r="C110" t="s">
        <v>68</v>
      </c>
      <c r="D110" t="s">
        <v>8</v>
      </c>
      <c r="E110">
        <v>4</v>
      </c>
      <c r="F110">
        <v>61.538461538461497</v>
      </c>
      <c r="G110">
        <v>26</v>
      </c>
    </row>
    <row r="111" spans="1:7" x14ac:dyDescent="0.3">
      <c r="A111" t="s">
        <v>46</v>
      </c>
      <c r="B111" t="s">
        <v>82</v>
      </c>
      <c r="C111" t="s">
        <v>68</v>
      </c>
      <c r="D111" t="s">
        <v>8</v>
      </c>
      <c r="E111">
        <v>5</v>
      </c>
      <c r="F111">
        <v>61.538461538461497</v>
      </c>
      <c r="G111">
        <v>26</v>
      </c>
    </row>
    <row r="112" spans="1:7" x14ac:dyDescent="0.3">
      <c r="A112" t="s">
        <v>16</v>
      </c>
      <c r="B112" t="s">
        <v>82</v>
      </c>
      <c r="C112" t="s">
        <v>69</v>
      </c>
      <c r="D112" t="s">
        <v>8</v>
      </c>
      <c r="E112">
        <v>1</v>
      </c>
      <c r="F112">
        <v>112.573099415204</v>
      </c>
      <c r="G112">
        <v>58</v>
      </c>
    </row>
    <row r="113" spans="1:7" x14ac:dyDescent="0.3">
      <c r="A113" t="s">
        <v>16</v>
      </c>
      <c r="B113" t="s">
        <v>82</v>
      </c>
      <c r="C113" t="s">
        <v>69</v>
      </c>
      <c r="D113" t="s">
        <v>8</v>
      </c>
      <c r="E113">
        <v>2</v>
      </c>
      <c r="F113">
        <v>59.4541910331384</v>
      </c>
      <c r="G113">
        <v>58</v>
      </c>
    </row>
    <row r="114" spans="1:7" x14ac:dyDescent="0.3">
      <c r="A114" t="s">
        <v>16</v>
      </c>
      <c r="B114" t="s">
        <v>82</v>
      </c>
      <c r="C114" t="s">
        <v>69</v>
      </c>
      <c r="D114" t="s">
        <v>8</v>
      </c>
      <c r="E114">
        <v>3</v>
      </c>
      <c r="F114">
        <v>34.113060428849899</v>
      </c>
      <c r="G114">
        <v>58</v>
      </c>
    </row>
    <row r="115" spans="1:7" x14ac:dyDescent="0.3">
      <c r="A115" t="s">
        <v>16</v>
      </c>
      <c r="B115" t="s">
        <v>82</v>
      </c>
      <c r="C115" t="s">
        <v>69</v>
      </c>
      <c r="D115" t="s">
        <v>8</v>
      </c>
      <c r="E115">
        <v>4</v>
      </c>
      <c r="F115">
        <v>19.980506822612099</v>
      </c>
      <c r="G115">
        <v>58</v>
      </c>
    </row>
    <row r="116" spans="1:7" x14ac:dyDescent="0.3">
      <c r="A116" t="s">
        <v>16</v>
      </c>
      <c r="B116" t="s">
        <v>82</v>
      </c>
      <c r="C116" t="s">
        <v>69</v>
      </c>
      <c r="D116" t="s">
        <v>8</v>
      </c>
      <c r="E116">
        <v>5</v>
      </c>
      <c r="F116">
        <v>3.4113060428849602</v>
      </c>
      <c r="G116">
        <v>58</v>
      </c>
    </row>
    <row r="117" spans="1:7" x14ac:dyDescent="0.3">
      <c r="A117" t="s">
        <v>15</v>
      </c>
      <c r="B117" t="s">
        <v>82</v>
      </c>
      <c r="C117" t="s">
        <v>69</v>
      </c>
      <c r="D117" t="s">
        <v>8</v>
      </c>
      <c r="E117">
        <v>1</v>
      </c>
      <c r="F117">
        <v>133.52826510721201</v>
      </c>
      <c r="G117">
        <v>62</v>
      </c>
    </row>
    <row r="118" spans="1:7" x14ac:dyDescent="0.3">
      <c r="A118" t="s">
        <v>15</v>
      </c>
      <c r="B118" t="s">
        <v>82</v>
      </c>
      <c r="C118" t="s">
        <v>69</v>
      </c>
      <c r="D118" t="s">
        <v>8</v>
      </c>
      <c r="E118">
        <v>2</v>
      </c>
      <c r="F118">
        <v>94.054580896686105</v>
      </c>
      <c r="G118">
        <v>62</v>
      </c>
    </row>
    <row r="119" spans="1:7" x14ac:dyDescent="0.3">
      <c r="A119" t="s">
        <v>15</v>
      </c>
      <c r="B119" t="s">
        <v>82</v>
      </c>
      <c r="C119" t="s">
        <v>69</v>
      </c>
      <c r="D119" t="s">
        <v>8</v>
      </c>
      <c r="E119">
        <v>3</v>
      </c>
      <c r="F119">
        <v>56.530214424951197</v>
      </c>
      <c r="G119">
        <v>62</v>
      </c>
    </row>
    <row r="120" spans="1:7" x14ac:dyDescent="0.3">
      <c r="A120" t="s">
        <v>15</v>
      </c>
      <c r="B120" t="s">
        <v>82</v>
      </c>
      <c r="C120" t="s">
        <v>69</v>
      </c>
      <c r="D120" t="s">
        <v>8</v>
      </c>
      <c r="E120">
        <v>4</v>
      </c>
      <c r="F120">
        <v>29.239766081871299</v>
      </c>
      <c r="G120">
        <v>62</v>
      </c>
    </row>
    <row r="121" spans="1:7" x14ac:dyDescent="0.3">
      <c r="A121" t="s">
        <v>15</v>
      </c>
      <c r="B121" t="s">
        <v>82</v>
      </c>
      <c r="C121" t="s">
        <v>69</v>
      </c>
      <c r="D121" t="s">
        <v>8</v>
      </c>
      <c r="E121">
        <v>5</v>
      </c>
      <c r="F121">
        <v>10.233918128654899</v>
      </c>
      <c r="G121">
        <v>62</v>
      </c>
    </row>
    <row r="122" spans="1:7" x14ac:dyDescent="0.3">
      <c r="A122" t="s">
        <v>108</v>
      </c>
      <c r="B122" t="s">
        <v>82</v>
      </c>
      <c r="C122" t="s">
        <v>69</v>
      </c>
      <c r="D122" t="s">
        <v>8</v>
      </c>
      <c r="E122">
        <v>1</v>
      </c>
      <c r="F122">
        <v>177.875243664717</v>
      </c>
      <c r="G122">
        <v>656</v>
      </c>
    </row>
    <row r="123" spans="1:7" x14ac:dyDescent="0.3">
      <c r="A123" t="s">
        <v>108</v>
      </c>
      <c r="B123" t="s">
        <v>82</v>
      </c>
      <c r="C123" t="s">
        <v>69</v>
      </c>
      <c r="D123" t="s">
        <v>8</v>
      </c>
      <c r="E123">
        <v>2</v>
      </c>
      <c r="F123">
        <v>101.36452241715401</v>
      </c>
      <c r="G123">
        <v>656</v>
      </c>
    </row>
    <row r="124" spans="1:7" x14ac:dyDescent="0.3">
      <c r="A124" t="s">
        <v>108</v>
      </c>
      <c r="B124" t="s">
        <v>82</v>
      </c>
      <c r="C124" t="s">
        <v>69</v>
      </c>
      <c r="D124" t="s">
        <v>8</v>
      </c>
      <c r="E124">
        <v>3</v>
      </c>
      <c r="F124">
        <v>66.276803118908404</v>
      </c>
      <c r="G124">
        <v>656</v>
      </c>
    </row>
    <row r="125" spans="1:7" x14ac:dyDescent="0.3">
      <c r="A125" t="s">
        <v>108</v>
      </c>
      <c r="B125" t="s">
        <v>82</v>
      </c>
      <c r="C125" t="s">
        <v>69</v>
      </c>
      <c r="D125" t="s">
        <v>8</v>
      </c>
      <c r="E125">
        <v>4</v>
      </c>
      <c r="F125">
        <v>36.062378167641299</v>
      </c>
      <c r="G125">
        <v>656</v>
      </c>
    </row>
    <row r="126" spans="1:7" x14ac:dyDescent="0.3">
      <c r="A126" t="s">
        <v>108</v>
      </c>
      <c r="B126" t="s">
        <v>82</v>
      </c>
      <c r="C126" t="s">
        <v>69</v>
      </c>
      <c r="D126" t="s">
        <v>8</v>
      </c>
      <c r="E126">
        <v>5</v>
      </c>
      <c r="F126">
        <v>3.4113060428849602</v>
      </c>
      <c r="G126">
        <v>656</v>
      </c>
    </row>
    <row r="127" spans="1:7" x14ac:dyDescent="0.3">
      <c r="A127" t="s">
        <v>46</v>
      </c>
      <c r="B127" t="s">
        <v>82</v>
      </c>
      <c r="C127" t="s">
        <v>69</v>
      </c>
      <c r="D127" t="s">
        <v>8</v>
      </c>
      <c r="E127">
        <v>1</v>
      </c>
      <c r="F127">
        <v>207.11500974658799</v>
      </c>
      <c r="G127">
        <v>26</v>
      </c>
    </row>
    <row r="128" spans="1:7" x14ac:dyDescent="0.3">
      <c r="A128" t="s">
        <v>46</v>
      </c>
      <c r="B128" t="s">
        <v>82</v>
      </c>
      <c r="C128" t="s">
        <v>69</v>
      </c>
      <c r="D128" t="s">
        <v>8</v>
      </c>
      <c r="E128">
        <v>2</v>
      </c>
      <c r="F128">
        <v>207.11500974658799</v>
      </c>
      <c r="G128">
        <v>26</v>
      </c>
    </row>
    <row r="129" spans="1:7" x14ac:dyDescent="0.3">
      <c r="A129" t="s">
        <v>46</v>
      </c>
      <c r="B129" t="s">
        <v>82</v>
      </c>
      <c r="C129" t="s">
        <v>69</v>
      </c>
      <c r="D129" t="s">
        <v>8</v>
      </c>
      <c r="E129">
        <v>3</v>
      </c>
      <c r="F129">
        <v>131.57894736842101</v>
      </c>
      <c r="G129">
        <v>26</v>
      </c>
    </row>
    <row r="130" spans="1:7" x14ac:dyDescent="0.3">
      <c r="A130" t="s">
        <v>46</v>
      </c>
      <c r="B130" t="s">
        <v>82</v>
      </c>
      <c r="C130" t="s">
        <v>69</v>
      </c>
      <c r="D130" t="s">
        <v>8</v>
      </c>
      <c r="E130">
        <v>4</v>
      </c>
      <c r="F130">
        <v>75.048732943469801</v>
      </c>
      <c r="G130">
        <v>26</v>
      </c>
    </row>
    <row r="131" spans="1:7" x14ac:dyDescent="0.3">
      <c r="A131" t="s">
        <v>46</v>
      </c>
      <c r="B131" t="s">
        <v>82</v>
      </c>
      <c r="C131" t="s">
        <v>69</v>
      </c>
      <c r="D131" t="s">
        <v>8</v>
      </c>
      <c r="E131">
        <v>5</v>
      </c>
      <c r="F131">
        <v>75.048732943469801</v>
      </c>
      <c r="G131">
        <v>26</v>
      </c>
    </row>
    <row r="132" spans="1:7" x14ac:dyDescent="0.3">
      <c r="A132" t="s">
        <v>16</v>
      </c>
      <c r="B132" t="s">
        <v>82</v>
      </c>
      <c r="C132" t="s">
        <v>33</v>
      </c>
      <c r="D132" t="s">
        <v>8</v>
      </c>
      <c r="E132">
        <v>1</v>
      </c>
      <c r="F132">
        <v>0.77735849056603701</v>
      </c>
      <c r="G132">
        <v>58</v>
      </c>
    </row>
    <row r="133" spans="1:7" x14ac:dyDescent="0.3">
      <c r="A133" t="s">
        <v>16</v>
      </c>
      <c r="B133" t="s">
        <v>82</v>
      </c>
      <c r="C133" t="s">
        <v>33</v>
      </c>
      <c r="D133" t="s">
        <v>8</v>
      </c>
      <c r="E133">
        <v>2</v>
      </c>
      <c r="F133">
        <v>0.59622641509433905</v>
      </c>
      <c r="G133">
        <v>58</v>
      </c>
    </row>
    <row r="134" spans="1:7" x14ac:dyDescent="0.3">
      <c r="A134" t="s">
        <v>16</v>
      </c>
      <c r="B134" t="s">
        <v>82</v>
      </c>
      <c r="C134" t="s">
        <v>33</v>
      </c>
      <c r="D134" t="s">
        <v>8</v>
      </c>
      <c r="E134">
        <v>3</v>
      </c>
      <c r="F134">
        <v>0.22641509433962201</v>
      </c>
      <c r="G134">
        <v>58</v>
      </c>
    </row>
    <row r="135" spans="1:7" x14ac:dyDescent="0.3">
      <c r="A135" t="s">
        <v>16</v>
      </c>
      <c r="B135" t="s">
        <v>82</v>
      </c>
      <c r="C135" t="s">
        <v>33</v>
      </c>
      <c r="D135" t="s">
        <v>8</v>
      </c>
      <c r="E135">
        <v>4</v>
      </c>
      <c r="F135">
        <v>0.15849056603773501</v>
      </c>
      <c r="G135">
        <v>58</v>
      </c>
    </row>
    <row r="136" spans="1:7" x14ac:dyDescent="0.3">
      <c r="A136" t="s">
        <v>16</v>
      </c>
      <c r="B136" t="s">
        <v>82</v>
      </c>
      <c r="C136" t="s">
        <v>33</v>
      </c>
      <c r="D136" t="s">
        <v>8</v>
      </c>
      <c r="E136">
        <v>5</v>
      </c>
      <c r="F136">
        <v>8.3018867924528394E-2</v>
      </c>
      <c r="G136">
        <v>58</v>
      </c>
    </row>
    <row r="137" spans="1:7" x14ac:dyDescent="0.3">
      <c r="A137" t="s">
        <v>15</v>
      </c>
      <c r="B137" t="s">
        <v>82</v>
      </c>
      <c r="C137" t="s">
        <v>33</v>
      </c>
      <c r="D137" t="s">
        <v>8</v>
      </c>
      <c r="E137">
        <v>1</v>
      </c>
      <c r="F137">
        <v>0.58113207547169698</v>
      </c>
      <c r="G137">
        <v>62</v>
      </c>
    </row>
    <row r="138" spans="1:7" x14ac:dyDescent="0.3">
      <c r="A138" t="s">
        <v>15</v>
      </c>
      <c r="B138" t="s">
        <v>82</v>
      </c>
      <c r="C138" t="s">
        <v>33</v>
      </c>
      <c r="D138" t="s">
        <v>8</v>
      </c>
      <c r="E138">
        <v>2</v>
      </c>
      <c r="F138">
        <v>0.49811320754716898</v>
      </c>
      <c r="G138">
        <v>62</v>
      </c>
    </row>
    <row r="139" spans="1:7" x14ac:dyDescent="0.3">
      <c r="A139" t="s">
        <v>15</v>
      </c>
      <c r="B139" t="s">
        <v>82</v>
      </c>
      <c r="C139" t="s">
        <v>33</v>
      </c>
      <c r="D139" t="s">
        <v>8</v>
      </c>
      <c r="E139">
        <v>3</v>
      </c>
      <c r="F139">
        <v>0.37735849056603699</v>
      </c>
      <c r="G139">
        <v>62</v>
      </c>
    </row>
    <row r="140" spans="1:7" x14ac:dyDescent="0.3">
      <c r="A140" t="s">
        <v>15</v>
      </c>
      <c r="B140" t="s">
        <v>82</v>
      </c>
      <c r="C140" t="s">
        <v>33</v>
      </c>
      <c r="D140" t="s">
        <v>8</v>
      </c>
      <c r="E140">
        <v>4</v>
      </c>
      <c r="F140">
        <v>0.21886792452830001</v>
      </c>
      <c r="G140">
        <v>62</v>
      </c>
    </row>
    <row r="141" spans="1:7" x14ac:dyDescent="0.3">
      <c r="A141" t="s">
        <v>15</v>
      </c>
      <c r="B141" t="s">
        <v>82</v>
      </c>
      <c r="C141" t="s">
        <v>33</v>
      </c>
      <c r="D141" t="s">
        <v>8</v>
      </c>
      <c r="E141">
        <v>5</v>
      </c>
      <c r="F141">
        <v>0.113207547169811</v>
      </c>
      <c r="G141">
        <v>62</v>
      </c>
    </row>
    <row r="142" spans="1:7" x14ac:dyDescent="0.3">
      <c r="A142" t="s">
        <v>108</v>
      </c>
      <c r="B142" t="s">
        <v>82</v>
      </c>
      <c r="C142" t="s">
        <v>33</v>
      </c>
      <c r="D142" t="s">
        <v>8</v>
      </c>
      <c r="E142">
        <v>1</v>
      </c>
      <c r="F142">
        <v>2.2792452830188599</v>
      </c>
      <c r="G142">
        <v>656</v>
      </c>
    </row>
    <row r="143" spans="1:7" x14ac:dyDescent="0.3">
      <c r="A143" t="s">
        <v>108</v>
      </c>
      <c r="B143" t="s">
        <v>82</v>
      </c>
      <c r="C143" t="s">
        <v>33</v>
      </c>
      <c r="D143" t="s">
        <v>8</v>
      </c>
      <c r="E143">
        <v>2</v>
      </c>
      <c r="F143">
        <v>1.20754716981132</v>
      </c>
      <c r="G143">
        <v>656</v>
      </c>
    </row>
    <row r="144" spans="1:7" x14ac:dyDescent="0.3">
      <c r="A144" t="s">
        <v>108</v>
      </c>
      <c r="B144" t="s">
        <v>82</v>
      </c>
      <c r="C144" t="s">
        <v>33</v>
      </c>
      <c r="D144" t="s">
        <v>8</v>
      </c>
      <c r="E144">
        <v>3</v>
      </c>
      <c r="F144">
        <v>0.77735849056603701</v>
      </c>
      <c r="G144">
        <v>656</v>
      </c>
    </row>
    <row r="145" spans="1:7" x14ac:dyDescent="0.3">
      <c r="A145" t="s">
        <v>108</v>
      </c>
      <c r="B145" t="s">
        <v>82</v>
      </c>
      <c r="C145" t="s">
        <v>33</v>
      </c>
      <c r="D145" t="s">
        <v>8</v>
      </c>
      <c r="E145">
        <v>4</v>
      </c>
      <c r="F145">
        <v>0.46037735849056499</v>
      </c>
      <c r="G145">
        <v>656</v>
      </c>
    </row>
    <row r="146" spans="1:7" x14ac:dyDescent="0.3">
      <c r="A146" t="s">
        <v>108</v>
      </c>
      <c r="B146" t="s">
        <v>82</v>
      </c>
      <c r="C146" t="s">
        <v>33</v>
      </c>
      <c r="D146" t="s">
        <v>8</v>
      </c>
      <c r="E146">
        <v>5</v>
      </c>
      <c r="F146">
        <v>0.12075471698113099</v>
      </c>
      <c r="G146">
        <v>656</v>
      </c>
    </row>
    <row r="147" spans="1:7" x14ac:dyDescent="0.3">
      <c r="A147" t="s">
        <v>46</v>
      </c>
      <c r="B147" t="s">
        <v>82</v>
      </c>
      <c r="C147" t="s">
        <v>33</v>
      </c>
      <c r="D147" t="s">
        <v>8</v>
      </c>
      <c r="E147">
        <v>1</v>
      </c>
      <c r="F147">
        <v>2.0075471698113199</v>
      </c>
      <c r="G147">
        <v>26</v>
      </c>
    </row>
    <row r="148" spans="1:7" x14ac:dyDescent="0.3">
      <c r="A148" t="s">
        <v>46</v>
      </c>
      <c r="B148" t="s">
        <v>82</v>
      </c>
      <c r="C148" t="s">
        <v>33</v>
      </c>
      <c r="D148" t="s">
        <v>8</v>
      </c>
      <c r="E148">
        <v>2</v>
      </c>
      <c r="F148">
        <v>2.0075471698113199</v>
      </c>
      <c r="G148">
        <v>26</v>
      </c>
    </row>
    <row r="149" spans="1:7" x14ac:dyDescent="0.3">
      <c r="A149" t="s">
        <v>46</v>
      </c>
      <c r="B149" t="s">
        <v>82</v>
      </c>
      <c r="C149" t="s">
        <v>33</v>
      </c>
      <c r="D149" t="s">
        <v>8</v>
      </c>
      <c r="E149">
        <v>3</v>
      </c>
      <c r="F149">
        <v>1.20754716981132</v>
      </c>
      <c r="G149">
        <v>26</v>
      </c>
    </row>
    <row r="150" spans="1:7" x14ac:dyDescent="0.3">
      <c r="A150" t="s">
        <v>46</v>
      </c>
      <c r="B150" t="s">
        <v>82</v>
      </c>
      <c r="C150" t="s">
        <v>33</v>
      </c>
      <c r="D150" t="s">
        <v>8</v>
      </c>
      <c r="E150">
        <v>4</v>
      </c>
      <c r="F150">
        <v>0.94339622641509402</v>
      </c>
      <c r="G150">
        <v>26</v>
      </c>
    </row>
    <row r="151" spans="1:7" x14ac:dyDescent="0.3">
      <c r="A151" t="s">
        <v>46</v>
      </c>
      <c r="B151" t="s">
        <v>82</v>
      </c>
      <c r="C151" t="s">
        <v>33</v>
      </c>
      <c r="D151" t="s">
        <v>8</v>
      </c>
      <c r="E151">
        <v>5</v>
      </c>
      <c r="F151">
        <v>0.94339622641509402</v>
      </c>
      <c r="G151">
        <v>26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A1C2-2BEA-4F30-A243-ADC8999A0B84}">
  <dimension ref="A1:L10"/>
  <sheetViews>
    <sheetView workbookViewId="0">
      <selection activeCell="G2" sqref="G2"/>
    </sheetView>
  </sheetViews>
  <sheetFormatPr defaultRowHeight="14.4" x14ac:dyDescent="0.3"/>
  <cols>
    <col min="1" max="1" width="9.5546875" bestFit="1" customWidth="1"/>
    <col min="3" max="3" width="13.88671875" bestFit="1" customWidth="1"/>
    <col min="5" max="9" width="9" bestFit="1" customWidth="1"/>
    <col min="10" max="10" width="11.5546875" bestFit="1" customWidth="1"/>
    <col min="11" max="12" width="9" bestFit="1" customWidth="1"/>
  </cols>
  <sheetData>
    <row r="1" spans="1:12" x14ac:dyDescent="0.3">
      <c r="A1" s="9" t="s">
        <v>6</v>
      </c>
      <c r="B1" s="9" t="s">
        <v>26</v>
      </c>
      <c r="C1" s="9" t="s">
        <v>1</v>
      </c>
      <c r="D1" s="7" t="s">
        <v>22</v>
      </c>
      <c r="E1" s="9" t="s">
        <v>9</v>
      </c>
      <c r="F1" s="9" t="s">
        <v>88</v>
      </c>
      <c r="G1" s="9" t="s">
        <v>87</v>
      </c>
      <c r="H1" s="9" t="s">
        <v>13</v>
      </c>
      <c r="I1" s="9" t="s">
        <v>10</v>
      </c>
      <c r="J1" s="9" t="s">
        <v>89</v>
      </c>
      <c r="K1" s="9" t="s">
        <v>86</v>
      </c>
      <c r="L1" s="9" t="s">
        <v>14</v>
      </c>
    </row>
    <row r="2" spans="1:12" x14ac:dyDescent="0.3">
      <c r="A2" s="2" t="s">
        <v>15</v>
      </c>
      <c r="B2" s="2" t="s">
        <v>85</v>
      </c>
      <c r="C2" s="2" t="s">
        <v>68</v>
      </c>
      <c r="D2" s="2" t="s">
        <v>8</v>
      </c>
      <c r="E2" s="11">
        <v>0.225581395348837</v>
      </c>
      <c r="F2" s="11">
        <v>0.26046511627906899</v>
      </c>
      <c r="G2" s="2">
        <f>SUM(F2-E2)</f>
        <v>3.4883720930231982E-2</v>
      </c>
      <c r="H2" s="2">
        <v>15</v>
      </c>
      <c r="I2" s="11">
        <v>0.15813953488372001</v>
      </c>
      <c r="J2" s="12">
        <v>0.186046511627906</v>
      </c>
      <c r="K2" s="2">
        <f>SUM(J2-I2)</f>
        <v>2.7906976744185991E-2</v>
      </c>
      <c r="L2" s="2">
        <v>15</v>
      </c>
    </row>
    <row r="3" spans="1:12" x14ac:dyDescent="0.3">
      <c r="A3" s="2" t="s">
        <v>46</v>
      </c>
      <c r="B3" s="2" t="s">
        <v>85</v>
      </c>
      <c r="C3" s="2" t="s">
        <v>68</v>
      </c>
      <c r="D3" s="2" t="s">
        <v>8</v>
      </c>
      <c r="E3" s="11">
        <v>8.1395348837209294E-2</v>
      </c>
      <c r="F3" s="11">
        <v>0.14186046511627901</v>
      </c>
      <c r="G3" s="2">
        <f t="shared" ref="G3:G7" si="0">SUM(F3-E3)</f>
        <v>6.0465116279069711E-2</v>
      </c>
      <c r="H3" s="2">
        <v>5</v>
      </c>
      <c r="I3" s="11">
        <v>0.15813953488372001</v>
      </c>
      <c r="J3" s="12">
        <v>0.186046511627906</v>
      </c>
      <c r="K3" s="2">
        <f t="shared" ref="K3:K7" si="1">SUM(J3-I3)</f>
        <v>2.7906976744185991E-2</v>
      </c>
      <c r="L3" s="2">
        <v>5</v>
      </c>
    </row>
    <row r="4" spans="1:12" x14ac:dyDescent="0.3">
      <c r="A4" s="2" t="s">
        <v>15</v>
      </c>
      <c r="B4" s="2" t="s">
        <v>85</v>
      </c>
      <c r="C4" s="2" t="s">
        <v>69</v>
      </c>
      <c r="D4" s="2" t="s">
        <v>8</v>
      </c>
      <c r="E4" s="11">
        <v>0.45348837209302301</v>
      </c>
      <c r="F4" s="11">
        <v>0.49534883720930201</v>
      </c>
      <c r="G4" s="2">
        <f t="shared" si="0"/>
        <v>4.1860465116279E-2</v>
      </c>
      <c r="H4" s="2">
        <v>15</v>
      </c>
      <c r="I4" s="11">
        <v>0.35581395348837203</v>
      </c>
      <c r="J4" s="11">
        <v>0.39302325581395298</v>
      </c>
      <c r="K4" s="2">
        <f t="shared" si="1"/>
        <v>3.7209302325580951E-2</v>
      </c>
      <c r="L4" s="2">
        <v>15</v>
      </c>
    </row>
    <row r="5" spans="1:12" x14ac:dyDescent="0.3">
      <c r="A5" s="2" t="s">
        <v>46</v>
      </c>
      <c r="B5" s="2" t="s">
        <v>85</v>
      </c>
      <c r="C5" s="2" t="s">
        <v>69</v>
      </c>
      <c r="D5" s="2" t="s">
        <v>8</v>
      </c>
      <c r="E5" s="11">
        <v>0.40465116279069702</v>
      </c>
      <c r="F5" s="11">
        <v>0.47906976744185997</v>
      </c>
      <c r="G5" s="2">
        <f t="shared" si="0"/>
        <v>7.4418604651162956E-2</v>
      </c>
      <c r="H5" s="2">
        <v>5</v>
      </c>
      <c r="I5" s="11">
        <v>0.35581395348837203</v>
      </c>
      <c r="J5" s="11">
        <v>0.39302325581395298</v>
      </c>
      <c r="K5" s="2">
        <f t="shared" si="1"/>
        <v>3.7209302325580951E-2</v>
      </c>
      <c r="L5" s="2">
        <v>5</v>
      </c>
    </row>
    <row r="6" spans="1:12" x14ac:dyDescent="0.3">
      <c r="A6" s="2" t="s">
        <v>15</v>
      </c>
      <c r="B6" s="2" t="s">
        <v>85</v>
      </c>
      <c r="C6" s="2" t="s">
        <v>50</v>
      </c>
      <c r="D6" s="2" t="s">
        <v>8</v>
      </c>
      <c r="E6" s="11">
        <v>0.68139534883720898</v>
      </c>
      <c r="F6" s="11">
        <v>0.73953488372093001</v>
      </c>
      <c r="G6" s="2">
        <f t="shared" si="0"/>
        <v>5.8139534883721034E-2</v>
      </c>
      <c r="H6" s="2">
        <v>15</v>
      </c>
      <c r="I6" s="11">
        <v>0.50930232558139499</v>
      </c>
      <c r="J6" s="11">
        <v>0.56511627906976702</v>
      </c>
      <c r="K6" s="2">
        <f t="shared" si="1"/>
        <v>5.5813953488372037E-2</v>
      </c>
      <c r="L6" s="2">
        <v>15</v>
      </c>
    </row>
    <row r="7" spans="1:12" x14ac:dyDescent="0.3">
      <c r="A7" s="2" t="s">
        <v>46</v>
      </c>
      <c r="B7" s="2" t="s">
        <v>85</v>
      </c>
      <c r="C7" s="2" t="s">
        <v>50</v>
      </c>
      <c r="D7" s="2" t="s">
        <v>8</v>
      </c>
      <c r="E7" s="11">
        <v>0.48604651162790602</v>
      </c>
      <c r="F7" s="11">
        <v>0.59302325581395299</v>
      </c>
      <c r="G7" s="2">
        <f t="shared" si="0"/>
        <v>0.10697674418604697</v>
      </c>
      <c r="H7" s="2">
        <v>5</v>
      </c>
      <c r="I7" s="11">
        <v>0.50930232558139499</v>
      </c>
      <c r="J7" s="11">
        <v>0.56511627906976702</v>
      </c>
      <c r="K7" s="2">
        <f t="shared" si="1"/>
        <v>5.5813953488372037E-2</v>
      </c>
      <c r="L7" s="2">
        <v>5</v>
      </c>
    </row>
    <row r="8" spans="1:12" x14ac:dyDescent="0.3">
      <c r="A8" s="2" t="s">
        <v>15</v>
      </c>
      <c r="B8" s="2" t="s">
        <v>85</v>
      </c>
      <c r="C8" s="2" t="s">
        <v>33</v>
      </c>
      <c r="D8" s="2" t="s">
        <v>8</v>
      </c>
      <c r="E8" s="2">
        <v>0.7</v>
      </c>
      <c r="F8" s="2"/>
      <c r="G8" s="2">
        <v>0.14000000000000001</v>
      </c>
      <c r="H8" s="2">
        <v>15</v>
      </c>
      <c r="I8" s="2">
        <v>0.46</v>
      </c>
      <c r="J8" s="2"/>
      <c r="K8" s="2">
        <v>0.12</v>
      </c>
      <c r="L8" s="2">
        <v>15</v>
      </c>
    </row>
    <row r="9" spans="1:12" x14ac:dyDescent="0.3">
      <c r="A9" s="2" t="s">
        <v>46</v>
      </c>
      <c r="B9" s="2" t="s">
        <v>85</v>
      </c>
      <c r="C9" s="2" t="s">
        <v>44</v>
      </c>
      <c r="D9" s="2" t="s">
        <v>8</v>
      </c>
      <c r="E9" s="2">
        <v>0.16</v>
      </c>
      <c r="F9" s="2"/>
      <c r="G9" s="2">
        <v>0.24</v>
      </c>
      <c r="H9" s="2">
        <v>5</v>
      </c>
      <c r="I9" s="2">
        <v>0.46</v>
      </c>
      <c r="J9" s="2"/>
      <c r="K9" s="2">
        <v>0.12</v>
      </c>
      <c r="L9" s="2">
        <v>5</v>
      </c>
    </row>
    <row r="10" spans="1:1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DD34-A589-4C58-BE81-3B6FE51CB088}">
  <dimension ref="A1:L9"/>
  <sheetViews>
    <sheetView workbookViewId="0">
      <selection activeCell="C6" sqref="C6:L7"/>
    </sheetView>
  </sheetViews>
  <sheetFormatPr defaultRowHeight="14.4" x14ac:dyDescent="0.3"/>
  <cols>
    <col min="7" max="7" width="9.1093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15</v>
      </c>
      <c r="B2" t="s">
        <v>43</v>
      </c>
      <c r="C2" t="s">
        <v>68</v>
      </c>
      <c r="D2" t="s">
        <v>8</v>
      </c>
      <c r="E2">
        <v>1.85</v>
      </c>
      <c r="F2">
        <v>0.67</v>
      </c>
      <c r="G2">
        <v>4.25</v>
      </c>
      <c r="H2">
        <v>33</v>
      </c>
      <c r="I2">
        <v>0.43</v>
      </c>
      <c r="J2">
        <v>0</v>
      </c>
      <c r="K2">
        <v>1.53</v>
      </c>
      <c r="L2">
        <v>46</v>
      </c>
    </row>
    <row r="3" spans="1:12" x14ac:dyDescent="0.3">
      <c r="A3" t="s">
        <v>46</v>
      </c>
      <c r="B3" t="s">
        <v>43</v>
      </c>
      <c r="C3" t="s">
        <v>68</v>
      </c>
      <c r="D3" t="s">
        <v>8</v>
      </c>
      <c r="E3">
        <v>0</v>
      </c>
      <c r="F3">
        <v>0</v>
      </c>
      <c r="G3">
        <v>5.18</v>
      </c>
      <c r="H3">
        <v>4</v>
      </c>
      <c r="I3">
        <v>0.43</v>
      </c>
      <c r="J3">
        <v>0</v>
      </c>
      <c r="K3">
        <v>1.53</v>
      </c>
      <c r="L3">
        <v>46</v>
      </c>
    </row>
    <row r="4" spans="1:12" x14ac:dyDescent="0.3">
      <c r="A4" t="s">
        <v>15</v>
      </c>
      <c r="B4" t="s">
        <v>43</v>
      </c>
      <c r="C4" t="s">
        <v>69</v>
      </c>
      <c r="D4" t="s">
        <v>8</v>
      </c>
      <c r="E4">
        <v>5.54</v>
      </c>
      <c r="F4">
        <v>3.76</v>
      </c>
      <c r="G4">
        <v>14.48</v>
      </c>
      <c r="H4">
        <v>33</v>
      </c>
      <c r="I4">
        <v>7.84</v>
      </c>
      <c r="J4">
        <v>4.1500000000000004</v>
      </c>
      <c r="K4">
        <v>12.17</v>
      </c>
      <c r="L4">
        <v>46</v>
      </c>
    </row>
    <row r="5" spans="1:12" x14ac:dyDescent="0.3">
      <c r="A5" t="s">
        <v>46</v>
      </c>
      <c r="B5" t="s">
        <v>43</v>
      </c>
      <c r="C5" t="s">
        <v>69</v>
      </c>
      <c r="D5" t="s">
        <v>8</v>
      </c>
      <c r="E5">
        <v>22.79</v>
      </c>
      <c r="F5">
        <v>3.31</v>
      </c>
      <c r="G5">
        <v>71.709999999999994</v>
      </c>
      <c r="H5">
        <v>4</v>
      </c>
      <c r="I5">
        <v>7.84</v>
      </c>
      <c r="J5">
        <v>4.1500000000000004</v>
      </c>
      <c r="K5">
        <v>12.17</v>
      </c>
      <c r="L5">
        <v>46</v>
      </c>
    </row>
    <row r="6" spans="1:12" x14ac:dyDescent="0.3">
      <c r="A6" t="s">
        <v>15</v>
      </c>
      <c r="B6" t="s">
        <v>43</v>
      </c>
      <c r="C6" t="s">
        <v>60</v>
      </c>
      <c r="D6" t="s">
        <v>8</v>
      </c>
      <c r="E6">
        <v>8.17</v>
      </c>
      <c r="F6">
        <v>5.83</v>
      </c>
      <c r="G6">
        <v>19.79</v>
      </c>
      <c r="H6">
        <v>33</v>
      </c>
      <c r="I6">
        <v>8.01</v>
      </c>
      <c r="J6">
        <v>4.79</v>
      </c>
      <c r="K6">
        <v>13.92</v>
      </c>
      <c r="L6">
        <v>46</v>
      </c>
    </row>
    <row r="7" spans="1:12" x14ac:dyDescent="0.3">
      <c r="A7" t="s">
        <v>46</v>
      </c>
      <c r="B7" t="s">
        <v>43</v>
      </c>
      <c r="C7" t="s">
        <v>60</v>
      </c>
      <c r="D7" t="s">
        <v>8</v>
      </c>
      <c r="E7">
        <v>26.24</v>
      </c>
      <c r="F7">
        <v>3.31</v>
      </c>
      <c r="G7">
        <v>73.44</v>
      </c>
      <c r="H7">
        <v>4</v>
      </c>
      <c r="I7">
        <v>8.01</v>
      </c>
      <c r="J7">
        <v>4.79</v>
      </c>
      <c r="K7">
        <v>13.92</v>
      </c>
      <c r="L7">
        <v>46</v>
      </c>
    </row>
    <row r="8" spans="1:12" x14ac:dyDescent="0.3">
      <c r="A8" t="s">
        <v>15</v>
      </c>
      <c r="B8" t="s">
        <v>43</v>
      </c>
      <c r="C8" t="s">
        <v>44</v>
      </c>
      <c r="D8" t="s">
        <v>8</v>
      </c>
      <c r="E8">
        <v>0.2</v>
      </c>
      <c r="F8">
        <v>0.13</v>
      </c>
      <c r="G8">
        <v>0.49</v>
      </c>
      <c r="H8">
        <v>33</v>
      </c>
      <c r="I8">
        <v>0.05</v>
      </c>
      <c r="J8">
        <v>0</v>
      </c>
      <c r="K8">
        <v>0.18</v>
      </c>
      <c r="L8">
        <v>46</v>
      </c>
    </row>
    <row r="9" spans="1:12" x14ac:dyDescent="0.3">
      <c r="A9" t="s">
        <v>46</v>
      </c>
      <c r="B9" t="s">
        <v>43</v>
      </c>
      <c r="C9" t="s">
        <v>44</v>
      </c>
      <c r="D9" t="s">
        <v>8</v>
      </c>
      <c r="E9">
        <v>0</v>
      </c>
      <c r="F9">
        <v>0</v>
      </c>
      <c r="G9">
        <v>0.14000000000000001</v>
      </c>
      <c r="H9">
        <v>4</v>
      </c>
      <c r="I9">
        <v>0.05</v>
      </c>
      <c r="J9">
        <v>0</v>
      </c>
      <c r="K9">
        <v>0.18</v>
      </c>
      <c r="L9">
        <v>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8A10-54D3-47F1-8689-5C7B58BCDA07}">
  <dimension ref="A1:H33"/>
  <sheetViews>
    <sheetView workbookViewId="0">
      <selection activeCell="H35" sqref="H35"/>
    </sheetView>
  </sheetViews>
  <sheetFormatPr defaultRowHeight="14.4" x14ac:dyDescent="0.3"/>
  <sheetData>
    <row r="1" spans="1:8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</row>
    <row r="2" spans="1:8" x14ac:dyDescent="0.3">
      <c r="A2" t="s">
        <v>97</v>
      </c>
      <c r="B2" t="s">
        <v>43</v>
      </c>
      <c r="C2" t="s">
        <v>68</v>
      </c>
      <c r="D2" t="s">
        <v>8</v>
      </c>
      <c r="E2">
        <v>0.26</v>
      </c>
      <c r="F2">
        <v>0</v>
      </c>
      <c r="G2">
        <v>1.9</v>
      </c>
      <c r="H2">
        <v>9</v>
      </c>
    </row>
    <row r="3" spans="1:8" x14ac:dyDescent="0.3">
      <c r="A3" t="s">
        <v>100</v>
      </c>
      <c r="B3" t="s">
        <v>43</v>
      </c>
      <c r="C3" t="s">
        <v>68</v>
      </c>
      <c r="D3" t="s">
        <v>8</v>
      </c>
      <c r="E3">
        <v>0.54</v>
      </c>
      <c r="F3">
        <v>0</v>
      </c>
      <c r="G3">
        <v>1.57</v>
      </c>
      <c r="H3">
        <v>39</v>
      </c>
    </row>
    <row r="4" spans="1:8" x14ac:dyDescent="0.3">
      <c r="A4" t="s">
        <v>132</v>
      </c>
      <c r="B4" t="s">
        <v>43</v>
      </c>
      <c r="C4" t="s">
        <v>68</v>
      </c>
      <c r="D4" t="s">
        <v>8</v>
      </c>
      <c r="E4">
        <v>1.62</v>
      </c>
      <c r="F4">
        <v>0.36</v>
      </c>
      <c r="G4">
        <v>5.25</v>
      </c>
      <c r="H4">
        <v>3</v>
      </c>
    </row>
    <row r="5" spans="1:8" x14ac:dyDescent="0.3">
      <c r="A5" t="s">
        <v>102</v>
      </c>
      <c r="B5" t="s">
        <v>43</v>
      </c>
      <c r="C5" t="s">
        <v>68</v>
      </c>
      <c r="D5" t="s">
        <v>8</v>
      </c>
      <c r="E5">
        <v>1.85</v>
      </c>
      <c r="F5">
        <v>0.61</v>
      </c>
      <c r="G5">
        <v>4.3099999999999996</v>
      </c>
      <c r="H5">
        <v>27</v>
      </c>
    </row>
    <row r="6" spans="1:8" x14ac:dyDescent="0.3">
      <c r="A6" t="s">
        <v>133</v>
      </c>
      <c r="B6" t="s">
        <v>43</v>
      </c>
      <c r="C6" t="s">
        <v>68</v>
      </c>
      <c r="D6" t="s">
        <v>8</v>
      </c>
      <c r="E6">
        <v>2.2400000000000002</v>
      </c>
      <c r="F6">
        <v>1.65</v>
      </c>
      <c r="G6">
        <v>3.93</v>
      </c>
      <c r="H6">
        <v>5</v>
      </c>
    </row>
    <row r="7" spans="1:8" x14ac:dyDescent="0.3">
      <c r="A7" t="s">
        <v>101</v>
      </c>
      <c r="B7" t="s">
        <v>43</v>
      </c>
      <c r="C7" t="s">
        <v>68</v>
      </c>
      <c r="D7" t="s">
        <v>8</v>
      </c>
      <c r="E7">
        <v>0.04</v>
      </c>
      <c r="F7">
        <v>0</v>
      </c>
      <c r="G7">
        <v>1.52</v>
      </c>
      <c r="H7">
        <v>7</v>
      </c>
    </row>
    <row r="8" spans="1:8" x14ac:dyDescent="0.3">
      <c r="A8" t="s">
        <v>134</v>
      </c>
      <c r="B8" t="s">
        <v>43</v>
      </c>
      <c r="C8" t="s">
        <v>68</v>
      </c>
      <c r="D8" t="s">
        <v>8</v>
      </c>
      <c r="E8">
        <v>0.65</v>
      </c>
      <c r="F8">
        <v>0</v>
      </c>
      <c r="G8">
        <v>6.06</v>
      </c>
      <c r="H8">
        <v>3</v>
      </c>
    </row>
    <row r="9" spans="1:8" x14ac:dyDescent="0.3">
      <c r="A9" t="s">
        <v>103</v>
      </c>
      <c r="B9" t="s">
        <v>43</v>
      </c>
      <c r="C9" t="s">
        <v>68</v>
      </c>
      <c r="D9" t="s">
        <v>8</v>
      </c>
      <c r="E9">
        <v>4.34</v>
      </c>
      <c r="F9">
        <v>1.55</v>
      </c>
      <c r="G9">
        <v>8.19</v>
      </c>
      <c r="H9">
        <v>4</v>
      </c>
    </row>
    <row r="10" spans="1:8" x14ac:dyDescent="0.3">
      <c r="A10" t="s">
        <v>97</v>
      </c>
      <c r="B10" t="s">
        <v>43</v>
      </c>
      <c r="C10" t="s">
        <v>69</v>
      </c>
      <c r="D10" t="s">
        <v>8</v>
      </c>
      <c r="E10">
        <v>8.36</v>
      </c>
      <c r="F10">
        <v>5.1100000000000003</v>
      </c>
      <c r="G10">
        <v>13.23</v>
      </c>
      <c r="H10">
        <v>9</v>
      </c>
    </row>
    <row r="11" spans="1:8" x14ac:dyDescent="0.3">
      <c r="A11" t="s">
        <v>100</v>
      </c>
      <c r="B11" t="s">
        <v>43</v>
      </c>
      <c r="C11" t="s">
        <v>69</v>
      </c>
      <c r="D11" t="s">
        <v>8</v>
      </c>
      <c r="E11">
        <v>7.42</v>
      </c>
      <c r="F11">
        <v>3.21</v>
      </c>
      <c r="G11">
        <v>11.67</v>
      </c>
      <c r="H11">
        <v>39</v>
      </c>
    </row>
    <row r="12" spans="1:8" x14ac:dyDescent="0.3">
      <c r="A12" t="s">
        <v>132</v>
      </c>
      <c r="B12" t="s">
        <v>43</v>
      </c>
      <c r="C12" t="s">
        <v>69</v>
      </c>
      <c r="D12" t="s">
        <v>8</v>
      </c>
      <c r="E12">
        <v>9.14</v>
      </c>
      <c r="F12">
        <v>6.72</v>
      </c>
      <c r="G12">
        <v>30.87</v>
      </c>
      <c r="H12">
        <v>3</v>
      </c>
    </row>
    <row r="13" spans="1:8" x14ac:dyDescent="0.3">
      <c r="A13" t="s">
        <v>102</v>
      </c>
      <c r="B13" t="s">
        <v>43</v>
      </c>
      <c r="C13" t="s">
        <v>69</v>
      </c>
      <c r="D13" t="s">
        <v>8</v>
      </c>
      <c r="E13">
        <v>5.54</v>
      </c>
      <c r="F13">
        <v>3.74</v>
      </c>
      <c r="G13">
        <v>15.4</v>
      </c>
      <c r="H13">
        <v>27</v>
      </c>
    </row>
    <row r="14" spans="1:8" x14ac:dyDescent="0.3">
      <c r="A14" t="s">
        <v>133</v>
      </c>
      <c r="B14" t="s">
        <v>43</v>
      </c>
      <c r="C14" t="s">
        <v>69</v>
      </c>
      <c r="D14" t="s">
        <v>8</v>
      </c>
      <c r="E14">
        <v>7.31</v>
      </c>
      <c r="F14">
        <v>4.3899999999999997</v>
      </c>
      <c r="G14">
        <v>12.28</v>
      </c>
      <c r="H14">
        <v>5</v>
      </c>
    </row>
    <row r="15" spans="1:8" x14ac:dyDescent="0.3">
      <c r="A15" t="s">
        <v>101</v>
      </c>
      <c r="B15" t="s">
        <v>43</v>
      </c>
      <c r="C15" t="s">
        <v>69</v>
      </c>
      <c r="D15" t="s">
        <v>8</v>
      </c>
      <c r="E15">
        <v>7.56</v>
      </c>
      <c r="F15">
        <v>5.45</v>
      </c>
      <c r="G15">
        <v>12.2</v>
      </c>
      <c r="H15">
        <v>7</v>
      </c>
    </row>
    <row r="16" spans="1:8" x14ac:dyDescent="0.3">
      <c r="A16" t="s">
        <v>134</v>
      </c>
      <c r="B16" t="s">
        <v>43</v>
      </c>
      <c r="C16" t="s">
        <v>69</v>
      </c>
      <c r="D16" t="s">
        <v>8</v>
      </c>
      <c r="E16">
        <v>2.15</v>
      </c>
      <c r="F16">
        <v>0.68</v>
      </c>
      <c r="G16">
        <v>13.46</v>
      </c>
      <c r="H16">
        <v>3</v>
      </c>
    </row>
    <row r="17" spans="1:8" x14ac:dyDescent="0.3">
      <c r="A17" t="s">
        <v>103</v>
      </c>
      <c r="B17" t="s">
        <v>43</v>
      </c>
      <c r="C17" t="s">
        <v>69</v>
      </c>
      <c r="D17" t="s">
        <v>8</v>
      </c>
      <c r="E17">
        <v>9.5299999999999994</v>
      </c>
      <c r="F17">
        <v>4.07</v>
      </c>
      <c r="G17">
        <v>22.44</v>
      </c>
      <c r="H17">
        <v>4</v>
      </c>
    </row>
    <row r="18" spans="1:8" x14ac:dyDescent="0.3">
      <c r="A18" t="s">
        <v>97</v>
      </c>
      <c r="B18" t="s">
        <v>43</v>
      </c>
      <c r="C18" t="s">
        <v>135</v>
      </c>
      <c r="D18" t="s">
        <v>8</v>
      </c>
      <c r="E18">
        <v>8.44</v>
      </c>
      <c r="F18">
        <v>5.95</v>
      </c>
      <c r="G18">
        <v>14.19</v>
      </c>
      <c r="H18">
        <v>9</v>
      </c>
    </row>
    <row r="19" spans="1:8" x14ac:dyDescent="0.3">
      <c r="A19" t="s">
        <v>100</v>
      </c>
      <c r="B19" t="s">
        <v>43</v>
      </c>
      <c r="C19" t="s">
        <v>135</v>
      </c>
      <c r="D19" t="s">
        <v>8</v>
      </c>
      <c r="E19">
        <v>7.89</v>
      </c>
      <c r="F19">
        <v>4.59</v>
      </c>
      <c r="G19">
        <v>13.85</v>
      </c>
      <c r="H19">
        <v>39</v>
      </c>
    </row>
    <row r="20" spans="1:8" x14ac:dyDescent="0.3">
      <c r="A20" t="s">
        <v>132</v>
      </c>
      <c r="B20" t="s">
        <v>43</v>
      </c>
      <c r="C20" t="s">
        <v>135</v>
      </c>
      <c r="D20" t="s">
        <v>8</v>
      </c>
      <c r="E20">
        <v>10.76</v>
      </c>
      <c r="F20">
        <v>7.08</v>
      </c>
      <c r="G20">
        <v>36.119999999999997</v>
      </c>
      <c r="H20">
        <v>3</v>
      </c>
    </row>
    <row r="21" spans="1:8" x14ac:dyDescent="0.3">
      <c r="A21" t="s">
        <v>102</v>
      </c>
      <c r="B21" t="s">
        <v>43</v>
      </c>
      <c r="C21" t="s">
        <v>135</v>
      </c>
      <c r="D21" t="s">
        <v>8</v>
      </c>
      <c r="E21">
        <v>7.49</v>
      </c>
      <c r="F21">
        <v>5.59</v>
      </c>
      <c r="G21">
        <v>19.16</v>
      </c>
      <c r="H21">
        <v>27</v>
      </c>
    </row>
    <row r="22" spans="1:8" x14ac:dyDescent="0.3">
      <c r="A22" t="s">
        <v>133</v>
      </c>
      <c r="B22" t="s">
        <v>43</v>
      </c>
      <c r="C22" t="s">
        <v>135</v>
      </c>
      <c r="D22" t="s">
        <v>8</v>
      </c>
      <c r="E22">
        <v>8.7799999999999994</v>
      </c>
      <c r="F22">
        <v>7.63</v>
      </c>
      <c r="G22">
        <v>15.01</v>
      </c>
      <c r="H22">
        <v>5</v>
      </c>
    </row>
    <row r="23" spans="1:8" x14ac:dyDescent="0.3">
      <c r="A23" t="s">
        <v>101</v>
      </c>
      <c r="B23" t="s">
        <v>43</v>
      </c>
      <c r="C23" t="s">
        <v>135</v>
      </c>
      <c r="D23" t="s">
        <v>8</v>
      </c>
      <c r="E23">
        <v>7.56</v>
      </c>
      <c r="F23">
        <v>6.36</v>
      </c>
      <c r="G23">
        <v>14.01</v>
      </c>
      <c r="H23">
        <v>7</v>
      </c>
    </row>
    <row r="24" spans="1:8" x14ac:dyDescent="0.3">
      <c r="A24" t="s">
        <v>134</v>
      </c>
      <c r="B24" t="s">
        <v>43</v>
      </c>
      <c r="C24" t="s">
        <v>135</v>
      </c>
      <c r="D24" t="s">
        <v>8</v>
      </c>
      <c r="E24">
        <v>2.15</v>
      </c>
      <c r="F24">
        <v>1.32</v>
      </c>
      <c r="G24">
        <v>19.52</v>
      </c>
      <c r="H24">
        <v>3</v>
      </c>
    </row>
    <row r="25" spans="1:8" x14ac:dyDescent="0.3">
      <c r="A25" t="s">
        <v>103</v>
      </c>
      <c r="B25" t="s">
        <v>43</v>
      </c>
      <c r="C25" t="s">
        <v>135</v>
      </c>
      <c r="D25" t="s">
        <v>8</v>
      </c>
      <c r="E25">
        <v>15.56</v>
      </c>
      <c r="F25">
        <v>6.7</v>
      </c>
      <c r="G25">
        <v>27.86</v>
      </c>
      <c r="H25">
        <v>4</v>
      </c>
    </row>
    <row r="26" spans="1:8" x14ac:dyDescent="0.3">
      <c r="A26" t="s">
        <v>97</v>
      </c>
      <c r="B26" t="s">
        <v>43</v>
      </c>
      <c r="C26" t="s">
        <v>33</v>
      </c>
      <c r="D26" t="s">
        <v>8</v>
      </c>
      <c r="E26">
        <v>0.04</v>
      </c>
      <c r="F26">
        <v>0</v>
      </c>
      <c r="G26">
        <v>0.3</v>
      </c>
      <c r="H26">
        <v>9</v>
      </c>
    </row>
    <row r="27" spans="1:8" x14ac:dyDescent="0.3">
      <c r="A27" t="s">
        <v>100</v>
      </c>
      <c r="B27" t="s">
        <v>43</v>
      </c>
      <c r="C27" t="s">
        <v>33</v>
      </c>
      <c r="D27" t="s">
        <v>8</v>
      </c>
      <c r="E27">
        <v>0.06</v>
      </c>
      <c r="F27">
        <v>0</v>
      </c>
      <c r="G27">
        <v>0.28000000000000003</v>
      </c>
      <c r="H27">
        <v>39</v>
      </c>
    </row>
    <row r="28" spans="1:8" x14ac:dyDescent="0.3">
      <c r="A28" t="s">
        <v>132</v>
      </c>
      <c r="B28" t="s">
        <v>43</v>
      </c>
      <c r="C28" t="s">
        <v>33</v>
      </c>
      <c r="D28" t="s">
        <v>8</v>
      </c>
      <c r="E28">
        <v>0.17</v>
      </c>
      <c r="F28">
        <v>0.05</v>
      </c>
      <c r="G28">
        <v>0.18</v>
      </c>
      <c r="H28">
        <v>3</v>
      </c>
    </row>
    <row r="29" spans="1:8" x14ac:dyDescent="0.3">
      <c r="A29" t="s">
        <v>102</v>
      </c>
      <c r="B29" t="s">
        <v>43</v>
      </c>
      <c r="C29" t="s">
        <v>33</v>
      </c>
      <c r="D29" t="s">
        <v>8</v>
      </c>
      <c r="E29">
        <v>0.2</v>
      </c>
      <c r="F29">
        <v>0.12</v>
      </c>
      <c r="G29">
        <v>0.49</v>
      </c>
      <c r="H29">
        <v>27</v>
      </c>
    </row>
    <row r="30" spans="1:8" x14ac:dyDescent="0.3">
      <c r="A30" t="s">
        <v>133</v>
      </c>
      <c r="B30" t="s">
        <v>43</v>
      </c>
      <c r="C30" t="s">
        <v>33</v>
      </c>
      <c r="D30" t="s">
        <v>8</v>
      </c>
      <c r="E30">
        <v>0.3</v>
      </c>
      <c r="F30">
        <v>0.2</v>
      </c>
      <c r="G30">
        <v>0.86</v>
      </c>
      <c r="H30">
        <v>5</v>
      </c>
    </row>
    <row r="31" spans="1:8" x14ac:dyDescent="0.3">
      <c r="A31" t="s">
        <v>101</v>
      </c>
      <c r="B31" t="s">
        <v>43</v>
      </c>
      <c r="C31" t="s">
        <v>33</v>
      </c>
      <c r="D31" t="s">
        <v>8</v>
      </c>
      <c r="E31">
        <v>0</v>
      </c>
      <c r="F31">
        <v>0</v>
      </c>
      <c r="G31">
        <v>0.15</v>
      </c>
      <c r="H31">
        <v>7</v>
      </c>
    </row>
    <row r="32" spans="1:8" x14ac:dyDescent="0.3">
      <c r="A32" t="s">
        <v>134</v>
      </c>
      <c r="B32" t="s">
        <v>43</v>
      </c>
      <c r="C32" t="s">
        <v>33</v>
      </c>
      <c r="D32" t="s">
        <v>8</v>
      </c>
      <c r="E32">
        <v>0.45</v>
      </c>
      <c r="F32">
        <v>0</v>
      </c>
      <c r="G32">
        <v>0.96</v>
      </c>
      <c r="H32">
        <v>3</v>
      </c>
    </row>
    <row r="33" spans="1:8" x14ac:dyDescent="0.3">
      <c r="A33" t="s">
        <v>103</v>
      </c>
      <c r="B33" t="s">
        <v>43</v>
      </c>
      <c r="C33" t="s">
        <v>33</v>
      </c>
      <c r="D33" t="s">
        <v>8</v>
      </c>
      <c r="E33">
        <v>0.43</v>
      </c>
      <c r="F33">
        <v>0.14000000000000001</v>
      </c>
      <c r="G33">
        <v>1.1299999999999999</v>
      </c>
      <c r="H33">
        <v>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5BD8-BF30-4ED3-BB11-6AEC9730A6CA}">
  <dimension ref="A1:H61"/>
  <sheetViews>
    <sheetView topLeftCell="A49" workbookViewId="0">
      <selection activeCell="D73" sqref="D73"/>
    </sheetView>
  </sheetViews>
  <sheetFormatPr defaultRowHeight="14.4" x14ac:dyDescent="0.3"/>
  <sheetData>
    <row r="1" spans="1:8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56</v>
      </c>
      <c r="F1" s="6" t="s">
        <v>57</v>
      </c>
      <c r="G1" s="6" t="s">
        <v>13</v>
      </c>
      <c r="H1" s="6"/>
    </row>
    <row r="2" spans="1:8" x14ac:dyDescent="0.3">
      <c r="A2" t="s">
        <v>97</v>
      </c>
      <c r="B2" t="s">
        <v>28</v>
      </c>
      <c r="C2" t="s">
        <v>68</v>
      </c>
      <c r="D2" t="s">
        <v>7</v>
      </c>
      <c r="E2" s="3">
        <v>1</v>
      </c>
      <c r="F2">
        <v>4.4912959381044404</v>
      </c>
      <c r="G2" s="4">
        <v>25</v>
      </c>
    </row>
    <row r="3" spans="1:8" x14ac:dyDescent="0.3">
      <c r="A3" t="s">
        <v>97</v>
      </c>
      <c r="B3" t="s">
        <v>28</v>
      </c>
      <c r="C3" t="s">
        <v>68</v>
      </c>
      <c r="D3" t="s">
        <v>7</v>
      </c>
      <c r="E3" s="3">
        <v>2</v>
      </c>
      <c r="F3">
        <v>2.1702127659574399</v>
      </c>
      <c r="G3" s="4">
        <v>25</v>
      </c>
    </row>
    <row r="4" spans="1:8" x14ac:dyDescent="0.3">
      <c r="A4" t="s">
        <v>97</v>
      </c>
      <c r="B4" t="s">
        <v>28</v>
      </c>
      <c r="C4" t="s">
        <v>68</v>
      </c>
      <c r="D4" t="s">
        <v>7</v>
      </c>
      <c r="E4" s="3">
        <v>3</v>
      </c>
      <c r="F4">
        <v>1.00967117988394</v>
      </c>
      <c r="G4" s="4">
        <v>25</v>
      </c>
    </row>
    <row r="5" spans="1:8" x14ac:dyDescent="0.3">
      <c r="A5" t="s">
        <v>97</v>
      </c>
      <c r="B5" t="s">
        <v>28</v>
      </c>
      <c r="C5" t="s">
        <v>68</v>
      </c>
      <c r="D5" t="s">
        <v>7</v>
      </c>
      <c r="E5" s="3">
        <v>4</v>
      </c>
      <c r="F5">
        <v>0.52224371373307499</v>
      </c>
      <c r="G5" s="4">
        <v>25</v>
      </c>
    </row>
    <row r="6" spans="1:8" x14ac:dyDescent="0.3">
      <c r="A6" t="s">
        <v>97</v>
      </c>
      <c r="B6" t="s">
        <v>28</v>
      </c>
      <c r="C6" t="s">
        <v>68</v>
      </c>
      <c r="D6" t="s">
        <v>7</v>
      </c>
      <c r="E6" s="3">
        <v>5</v>
      </c>
      <c r="F6">
        <v>0.12765957446808501</v>
      </c>
      <c r="G6" s="4">
        <v>25</v>
      </c>
    </row>
    <row r="7" spans="1:8" x14ac:dyDescent="0.3">
      <c r="A7" t="s">
        <v>96</v>
      </c>
      <c r="B7" t="s">
        <v>28</v>
      </c>
      <c r="C7" t="s">
        <v>68</v>
      </c>
      <c r="D7" t="s">
        <v>7</v>
      </c>
      <c r="E7" s="3">
        <v>1</v>
      </c>
      <c r="F7">
        <v>2.2630560928433199</v>
      </c>
      <c r="G7" s="4">
        <v>17</v>
      </c>
    </row>
    <row r="8" spans="1:8" x14ac:dyDescent="0.3">
      <c r="A8" t="s">
        <v>96</v>
      </c>
      <c r="B8" t="s">
        <v>28</v>
      </c>
      <c r="C8" t="s">
        <v>68</v>
      </c>
      <c r="D8" t="s">
        <v>7</v>
      </c>
      <c r="E8" s="3">
        <v>2</v>
      </c>
      <c r="F8">
        <v>1.6595744680850999</v>
      </c>
      <c r="G8" s="4">
        <v>17</v>
      </c>
    </row>
    <row r="9" spans="1:8" x14ac:dyDescent="0.3">
      <c r="A9" t="s">
        <v>96</v>
      </c>
      <c r="B9" t="s">
        <v>28</v>
      </c>
      <c r="C9" t="s">
        <v>68</v>
      </c>
      <c r="D9" t="s">
        <v>7</v>
      </c>
      <c r="E9" s="3">
        <v>3</v>
      </c>
      <c r="F9">
        <v>1.2649903288201101</v>
      </c>
      <c r="G9" s="4">
        <v>17</v>
      </c>
    </row>
    <row r="10" spans="1:8" x14ac:dyDescent="0.3">
      <c r="A10" t="s">
        <v>96</v>
      </c>
      <c r="B10" t="s">
        <v>28</v>
      </c>
      <c r="C10" t="s">
        <v>68</v>
      </c>
      <c r="D10" t="s">
        <v>7</v>
      </c>
      <c r="E10" s="3">
        <v>4</v>
      </c>
      <c r="F10">
        <v>1.0212765957446801</v>
      </c>
      <c r="G10" s="4">
        <v>17</v>
      </c>
    </row>
    <row r="11" spans="1:8" x14ac:dyDescent="0.3">
      <c r="A11" t="s">
        <v>96</v>
      </c>
      <c r="B11" t="s">
        <v>28</v>
      </c>
      <c r="C11" t="s">
        <v>68</v>
      </c>
      <c r="D11" t="s">
        <v>7</v>
      </c>
      <c r="E11" s="3">
        <v>5</v>
      </c>
      <c r="F11">
        <v>0.31334622823984498</v>
      </c>
      <c r="G11" s="4">
        <v>17</v>
      </c>
    </row>
    <row r="12" spans="1:8" x14ac:dyDescent="0.3">
      <c r="A12" t="s">
        <v>98</v>
      </c>
      <c r="B12" t="s">
        <v>28</v>
      </c>
      <c r="C12" t="s">
        <v>68</v>
      </c>
      <c r="D12" t="s">
        <v>7</v>
      </c>
      <c r="E12" s="3">
        <v>1</v>
      </c>
      <c r="F12">
        <v>5.9883945841392601</v>
      </c>
      <c r="G12" s="4">
        <v>5</v>
      </c>
    </row>
    <row r="13" spans="1:8" x14ac:dyDescent="0.3">
      <c r="A13" t="s">
        <v>98</v>
      </c>
      <c r="B13" t="s">
        <v>28</v>
      </c>
      <c r="C13" t="s">
        <v>68</v>
      </c>
      <c r="D13" t="s">
        <v>7</v>
      </c>
      <c r="E13" s="3">
        <v>2</v>
      </c>
      <c r="F13">
        <v>3.64410058027079</v>
      </c>
      <c r="G13" s="4">
        <v>5</v>
      </c>
    </row>
    <row r="14" spans="1:8" x14ac:dyDescent="0.3">
      <c r="A14" t="s">
        <v>98</v>
      </c>
      <c r="B14" t="s">
        <v>28</v>
      </c>
      <c r="C14" t="s">
        <v>68</v>
      </c>
      <c r="D14" t="s">
        <v>7</v>
      </c>
      <c r="E14" s="3">
        <v>3</v>
      </c>
      <c r="F14">
        <v>2.5764023210831701</v>
      </c>
      <c r="G14" s="4">
        <v>5</v>
      </c>
    </row>
    <row r="15" spans="1:8" x14ac:dyDescent="0.3">
      <c r="A15" t="s">
        <v>98</v>
      </c>
      <c r="B15" t="s">
        <v>28</v>
      </c>
      <c r="C15" t="s">
        <v>68</v>
      </c>
      <c r="D15" t="s">
        <v>7</v>
      </c>
      <c r="E15" s="3">
        <v>4</v>
      </c>
      <c r="F15">
        <v>1.6131528046421599</v>
      </c>
      <c r="G15" s="4">
        <v>5</v>
      </c>
    </row>
    <row r="16" spans="1:8" x14ac:dyDescent="0.3">
      <c r="A16" t="s">
        <v>98</v>
      </c>
      <c r="B16" t="s">
        <v>28</v>
      </c>
      <c r="C16" t="s">
        <v>68</v>
      </c>
      <c r="D16" t="s">
        <v>7</v>
      </c>
      <c r="E16" s="3">
        <v>5</v>
      </c>
      <c r="F16">
        <v>1.1025145067698201</v>
      </c>
      <c r="G16" s="4">
        <v>5</v>
      </c>
    </row>
    <row r="17" spans="1:7" x14ac:dyDescent="0.3">
      <c r="A17" t="s">
        <v>66</v>
      </c>
      <c r="B17" t="s">
        <v>28</v>
      </c>
      <c r="C17" t="s">
        <v>68</v>
      </c>
      <c r="D17" t="s">
        <v>7</v>
      </c>
      <c r="E17" s="3">
        <v>1</v>
      </c>
      <c r="F17">
        <v>1.63636363636363</v>
      </c>
      <c r="G17" s="4">
        <v>17</v>
      </c>
    </row>
    <row r="18" spans="1:7" x14ac:dyDescent="0.3">
      <c r="A18" t="s">
        <v>66</v>
      </c>
      <c r="B18" t="s">
        <v>28</v>
      </c>
      <c r="C18" t="s">
        <v>68</v>
      </c>
      <c r="D18" t="s">
        <v>7</v>
      </c>
      <c r="E18" s="3">
        <v>2</v>
      </c>
      <c r="F18">
        <v>1.32301740812379</v>
      </c>
      <c r="G18" s="4">
        <v>17</v>
      </c>
    </row>
    <row r="19" spans="1:7" x14ac:dyDescent="0.3">
      <c r="A19" t="s">
        <v>66</v>
      </c>
      <c r="B19" t="s">
        <v>28</v>
      </c>
      <c r="C19" t="s">
        <v>68</v>
      </c>
      <c r="D19" t="s">
        <v>7</v>
      </c>
      <c r="E19" s="3">
        <v>3</v>
      </c>
      <c r="F19">
        <v>1.1025145067698201</v>
      </c>
      <c r="G19" s="4">
        <v>17</v>
      </c>
    </row>
    <row r="20" spans="1:7" x14ac:dyDescent="0.3">
      <c r="A20" t="s">
        <v>66</v>
      </c>
      <c r="B20" t="s">
        <v>28</v>
      </c>
      <c r="C20" t="s">
        <v>68</v>
      </c>
      <c r="D20" t="s">
        <v>7</v>
      </c>
      <c r="E20" s="3">
        <v>4</v>
      </c>
      <c r="F20">
        <v>0.52224371373307499</v>
      </c>
      <c r="G20" s="4">
        <v>17</v>
      </c>
    </row>
    <row r="21" spans="1:7" x14ac:dyDescent="0.3">
      <c r="A21" t="s">
        <v>66</v>
      </c>
      <c r="B21" t="s">
        <v>28</v>
      </c>
      <c r="C21" t="s">
        <v>68</v>
      </c>
      <c r="D21" t="s">
        <v>7</v>
      </c>
      <c r="E21" s="3">
        <v>5</v>
      </c>
      <c r="F21">
        <v>0.26692456479690502</v>
      </c>
      <c r="G21" s="4">
        <v>17</v>
      </c>
    </row>
    <row r="22" spans="1:7" x14ac:dyDescent="0.3">
      <c r="A22" t="s">
        <v>99</v>
      </c>
      <c r="B22" t="s">
        <v>28</v>
      </c>
      <c r="C22" t="s">
        <v>68</v>
      </c>
      <c r="D22" t="s">
        <v>7</v>
      </c>
      <c r="E22" s="3">
        <v>1</v>
      </c>
      <c r="F22">
        <v>2.87814313346228</v>
      </c>
      <c r="G22" s="4">
        <v>4</v>
      </c>
    </row>
    <row r="23" spans="1:7" x14ac:dyDescent="0.3">
      <c r="A23" t="s">
        <v>99</v>
      </c>
      <c r="B23" t="s">
        <v>28</v>
      </c>
      <c r="C23" t="s">
        <v>68</v>
      </c>
      <c r="D23" t="s">
        <v>7</v>
      </c>
      <c r="E23" s="3">
        <v>2</v>
      </c>
      <c r="F23">
        <v>1.76402321083172</v>
      </c>
      <c r="G23" s="4">
        <v>4</v>
      </c>
    </row>
    <row r="24" spans="1:7" x14ac:dyDescent="0.3">
      <c r="A24" t="s">
        <v>99</v>
      </c>
      <c r="B24" t="s">
        <v>28</v>
      </c>
      <c r="C24" t="s">
        <v>68</v>
      </c>
      <c r="D24" t="s">
        <v>7</v>
      </c>
      <c r="E24" s="3">
        <v>3</v>
      </c>
      <c r="F24">
        <v>0.56866537717601495</v>
      </c>
      <c r="G24" s="4">
        <v>4</v>
      </c>
    </row>
    <row r="25" spans="1:7" x14ac:dyDescent="0.3">
      <c r="A25" t="s">
        <v>99</v>
      </c>
      <c r="B25" t="s">
        <v>28</v>
      </c>
      <c r="C25" t="s">
        <v>68</v>
      </c>
      <c r="D25" t="s">
        <v>7</v>
      </c>
      <c r="E25" s="3">
        <v>4</v>
      </c>
      <c r="F25">
        <v>0.429400386847195</v>
      </c>
      <c r="G25" s="4">
        <v>4</v>
      </c>
    </row>
    <row r="26" spans="1:7" x14ac:dyDescent="0.3">
      <c r="A26" t="s">
        <v>99</v>
      </c>
      <c r="B26" t="s">
        <v>28</v>
      </c>
      <c r="C26" t="s">
        <v>68</v>
      </c>
      <c r="D26" t="s">
        <v>7</v>
      </c>
      <c r="E26" s="3">
        <v>5</v>
      </c>
      <c r="F26">
        <v>0.32495164410057997</v>
      </c>
      <c r="G26" s="4">
        <v>4</v>
      </c>
    </row>
    <row r="27" spans="1:7" x14ac:dyDescent="0.3">
      <c r="A27" t="s">
        <v>65</v>
      </c>
      <c r="B27" t="s">
        <v>28</v>
      </c>
      <c r="C27" t="s">
        <v>68</v>
      </c>
      <c r="D27" t="s">
        <v>7</v>
      </c>
      <c r="E27" s="3">
        <v>1</v>
      </c>
      <c r="F27">
        <v>3.08704061895551</v>
      </c>
      <c r="G27" s="4">
        <v>6</v>
      </c>
    </row>
    <row r="28" spans="1:7" x14ac:dyDescent="0.3">
      <c r="A28" t="s">
        <v>65</v>
      </c>
      <c r="B28" t="s">
        <v>28</v>
      </c>
      <c r="C28" t="s">
        <v>68</v>
      </c>
      <c r="D28" t="s">
        <v>7</v>
      </c>
      <c r="E28" s="3">
        <v>2</v>
      </c>
      <c r="F28">
        <v>2.3675048355899402</v>
      </c>
      <c r="G28" s="4">
        <v>6</v>
      </c>
    </row>
    <row r="29" spans="1:7" x14ac:dyDescent="0.3">
      <c r="A29" t="s">
        <v>65</v>
      </c>
      <c r="B29" t="s">
        <v>28</v>
      </c>
      <c r="C29" t="s">
        <v>68</v>
      </c>
      <c r="D29" t="s">
        <v>7</v>
      </c>
      <c r="E29" s="3">
        <v>3</v>
      </c>
      <c r="F29">
        <v>1.2301740812379101</v>
      </c>
      <c r="G29" s="4">
        <v>6</v>
      </c>
    </row>
    <row r="30" spans="1:7" x14ac:dyDescent="0.3">
      <c r="A30" t="s">
        <v>65</v>
      </c>
      <c r="B30" t="s">
        <v>28</v>
      </c>
      <c r="C30" t="s">
        <v>68</v>
      </c>
      <c r="D30" t="s">
        <v>7</v>
      </c>
      <c r="E30" s="3">
        <v>4</v>
      </c>
      <c r="F30">
        <v>0.97485493230174003</v>
      </c>
      <c r="G30" s="4">
        <v>6</v>
      </c>
    </row>
    <row r="31" spans="1:7" x14ac:dyDescent="0.3">
      <c r="A31" t="s">
        <v>65</v>
      </c>
      <c r="B31" t="s">
        <v>28</v>
      </c>
      <c r="C31" t="s">
        <v>68</v>
      </c>
      <c r="D31" t="s">
        <v>7</v>
      </c>
      <c r="E31" s="3">
        <v>5</v>
      </c>
      <c r="F31">
        <v>0.56866537717601495</v>
      </c>
      <c r="G31" s="4">
        <v>6</v>
      </c>
    </row>
    <row r="32" spans="1:7" x14ac:dyDescent="0.3">
      <c r="A32" t="s">
        <v>97</v>
      </c>
      <c r="B32" t="s">
        <v>28</v>
      </c>
      <c r="C32" t="s">
        <v>69</v>
      </c>
      <c r="D32" t="s">
        <v>7</v>
      </c>
      <c r="E32" s="3">
        <v>1</v>
      </c>
      <c r="F32">
        <v>1.88825448613376</v>
      </c>
      <c r="G32" s="4">
        <v>25</v>
      </c>
    </row>
    <row r="33" spans="1:7" x14ac:dyDescent="0.3">
      <c r="A33" t="s">
        <v>97</v>
      </c>
      <c r="B33" t="s">
        <v>28</v>
      </c>
      <c r="C33" t="s">
        <v>69</v>
      </c>
      <c r="D33" t="s">
        <v>7</v>
      </c>
      <c r="E33" s="3">
        <v>2</v>
      </c>
      <c r="F33">
        <v>1.1460032626427401</v>
      </c>
      <c r="G33" s="4">
        <v>25</v>
      </c>
    </row>
    <row r="34" spans="1:7" x14ac:dyDescent="0.3">
      <c r="A34" t="s">
        <v>97</v>
      </c>
      <c r="B34" t="s">
        <v>28</v>
      </c>
      <c r="C34" t="s">
        <v>69</v>
      </c>
      <c r="D34" t="s">
        <v>7</v>
      </c>
      <c r="E34" s="3">
        <v>3</v>
      </c>
      <c r="F34">
        <v>0.60766721044045602</v>
      </c>
      <c r="G34" s="4">
        <v>25</v>
      </c>
    </row>
    <row r="35" spans="1:7" x14ac:dyDescent="0.3">
      <c r="A35" t="s">
        <v>97</v>
      </c>
      <c r="B35" t="s">
        <v>28</v>
      </c>
      <c r="C35" t="s">
        <v>69</v>
      </c>
      <c r="D35" t="s">
        <v>7</v>
      </c>
      <c r="E35" s="3">
        <v>4</v>
      </c>
      <c r="F35">
        <v>0.38743882544861302</v>
      </c>
      <c r="G35" s="4">
        <v>25</v>
      </c>
    </row>
    <row r="36" spans="1:7" x14ac:dyDescent="0.3">
      <c r="A36" t="s">
        <v>97</v>
      </c>
      <c r="B36" t="s">
        <v>28</v>
      </c>
      <c r="C36" t="s">
        <v>69</v>
      </c>
      <c r="D36" t="s">
        <v>7</v>
      </c>
      <c r="E36" s="3">
        <v>5</v>
      </c>
      <c r="F36">
        <v>4.89396411092985E-2</v>
      </c>
      <c r="G36" s="4">
        <v>25</v>
      </c>
    </row>
    <row r="37" spans="1:7" x14ac:dyDescent="0.3">
      <c r="A37" t="s">
        <v>96</v>
      </c>
      <c r="B37" t="s">
        <v>28</v>
      </c>
      <c r="C37" t="s">
        <v>69</v>
      </c>
      <c r="D37" t="s">
        <v>7</v>
      </c>
      <c r="E37" s="3">
        <v>1</v>
      </c>
      <c r="F37">
        <v>1.1786296900489299</v>
      </c>
      <c r="G37" s="4">
        <v>17</v>
      </c>
    </row>
    <row r="38" spans="1:7" x14ac:dyDescent="0.3">
      <c r="A38" t="s">
        <v>96</v>
      </c>
      <c r="B38" t="s">
        <v>28</v>
      </c>
      <c r="C38" t="s">
        <v>69</v>
      </c>
      <c r="D38" t="s">
        <v>7</v>
      </c>
      <c r="E38" s="3">
        <v>2</v>
      </c>
      <c r="F38">
        <v>0.79119086460032595</v>
      </c>
      <c r="G38" s="4">
        <v>17</v>
      </c>
    </row>
    <row r="39" spans="1:7" x14ac:dyDescent="0.3">
      <c r="A39" t="s">
        <v>96</v>
      </c>
      <c r="B39" t="s">
        <v>28</v>
      </c>
      <c r="C39" t="s">
        <v>69</v>
      </c>
      <c r="D39" t="s">
        <v>7</v>
      </c>
      <c r="E39" s="3">
        <v>3</v>
      </c>
      <c r="F39">
        <v>0.64437194127243003</v>
      </c>
      <c r="G39" s="4">
        <v>17</v>
      </c>
    </row>
    <row r="40" spans="1:7" x14ac:dyDescent="0.3">
      <c r="A40" t="s">
        <v>96</v>
      </c>
      <c r="B40" t="s">
        <v>28</v>
      </c>
      <c r="C40" t="s">
        <v>69</v>
      </c>
      <c r="D40" t="s">
        <v>7</v>
      </c>
      <c r="E40" s="3">
        <v>4</v>
      </c>
      <c r="F40">
        <v>0.49347471451876002</v>
      </c>
      <c r="G40" s="4">
        <v>17</v>
      </c>
    </row>
    <row r="41" spans="1:7" x14ac:dyDescent="0.3">
      <c r="A41" t="s">
        <v>96</v>
      </c>
      <c r="B41" t="s">
        <v>28</v>
      </c>
      <c r="C41" t="s">
        <v>69</v>
      </c>
      <c r="D41" t="s">
        <v>7</v>
      </c>
      <c r="E41" s="3">
        <v>5</v>
      </c>
      <c r="F41">
        <v>0.33849918433931397</v>
      </c>
      <c r="G41" s="4">
        <v>17</v>
      </c>
    </row>
    <row r="42" spans="1:7" x14ac:dyDescent="0.3">
      <c r="A42" t="s">
        <v>98</v>
      </c>
      <c r="B42" t="s">
        <v>28</v>
      </c>
      <c r="C42" t="s">
        <v>69</v>
      </c>
      <c r="D42" t="s">
        <v>7</v>
      </c>
      <c r="E42" s="3">
        <v>1</v>
      </c>
      <c r="F42">
        <v>1.7292006525285399</v>
      </c>
      <c r="G42" s="4">
        <v>5</v>
      </c>
    </row>
    <row r="43" spans="1:7" x14ac:dyDescent="0.3">
      <c r="A43" t="s">
        <v>98</v>
      </c>
      <c r="B43" t="s">
        <v>28</v>
      </c>
      <c r="C43" t="s">
        <v>69</v>
      </c>
      <c r="D43" t="s">
        <v>7</v>
      </c>
      <c r="E43" s="3">
        <v>2</v>
      </c>
      <c r="F43">
        <v>1.21533442088091</v>
      </c>
      <c r="G43" s="4">
        <v>5</v>
      </c>
    </row>
    <row r="44" spans="1:7" x14ac:dyDescent="0.3">
      <c r="A44" t="s">
        <v>98</v>
      </c>
      <c r="B44" t="s">
        <v>28</v>
      </c>
      <c r="C44" t="s">
        <v>69</v>
      </c>
      <c r="D44" t="s">
        <v>7</v>
      </c>
      <c r="E44" s="3">
        <v>3</v>
      </c>
      <c r="F44">
        <v>0.71778140293637804</v>
      </c>
      <c r="G44" s="4">
        <v>5</v>
      </c>
    </row>
    <row r="45" spans="1:7" x14ac:dyDescent="0.3">
      <c r="A45" t="s">
        <v>98</v>
      </c>
      <c r="B45" t="s">
        <v>28</v>
      </c>
      <c r="C45" t="s">
        <v>69</v>
      </c>
      <c r="D45" t="s">
        <v>7</v>
      </c>
      <c r="E45" s="3">
        <v>4</v>
      </c>
      <c r="F45">
        <v>0.56688417618270703</v>
      </c>
      <c r="G45" s="4">
        <v>5</v>
      </c>
    </row>
    <row r="46" spans="1:7" x14ac:dyDescent="0.3">
      <c r="A46" t="s">
        <v>98</v>
      </c>
      <c r="B46" t="s">
        <v>28</v>
      </c>
      <c r="C46" t="s">
        <v>69</v>
      </c>
      <c r="D46" t="s">
        <v>7</v>
      </c>
      <c r="E46" s="3">
        <v>5</v>
      </c>
      <c r="F46">
        <v>0.44453507340946102</v>
      </c>
      <c r="G46" s="4">
        <v>5</v>
      </c>
    </row>
    <row r="47" spans="1:7" x14ac:dyDescent="0.3">
      <c r="A47" t="s">
        <v>66</v>
      </c>
      <c r="B47" t="s">
        <v>28</v>
      </c>
      <c r="C47" t="s">
        <v>69</v>
      </c>
      <c r="D47" t="s">
        <v>7</v>
      </c>
      <c r="E47" s="3">
        <v>1</v>
      </c>
      <c r="F47">
        <v>2.1166394779771598</v>
      </c>
      <c r="G47" s="4">
        <v>17</v>
      </c>
    </row>
    <row r="48" spans="1:7" x14ac:dyDescent="0.3">
      <c r="A48" t="s">
        <v>66</v>
      </c>
      <c r="B48" t="s">
        <v>28</v>
      </c>
      <c r="C48" t="s">
        <v>69</v>
      </c>
      <c r="D48" t="s">
        <v>7</v>
      </c>
      <c r="E48" s="3">
        <v>2</v>
      </c>
      <c r="F48">
        <v>1.0114192495921599</v>
      </c>
      <c r="G48" s="4">
        <v>17</v>
      </c>
    </row>
    <row r="49" spans="1:7" x14ac:dyDescent="0.3">
      <c r="A49" t="s">
        <v>66</v>
      </c>
      <c r="B49" t="s">
        <v>28</v>
      </c>
      <c r="C49" t="s">
        <v>69</v>
      </c>
      <c r="D49" t="s">
        <v>7</v>
      </c>
      <c r="E49" s="3">
        <v>3</v>
      </c>
      <c r="F49">
        <v>0.45676998368678601</v>
      </c>
      <c r="G49" s="4">
        <v>17</v>
      </c>
    </row>
    <row r="50" spans="1:7" x14ac:dyDescent="0.3">
      <c r="A50" t="s">
        <v>66</v>
      </c>
      <c r="B50" t="s">
        <v>28</v>
      </c>
      <c r="C50" t="s">
        <v>69</v>
      </c>
      <c r="D50" t="s">
        <v>7</v>
      </c>
      <c r="E50" s="3">
        <v>4</v>
      </c>
      <c r="F50">
        <v>0.220228384991843</v>
      </c>
      <c r="G50" s="4">
        <v>17</v>
      </c>
    </row>
    <row r="51" spans="1:7" x14ac:dyDescent="0.3">
      <c r="A51" t="s">
        <v>66</v>
      </c>
      <c r="B51" t="s">
        <v>28</v>
      </c>
      <c r="C51" t="s">
        <v>69</v>
      </c>
      <c r="D51" t="s">
        <v>7</v>
      </c>
      <c r="E51" s="3">
        <v>5</v>
      </c>
      <c r="F51">
        <v>9.7879282218597E-2</v>
      </c>
      <c r="G51" s="4">
        <v>17</v>
      </c>
    </row>
    <row r="52" spans="1:7" x14ac:dyDescent="0.3">
      <c r="A52" t="s">
        <v>99</v>
      </c>
      <c r="B52" t="s">
        <v>28</v>
      </c>
      <c r="C52" t="s">
        <v>69</v>
      </c>
      <c r="D52" t="s">
        <v>7</v>
      </c>
      <c r="E52" s="3">
        <v>1</v>
      </c>
      <c r="F52">
        <v>1.08890701468189</v>
      </c>
      <c r="G52" s="4">
        <v>4</v>
      </c>
    </row>
    <row r="53" spans="1:7" x14ac:dyDescent="0.3">
      <c r="A53" t="s">
        <v>99</v>
      </c>
      <c r="B53" t="s">
        <v>28</v>
      </c>
      <c r="C53" t="s">
        <v>69</v>
      </c>
      <c r="D53" t="s">
        <v>7</v>
      </c>
      <c r="E53" s="3">
        <v>2</v>
      </c>
      <c r="F53">
        <v>0.76672104404567698</v>
      </c>
      <c r="G53" s="4">
        <v>4</v>
      </c>
    </row>
    <row r="54" spans="1:7" x14ac:dyDescent="0.3">
      <c r="A54" t="s">
        <v>99</v>
      </c>
      <c r="B54" t="s">
        <v>28</v>
      </c>
      <c r="C54" t="s">
        <v>69</v>
      </c>
      <c r="D54" t="s">
        <v>7</v>
      </c>
      <c r="E54" s="3">
        <v>3</v>
      </c>
      <c r="F54">
        <v>0.391517128874388</v>
      </c>
      <c r="G54" s="4">
        <v>4</v>
      </c>
    </row>
    <row r="55" spans="1:7" x14ac:dyDescent="0.3">
      <c r="A55" t="s">
        <v>99</v>
      </c>
      <c r="B55" t="s">
        <v>28</v>
      </c>
      <c r="C55" t="s">
        <v>69</v>
      </c>
      <c r="D55" t="s">
        <v>7</v>
      </c>
      <c r="E55" s="3">
        <v>4</v>
      </c>
      <c r="F55">
        <v>0.277324632952691</v>
      </c>
      <c r="G55" s="4">
        <v>4</v>
      </c>
    </row>
    <row r="56" spans="1:7" x14ac:dyDescent="0.3">
      <c r="A56" t="s">
        <v>99</v>
      </c>
      <c r="B56" t="s">
        <v>28</v>
      </c>
      <c r="C56" t="s">
        <v>69</v>
      </c>
      <c r="D56" t="s">
        <v>7</v>
      </c>
      <c r="E56" s="3">
        <v>5</v>
      </c>
      <c r="F56">
        <v>0.20391517128874301</v>
      </c>
      <c r="G56" s="4">
        <v>4</v>
      </c>
    </row>
    <row r="57" spans="1:7" x14ac:dyDescent="0.3">
      <c r="A57" t="s">
        <v>65</v>
      </c>
      <c r="B57" t="s">
        <v>28</v>
      </c>
      <c r="C57" t="s">
        <v>69</v>
      </c>
      <c r="D57" t="s">
        <v>7</v>
      </c>
      <c r="E57" s="3">
        <v>1</v>
      </c>
      <c r="F57">
        <v>0.73001631321370297</v>
      </c>
      <c r="G57" s="4">
        <v>6</v>
      </c>
    </row>
    <row r="58" spans="1:7" x14ac:dyDescent="0.3">
      <c r="A58" t="s">
        <v>65</v>
      </c>
      <c r="B58" t="s">
        <v>28</v>
      </c>
      <c r="C58" t="s">
        <v>69</v>
      </c>
      <c r="D58" t="s">
        <v>7</v>
      </c>
      <c r="E58" s="3">
        <v>2</v>
      </c>
      <c r="F58">
        <v>0.67292006525285397</v>
      </c>
      <c r="G58" s="4">
        <v>6</v>
      </c>
    </row>
    <row r="59" spans="1:7" x14ac:dyDescent="0.3">
      <c r="A59" t="s">
        <v>65</v>
      </c>
      <c r="B59" t="s">
        <v>28</v>
      </c>
      <c r="C59" t="s">
        <v>69</v>
      </c>
      <c r="D59" t="s">
        <v>7</v>
      </c>
      <c r="E59" s="3">
        <v>3</v>
      </c>
      <c r="F59">
        <v>0.55464926590538299</v>
      </c>
      <c r="G59" s="4">
        <v>6</v>
      </c>
    </row>
    <row r="60" spans="1:7" x14ac:dyDescent="0.3">
      <c r="A60" t="s">
        <v>65</v>
      </c>
      <c r="B60" t="s">
        <v>28</v>
      </c>
      <c r="C60" t="s">
        <v>69</v>
      </c>
      <c r="D60" t="s">
        <v>7</v>
      </c>
      <c r="E60" s="3">
        <v>4</v>
      </c>
      <c r="F60">
        <v>0.40783034257748702</v>
      </c>
      <c r="G60" s="4">
        <v>6</v>
      </c>
    </row>
    <row r="61" spans="1:7" x14ac:dyDescent="0.3">
      <c r="A61" t="s">
        <v>65</v>
      </c>
      <c r="B61" t="s">
        <v>28</v>
      </c>
      <c r="C61" t="s">
        <v>69</v>
      </c>
      <c r="D61" t="s">
        <v>7</v>
      </c>
      <c r="E61" s="3">
        <v>5</v>
      </c>
      <c r="F61">
        <v>0.30995106035888997</v>
      </c>
      <c r="G61" s="4">
        <v>6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5099-1EDB-4C1B-9924-33AECC52D2DA}">
  <dimension ref="A1:L25"/>
  <sheetViews>
    <sheetView zoomScale="85" zoomScaleNormal="85" workbookViewId="0">
      <selection activeCell="K39" sqref="K39"/>
    </sheetView>
  </sheetViews>
  <sheetFormatPr defaultRowHeight="14.4" x14ac:dyDescent="0.3"/>
  <cols>
    <col min="1" max="1" width="9.55468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/>
      <c r="J1" s="6"/>
      <c r="K1" s="6"/>
      <c r="L1" s="6"/>
    </row>
    <row r="2" spans="1:12" x14ac:dyDescent="0.3">
      <c r="A2" t="s">
        <v>97</v>
      </c>
      <c r="B2" t="s">
        <v>43</v>
      </c>
      <c r="C2" t="s">
        <v>68</v>
      </c>
      <c r="D2" t="s">
        <v>8</v>
      </c>
      <c r="E2">
        <v>2.2000000000000002</v>
      </c>
      <c r="F2">
        <v>0.37</v>
      </c>
      <c r="G2">
        <v>35.700000000000003</v>
      </c>
      <c r="H2">
        <v>40</v>
      </c>
      <c r="I2" s="6"/>
      <c r="J2" s="6"/>
      <c r="K2" s="6"/>
      <c r="L2" s="6"/>
    </row>
    <row r="3" spans="1:12" x14ac:dyDescent="0.3">
      <c r="A3" t="s">
        <v>100</v>
      </c>
      <c r="B3" t="s">
        <v>43</v>
      </c>
      <c r="C3" t="s">
        <v>68</v>
      </c>
      <c r="D3" t="s">
        <v>8</v>
      </c>
      <c r="E3">
        <v>6.4</v>
      </c>
      <c r="F3">
        <v>2.1</v>
      </c>
      <c r="G3">
        <v>26.5</v>
      </c>
      <c r="H3">
        <v>28</v>
      </c>
    </row>
    <row r="4" spans="1:12" x14ac:dyDescent="0.3">
      <c r="A4" t="s">
        <v>101</v>
      </c>
      <c r="B4" t="s">
        <v>43</v>
      </c>
      <c r="C4" t="s">
        <v>68</v>
      </c>
      <c r="D4" t="s">
        <v>8</v>
      </c>
      <c r="E4">
        <v>12.3</v>
      </c>
      <c r="F4">
        <v>4.7</v>
      </c>
      <c r="G4">
        <v>39.5</v>
      </c>
      <c r="H4">
        <v>8</v>
      </c>
    </row>
    <row r="5" spans="1:12" x14ac:dyDescent="0.3">
      <c r="A5" t="s">
        <v>102</v>
      </c>
      <c r="B5" t="s">
        <v>43</v>
      </c>
      <c r="C5" t="s">
        <v>68</v>
      </c>
      <c r="D5" t="s">
        <v>8</v>
      </c>
      <c r="E5">
        <v>19.399999999999999</v>
      </c>
      <c r="F5">
        <v>13.4</v>
      </c>
      <c r="G5">
        <v>26.4</v>
      </c>
      <c r="H5">
        <v>5</v>
      </c>
    </row>
    <row r="6" spans="1:12" x14ac:dyDescent="0.3">
      <c r="A6" t="s">
        <v>103</v>
      </c>
      <c r="B6" t="s">
        <v>43</v>
      </c>
      <c r="C6" t="s">
        <v>68</v>
      </c>
      <c r="D6" t="s">
        <v>8</v>
      </c>
      <c r="E6">
        <v>64</v>
      </c>
      <c r="F6">
        <v>41.6</v>
      </c>
      <c r="G6">
        <v>68.8</v>
      </c>
      <c r="H6">
        <v>3</v>
      </c>
    </row>
    <row r="7" spans="1:12" x14ac:dyDescent="0.3">
      <c r="A7" t="s">
        <v>138</v>
      </c>
      <c r="B7" t="s">
        <v>43</v>
      </c>
      <c r="C7" t="s">
        <v>68</v>
      </c>
      <c r="D7" t="s">
        <v>8</v>
      </c>
      <c r="E7">
        <v>91.8</v>
      </c>
      <c r="F7">
        <v>91.8</v>
      </c>
      <c r="G7">
        <v>91.8</v>
      </c>
      <c r="H7">
        <v>1</v>
      </c>
    </row>
    <row r="8" spans="1:12" x14ac:dyDescent="0.3">
      <c r="A8" t="s">
        <v>97</v>
      </c>
      <c r="B8" t="s">
        <v>43</v>
      </c>
      <c r="C8" t="s">
        <v>69</v>
      </c>
      <c r="D8" t="s">
        <v>8</v>
      </c>
      <c r="E8">
        <v>86.1</v>
      </c>
      <c r="F8">
        <v>34.299999999999997</v>
      </c>
      <c r="G8">
        <v>168.6</v>
      </c>
      <c r="H8">
        <v>40</v>
      </c>
    </row>
    <row r="9" spans="1:12" x14ac:dyDescent="0.3">
      <c r="A9" t="s">
        <v>100</v>
      </c>
      <c r="B9" t="s">
        <v>43</v>
      </c>
      <c r="C9" t="s">
        <v>69</v>
      </c>
      <c r="D9" t="s">
        <v>8</v>
      </c>
      <c r="E9">
        <v>89.6</v>
      </c>
      <c r="F9">
        <v>34.9</v>
      </c>
      <c r="G9">
        <v>177.7</v>
      </c>
      <c r="H9">
        <v>28</v>
      </c>
    </row>
    <row r="10" spans="1:12" x14ac:dyDescent="0.3">
      <c r="A10" t="s">
        <v>101</v>
      </c>
      <c r="B10" t="s">
        <v>43</v>
      </c>
      <c r="C10" t="s">
        <v>69</v>
      </c>
      <c r="D10" t="s">
        <v>8</v>
      </c>
      <c r="E10">
        <v>97</v>
      </c>
      <c r="F10">
        <v>46.7</v>
      </c>
      <c r="G10">
        <v>155.19999999999999</v>
      </c>
      <c r="H10">
        <v>8</v>
      </c>
    </row>
    <row r="11" spans="1:12" x14ac:dyDescent="0.3">
      <c r="A11" t="s">
        <v>102</v>
      </c>
      <c r="B11" t="s">
        <v>43</v>
      </c>
      <c r="C11" t="s">
        <v>69</v>
      </c>
      <c r="D11" t="s">
        <v>8</v>
      </c>
      <c r="E11">
        <v>67.2</v>
      </c>
      <c r="F11">
        <v>47.3</v>
      </c>
      <c r="G11">
        <v>101.8</v>
      </c>
      <c r="H11">
        <v>5</v>
      </c>
    </row>
    <row r="12" spans="1:12" x14ac:dyDescent="0.3">
      <c r="A12" t="s">
        <v>103</v>
      </c>
      <c r="B12" t="s">
        <v>43</v>
      </c>
      <c r="C12" t="s">
        <v>69</v>
      </c>
      <c r="D12" t="s">
        <v>8</v>
      </c>
      <c r="E12">
        <v>111.3</v>
      </c>
      <c r="F12">
        <v>110.7</v>
      </c>
      <c r="G12">
        <v>144.19999999999999</v>
      </c>
      <c r="H12">
        <v>3</v>
      </c>
    </row>
    <row r="13" spans="1:12" x14ac:dyDescent="0.3">
      <c r="A13" t="s">
        <v>138</v>
      </c>
      <c r="B13" t="s">
        <v>43</v>
      </c>
      <c r="C13" t="s">
        <v>69</v>
      </c>
      <c r="D13" t="s">
        <v>8</v>
      </c>
      <c r="E13">
        <v>37.5</v>
      </c>
      <c r="F13">
        <v>37.5</v>
      </c>
      <c r="G13">
        <v>37.5</v>
      </c>
      <c r="H13">
        <v>1</v>
      </c>
    </row>
    <row r="14" spans="1:12" x14ac:dyDescent="0.3">
      <c r="A14" t="s">
        <v>97</v>
      </c>
      <c r="B14" t="s">
        <v>43</v>
      </c>
      <c r="C14" t="s">
        <v>44</v>
      </c>
      <c r="D14" t="s">
        <v>8</v>
      </c>
      <c r="E14">
        <v>0.03</v>
      </c>
      <c r="F14">
        <v>0.01</v>
      </c>
      <c r="G14">
        <v>0.33</v>
      </c>
      <c r="H14">
        <v>40</v>
      </c>
    </row>
    <row r="15" spans="1:12" x14ac:dyDescent="0.3">
      <c r="A15" t="s">
        <v>100</v>
      </c>
      <c r="B15" t="s">
        <v>43</v>
      </c>
      <c r="C15" t="s">
        <v>44</v>
      </c>
      <c r="D15" t="s">
        <v>8</v>
      </c>
      <c r="E15">
        <v>0.06</v>
      </c>
      <c r="F15">
        <v>0.03</v>
      </c>
      <c r="G15">
        <v>0.19</v>
      </c>
      <c r="H15">
        <v>28</v>
      </c>
    </row>
    <row r="16" spans="1:12" x14ac:dyDescent="0.3">
      <c r="A16" t="s">
        <v>101</v>
      </c>
      <c r="B16" t="s">
        <v>43</v>
      </c>
      <c r="C16" t="s">
        <v>44</v>
      </c>
      <c r="D16" t="s">
        <v>8</v>
      </c>
      <c r="E16">
        <v>0.14000000000000001</v>
      </c>
      <c r="F16">
        <v>7.0000000000000007E-2</v>
      </c>
      <c r="G16">
        <v>0.28999999999999998</v>
      </c>
      <c r="H16">
        <v>8</v>
      </c>
    </row>
    <row r="17" spans="1:8" x14ac:dyDescent="0.3">
      <c r="A17" t="s">
        <v>102</v>
      </c>
      <c r="B17" t="s">
        <v>43</v>
      </c>
      <c r="C17" t="s">
        <v>44</v>
      </c>
      <c r="D17" t="s">
        <v>8</v>
      </c>
      <c r="E17">
        <v>0.28000000000000003</v>
      </c>
      <c r="F17">
        <v>0.25</v>
      </c>
      <c r="G17">
        <v>0.38</v>
      </c>
      <c r="H17">
        <v>5</v>
      </c>
    </row>
    <row r="18" spans="1:8" x14ac:dyDescent="0.3">
      <c r="A18" t="s">
        <v>103</v>
      </c>
      <c r="B18" t="s">
        <v>43</v>
      </c>
      <c r="C18" t="s">
        <v>44</v>
      </c>
      <c r="D18" t="s">
        <v>8</v>
      </c>
      <c r="E18">
        <v>0.48</v>
      </c>
      <c r="F18">
        <v>0.38</v>
      </c>
      <c r="G18">
        <v>0.57999999999999996</v>
      </c>
      <c r="H18">
        <v>3</v>
      </c>
    </row>
    <row r="19" spans="1:8" x14ac:dyDescent="0.3">
      <c r="A19" t="s">
        <v>138</v>
      </c>
      <c r="B19" t="s">
        <v>43</v>
      </c>
      <c r="C19" t="s">
        <v>44</v>
      </c>
      <c r="D19" t="s">
        <v>8</v>
      </c>
      <c r="E19">
        <v>2.35</v>
      </c>
      <c r="F19">
        <v>2.35</v>
      </c>
      <c r="G19">
        <v>2.35</v>
      </c>
      <c r="H19">
        <v>1</v>
      </c>
    </row>
    <row r="20" spans="1:8" x14ac:dyDescent="0.3">
      <c r="A20" t="s">
        <v>97</v>
      </c>
      <c r="B20" t="s">
        <v>43</v>
      </c>
      <c r="C20" t="s">
        <v>60</v>
      </c>
      <c r="D20" t="s">
        <v>8</v>
      </c>
      <c r="E20">
        <v>88.6</v>
      </c>
      <c r="F20">
        <v>34.700000000000003</v>
      </c>
      <c r="G20">
        <v>182.5</v>
      </c>
      <c r="H20">
        <v>40</v>
      </c>
    </row>
    <row r="21" spans="1:8" x14ac:dyDescent="0.3">
      <c r="A21" t="s">
        <v>100</v>
      </c>
      <c r="B21" t="s">
        <v>43</v>
      </c>
      <c r="C21" t="s">
        <v>60</v>
      </c>
      <c r="D21" t="s">
        <v>8</v>
      </c>
      <c r="E21">
        <v>99.8</v>
      </c>
      <c r="F21">
        <v>37.1</v>
      </c>
      <c r="G21">
        <v>192.4</v>
      </c>
      <c r="H21">
        <v>28</v>
      </c>
    </row>
    <row r="22" spans="1:8" x14ac:dyDescent="0.3">
      <c r="A22" t="s">
        <v>101</v>
      </c>
      <c r="B22" t="s">
        <v>43</v>
      </c>
      <c r="C22" t="s">
        <v>60</v>
      </c>
      <c r="D22" t="s">
        <v>8</v>
      </c>
      <c r="E22">
        <v>108.8</v>
      </c>
      <c r="F22">
        <v>53.4</v>
      </c>
      <c r="G22">
        <v>194.8</v>
      </c>
      <c r="H22">
        <v>8</v>
      </c>
    </row>
    <row r="23" spans="1:8" x14ac:dyDescent="0.3">
      <c r="A23" t="s">
        <v>102</v>
      </c>
      <c r="B23" t="s">
        <v>43</v>
      </c>
      <c r="C23" t="s">
        <v>60</v>
      </c>
      <c r="D23" t="s">
        <v>8</v>
      </c>
      <c r="E23">
        <v>92.6</v>
      </c>
      <c r="F23">
        <v>60.7</v>
      </c>
      <c r="G23">
        <v>128.30000000000001</v>
      </c>
      <c r="H23">
        <v>5</v>
      </c>
    </row>
    <row r="24" spans="1:8" x14ac:dyDescent="0.3">
      <c r="A24" t="s">
        <v>103</v>
      </c>
      <c r="B24" t="s">
        <v>43</v>
      </c>
      <c r="C24" t="s">
        <v>60</v>
      </c>
      <c r="D24" t="s">
        <v>8</v>
      </c>
      <c r="E24">
        <v>175.4</v>
      </c>
      <c r="F24">
        <v>152.4</v>
      </c>
      <c r="G24">
        <v>213.2</v>
      </c>
      <c r="H24">
        <v>3</v>
      </c>
    </row>
    <row r="25" spans="1:8" x14ac:dyDescent="0.3">
      <c r="A25" t="s">
        <v>138</v>
      </c>
      <c r="B25" t="s">
        <v>43</v>
      </c>
      <c r="C25" t="s">
        <v>60</v>
      </c>
      <c r="D25" t="s">
        <v>8</v>
      </c>
      <c r="E25">
        <v>129.30000000000001</v>
      </c>
      <c r="F25">
        <v>129.30000000000001</v>
      </c>
      <c r="G25">
        <v>129.30000000000001</v>
      </c>
      <c r="H25">
        <v>1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129E-18A9-4CE8-ABCF-EE6831E6E16B}">
  <dimension ref="A1:J3"/>
  <sheetViews>
    <sheetView workbookViewId="0">
      <selection activeCell="C3" sqref="C3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106</v>
      </c>
      <c r="B2" t="s">
        <v>34</v>
      </c>
      <c r="C2" t="s">
        <v>42</v>
      </c>
      <c r="D2" t="s">
        <v>8</v>
      </c>
      <c r="E2">
        <v>15</v>
      </c>
      <c r="F2">
        <v>1.7</v>
      </c>
      <c r="G2">
        <v>5</v>
      </c>
      <c r="H2">
        <v>13.6</v>
      </c>
      <c r="I2">
        <v>4.3</v>
      </c>
      <c r="J2">
        <v>6</v>
      </c>
    </row>
    <row r="3" spans="1:10" x14ac:dyDescent="0.3">
      <c r="A3" t="s">
        <v>106</v>
      </c>
      <c r="B3" t="s">
        <v>34</v>
      </c>
      <c r="C3" t="s">
        <v>510</v>
      </c>
      <c r="D3" t="s">
        <v>8</v>
      </c>
      <c r="E3">
        <v>11.6</v>
      </c>
      <c r="F3">
        <v>10.5</v>
      </c>
      <c r="G3">
        <v>5</v>
      </c>
      <c r="H3">
        <v>15.7</v>
      </c>
      <c r="I3">
        <v>15.4</v>
      </c>
      <c r="J3">
        <v>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7291-ADE7-436A-96D8-9EFAE982AD80}">
  <dimension ref="A1:J10"/>
  <sheetViews>
    <sheetView workbookViewId="0">
      <selection activeCell="Q21" sqref="Q21"/>
    </sheetView>
  </sheetViews>
  <sheetFormatPr defaultRowHeight="14.4" x14ac:dyDescent="0.3"/>
  <cols>
    <col min="3" max="3" width="16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43</v>
      </c>
      <c r="C2" t="s">
        <v>140</v>
      </c>
      <c r="D2" t="s">
        <v>8</v>
      </c>
      <c r="E2">
        <v>2</v>
      </c>
      <c r="F2">
        <v>1</v>
      </c>
      <c r="G2">
        <v>2</v>
      </c>
      <c r="H2">
        <v>35</v>
      </c>
      <c r="I2">
        <f>SUM(E2:H2)</f>
        <v>40</v>
      </c>
      <c r="J2">
        <v>3</v>
      </c>
    </row>
    <row r="3" spans="1:10" x14ac:dyDescent="0.3">
      <c r="A3" t="s">
        <v>15</v>
      </c>
      <c r="B3" t="s">
        <v>43</v>
      </c>
      <c r="C3" t="s">
        <v>140</v>
      </c>
      <c r="D3" t="s">
        <v>8</v>
      </c>
      <c r="E3">
        <v>1</v>
      </c>
      <c r="F3">
        <v>27</v>
      </c>
      <c r="G3">
        <v>2</v>
      </c>
      <c r="H3">
        <v>35</v>
      </c>
      <c r="I3">
        <f t="shared" ref="I3:I10" si="0">SUM(E3:H3)</f>
        <v>65</v>
      </c>
      <c r="J3">
        <v>3</v>
      </c>
    </row>
    <row r="4" spans="1:10" x14ac:dyDescent="0.3">
      <c r="A4" t="s">
        <v>46</v>
      </c>
      <c r="B4" t="s">
        <v>43</v>
      </c>
      <c r="C4" t="s">
        <v>140</v>
      </c>
      <c r="D4" t="s">
        <v>8</v>
      </c>
      <c r="E4">
        <v>0</v>
      </c>
      <c r="F4">
        <v>1</v>
      </c>
      <c r="G4">
        <v>2</v>
      </c>
      <c r="H4">
        <v>35</v>
      </c>
      <c r="I4">
        <f t="shared" si="0"/>
        <v>38</v>
      </c>
      <c r="J4">
        <v>1</v>
      </c>
    </row>
    <row r="5" spans="1:10" x14ac:dyDescent="0.3">
      <c r="A5" t="s">
        <v>16</v>
      </c>
      <c r="B5" t="s">
        <v>43</v>
      </c>
      <c r="C5" t="s">
        <v>141</v>
      </c>
      <c r="D5" t="s">
        <v>8</v>
      </c>
      <c r="E5">
        <v>1</v>
      </c>
      <c r="F5">
        <v>2</v>
      </c>
      <c r="G5">
        <v>8</v>
      </c>
      <c r="H5">
        <v>29</v>
      </c>
      <c r="I5">
        <f t="shared" si="0"/>
        <v>40</v>
      </c>
      <c r="J5">
        <v>3</v>
      </c>
    </row>
    <row r="6" spans="1:10" x14ac:dyDescent="0.3">
      <c r="A6" t="s">
        <v>15</v>
      </c>
      <c r="B6" t="s">
        <v>43</v>
      </c>
      <c r="C6" t="s">
        <v>141</v>
      </c>
      <c r="D6" t="s">
        <v>8</v>
      </c>
      <c r="E6">
        <v>7</v>
      </c>
      <c r="F6">
        <v>21</v>
      </c>
      <c r="G6">
        <v>8</v>
      </c>
      <c r="H6">
        <v>29</v>
      </c>
      <c r="I6">
        <f t="shared" si="0"/>
        <v>65</v>
      </c>
      <c r="J6">
        <v>15</v>
      </c>
    </row>
    <row r="7" spans="1:10" x14ac:dyDescent="0.3">
      <c r="A7" t="s">
        <v>46</v>
      </c>
      <c r="B7" t="s">
        <v>43</v>
      </c>
      <c r="C7" t="s">
        <v>141</v>
      </c>
      <c r="D7" t="s">
        <v>8</v>
      </c>
      <c r="E7">
        <v>0</v>
      </c>
      <c r="F7">
        <v>1</v>
      </c>
      <c r="G7">
        <v>8</v>
      </c>
      <c r="H7">
        <v>29</v>
      </c>
      <c r="I7">
        <f t="shared" si="0"/>
        <v>38</v>
      </c>
      <c r="J7">
        <v>1</v>
      </c>
    </row>
    <row r="8" spans="1:10" x14ac:dyDescent="0.3">
      <c r="A8" t="s">
        <v>16</v>
      </c>
      <c r="B8" t="s">
        <v>43</v>
      </c>
      <c r="C8" t="s">
        <v>142</v>
      </c>
      <c r="D8" t="s">
        <v>8</v>
      </c>
      <c r="E8">
        <v>2</v>
      </c>
      <c r="F8">
        <v>1</v>
      </c>
      <c r="G8">
        <v>3</v>
      </c>
      <c r="H8">
        <v>34</v>
      </c>
      <c r="I8">
        <f t="shared" si="0"/>
        <v>40</v>
      </c>
      <c r="J8">
        <v>3</v>
      </c>
    </row>
    <row r="9" spans="1:10" x14ac:dyDescent="0.3">
      <c r="A9" t="s">
        <v>15</v>
      </c>
      <c r="B9" t="s">
        <v>43</v>
      </c>
      <c r="C9" t="s">
        <v>142</v>
      </c>
      <c r="D9" t="s">
        <v>8</v>
      </c>
      <c r="E9">
        <v>2</v>
      </c>
      <c r="F9">
        <v>26</v>
      </c>
      <c r="G9">
        <v>3</v>
      </c>
      <c r="H9">
        <v>34</v>
      </c>
      <c r="I9">
        <f t="shared" si="0"/>
        <v>65</v>
      </c>
      <c r="J9">
        <v>5</v>
      </c>
    </row>
    <row r="10" spans="1:10" x14ac:dyDescent="0.3">
      <c r="A10" t="s">
        <v>46</v>
      </c>
      <c r="B10" t="s">
        <v>43</v>
      </c>
      <c r="C10" t="s">
        <v>142</v>
      </c>
      <c r="D10" t="s">
        <v>8</v>
      </c>
      <c r="E10">
        <v>0</v>
      </c>
      <c r="F10">
        <v>1</v>
      </c>
      <c r="G10">
        <v>3</v>
      </c>
      <c r="H10">
        <v>34</v>
      </c>
      <c r="I10">
        <f t="shared" si="0"/>
        <v>38</v>
      </c>
      <c r="J10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6499-7292-471A-83D7-AE72DBDF5ADC}">
  <dimension ref="A1:J13"/>
  <sheetViews>
    <sheetView workbookViewId="0">
      <selection activeCell="H15" sqref="H15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43</v>
      </c>
      <c r="C2" t="s">
        <v>42</v>
      </c>
      <c r="D2" t="s">
        <v>8</v>
      </c>
      <c r="E2">
        <v>4.2000000000000003E-2</v>
      </c>
      <c r="F2">
        <v>1.0954E-2</v>
      </c>
      <c r="G2">
        <v>5</v>
      </c>
      <c r="H2">
        <v>4.9166670000000003E-2</v>
      </c>
      <c r="I2">
        <v>1.8319999999999999E-2</v>
      </c>
      <c r="J2">
        <v>12</v>
      </c>
    </row>
    <row r="3" spans="1:10" x14ac:dyDescent="0.3">
      <c r="A3" t="s">
        <v>15</v>
      </c>
      <c r="B3" t="s">
        <v>43</v>
      </c>
      <c r="C3" t="s">
        <v>42</v>
      </c>
      <c r="D3" t="s">
        <v>8</v>
      </c>
      <c r="E3">
        <v>6.3333329999999993E-2</v>
      </c>
      <c r="F3">
        <v>3.1411000000000001E-2</v>
      </c>
      <c r="G3">
        <v>6</v>
      </c>
      <c r="H3">
        <v>4.9166670000000003E-2</v>
      </c>
      <c r="I3">
        <v>1.8319999999999999E-2</v>
      </c>
      <c r="J3">
        <v>12</v>
      </c>
    </row>
    <row r="4" spans="1:10" x14ac:dyDescent="0.3">
      <c r="A4" t="s">
        <v>46</v>
      </c>
      <c r="B4" t="s">
        <v>43</v>
      </c>
      <c r="C4" t="s">
        <v>42</v>
      </c>
      <c r="D4" t="s">
        <v>8</v>
      </c>
      <c r="E4">
        <v>8.5000000000000006E-2</v>
      </c>
      <c r="F4">
        <v>2.1212999999999999E-2</v>
      </c>
      <c r="G4">
        <v>2</v>
      </c>
      <c r="H4">
        <v>4.9166670000000003E-2</v>
      </c>
      <c r="I4">
        <v>1.8319999999999999E-2</v>
      </c>
      <c r="J4">
        <v>12</v>
      </c>
    </row>
    <row r="5" spans="1:10" x14ac:dyDescent="0.3">
      <c r="A5" t="s">
        <v>16</v>
      </c>
      <c r="B5" t="s">
        <v>43</v>
      </c>
      <c r="C5" t="s">
        <v>68</v>
      </c>
      <c r="D5" t="s">
        <v>8</v>
      </c>
      <c r="E5">
        <v>18.600000000000001</v>
      </c>
      <c r="F5">
        <v>18.229097620000001</v>
      </c>
      <c r="G5">
        <v>5</v>
      </c>
      <c r="H5">
        <v>3.0909090909999999</v>
      </c>
      <c r="I5">
        <v>3.015113446</v>
      </c>
      <c r="J5">
        <v>12</v>
      </c>
    </row>
    <row r="6" spans="1:10" x14ac:dyDescent="0.3">
      <c r="A6" t="s">
        <v>15</v>
      </c>
      <c r="B6" t="s">
        <v>43</v>
      </c>
      <c r="C6" t="s">
        <v>68</v>
      </c>
      <c r="D6" t="s">
        <v>8</v>
      </c>
      <c r="E6">
        <v>17.8</v>
      </c>
      <c r="F6">
        <v>22.253089670000001</v>
      </c>
      <c r="G6">
        <v>6</v>
      </c>
      <c r="H6">
        <v>3.0909090909999999</v>
      </c>
      <c r="I6">
        <v>3.015113446</v>
      </c>
      <c r="J6">
        <v>12</v>
      </c>
    </row>
    <row r="7" spans="1:10" x14ac:dyDescent="0.3">
      <c r="A7" t="s">
        <v>46</v>
      </c>
      <c r="B7" t="s">
        <v>43</v>
      </c>
      <c r="C7" t="s">
        <v>68</v>
      </c>
      <c r="D7" t="s">
        <v>8</v>
      </c>
      <c r="E7">
        <v>2</v>
      </c>
      <c r="F7">
        <v>0</v>
      </c>
      <c r="G7">
        <v>2</v>
      </c>
      <c r="H7">
        <v>3.0909090909999999</v>
      </c>
      <c r="I7">
        <v>3.015113446</v>
      </c>
      <c r="J7">
        <v>12</v>
      </c>
    </row>
    <row r="8" spans="1:10" x14ac:dyDescent="0.3">
      <c r="A8" t="s">
        <v>16</v>
      </c>
      <c r="B8" t="s">
        <v>43</v>
      </c>
      <c r="C8" t="s">
        <v>69</v>
      </c>
      <c r="D8" t="s">
        <v>8</v>
      </c>
      <c r="E8">
        <v>4.2</v>
      </c>
      <c r="F8">
        <v>3.5637059359999999</v>
      </c>
      <c r="G8">
        <v>5</v>
      </c>
      <c r="H8">
        <v>14.545454550000001</v>
      </c>
      <c r="I8">
        <v>7.3398043079999997</v>
      </c>
      <c r="J8">
        <v>12</v>
      </c>
    </row>
    <row r="9" spans="1:10" x14ac:dyDescent="0.3">
      <c r="A9" t="s">
        <v>15</v>
      </c>
      <c r="B9" t="s">
        <v>43</v>
      </c>
      <c r="C9" t="s">
        <v>69</v>
      </c>
      <c r="D9" t="s">
        <v>8</v>
      </c>
      <c r="E9">
        <v>23.4</v>
      </c>
      <c r="F9">
        <v>14.223220449999999</v>
      </c>
      <c r="G9">
        <v>6</v>
      </c>
      <c r="H9">
        <v>14.545454550000001</v>
      </c>
      <c r="I9">
        <v>7.3398043079999997</v>
      </c>
      <c r="J9">
        <v>12</v>
      </c>
    </row>
    <row r="10" spans="1:10" x14ac:dyDescent="0.3">
      <c r="A10" t="s">
        <v>46</v>
      </c>
      <c r="B10" t="s">
        <v>43</v>
      </c>
      <c r="C10" t="s">
        <v>69</v>
      </c>
      <c r="D10" t="s">
        <v>8</v>
      </c>
      <c r="E10">
        <v>23</v>
      </c>
      <c r="F10">
        <v>4.2426406869999997</v>
      </c>
      <c r="G10">
        <v>2</v>
      </c>
      <c r="H10">
        <v>14.545454550000001</v>
      </c>
      <c r="I10">
        <v>7.3398043079999997</v>
      </c>
      <c r="J10">
        <v>12</v>
      </c>
    </row>
    <row r="11" spans="1:10" x14ac:dyDescent="0.3">
      <c r="A11" t="s">
        <v>16</v>
      </c>
      <c r="B11" t="s">
        <v>43</v>
      </c>
      <c r="C11" t="s">
        <v>511</v>
      </c>
      <c r="D11" t="s">
        <v>8</v>
      </c>
      <c r="E11">
        <v>25</v>
      </c>
      <c r="F11">
        <v>5.5677643630000002</v>
      </c>
      <c r="G11">
        <v>5</v>
      </c>
      <c r="H11">
        <v>32.666666669999998</v>
      </c>
      <c r="I11">
        <v>10.4301428</v>
      </c>
      <c r="J11">
        <v>12</v>
      </c>
    </row>
    <row r="12" spans="1:10" x14ac:dyDescent="0.3">
      <c r="A12" t="s">
        <v>15</v>
      </c>
      <c r="B12" t="s">
        <v>43</v>
      </c>
      <c r="C12" t="s">
        <v>511</v>
      </c>
      <c r="D12" t="s">
        <v>8</v>
      </c>
      <c r="E12">
        <v>32.5</v>
      </c>
      <c r="F12">
        <v>7.5033325929999997</v>
      </c>
      <c r="G12">
        <v>6</v>
      </c>
      <c r="H12">
        <v>32.666666669999998</v>
      </c>
      <c r="I12">
        <v>10.4301428</v>
      </c>
      <c r="J12">
        <v>12</v>
      </c>
    </row>
    <row r="13" spans="1:10" x14ac:dyDescent="0.3">
      <c r="A13" t="s">
        <v>46</v>
      </c>
      <c r="B13" t="s">
        <v>43</v>
      </c>
      <c r="C13" t="s">
        <v>511</v>
      </c>
      <c r="D13" t="s">
        <v>8</v>
      </c>
      <c r="E13">
        <v>58.5</v>
      </c>
      <c r="F13">
        <v>27.57716447</v>
      </c>
      <c r="G13">
        <v>2</v>
      </c>
      <c r="H13">
        <v>32.666666669999998</v>
      </c>
      <c r="I13">
        <v>10.4301428</v>
      </c>
      <c r="J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E327-B8D5-45EB-93B2-50A8E55DC60E}">
  <dimension ref="A1:I13"/>
  <sheetViews>
    <sheetView workbookViewId="0">
      <selection sqref="A1:I13"/>
    </sheetView>
  </sheetViews>
  <sheetFormatPr defaultRowHeight="14.4" x14ac:dyDescent="0.3"/>
  <cols>
    <col min="3" max="3" width="45.88671875" bestFit="1" customWidth="1"/>
  </cols>
  <sheetData>
    <row r="1" spans="1:9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  <c r="I1" s="6" t="s">
        <v>127</v>
      </c>
    </row>
    <row r="2" spans="1:9" x14ac:dyDescent="0.3">
      <c r="A2" t="s">
        <v>46</v>
      </c>
      <c r="B2" t="s">
        <v>2</v>
      </c>
      <c r="C2" t="s">
        <v>663</v>
      </c>
      <c r="D2" t="s">
        <v>7</v>
      </c>
      <c r="E2">
        <v>1.31</v>
      </c>
      <c r="F2">
        <v>0.95</v>
      </c>
      <c r="G2">
        <v>1.8</v>
      </c>
      <c r="H2">
        <f t="shared" ref="H2:H13" si="0">SUM(351+495+321+35)</f>
        <v>1202</v>
      </c>
      <c r="I2">
        <f>SUM(604+918+580+88)</f>
        <v>2190</v>
      </c>
    </row>
    <row r="3" spans="1:9" x14ac:dyDescent="0.3">
      <c r="A3" t="s">
        <v>15</v>
      </c>
      <c r="B3" t="s">
        <v>2</v>
      </c>
      <c r="C3" t="s">
        <v>663</v>
      </c>
      <c r="D3" t="s">
        <v>7</v>
      </c>
      <c r="E3">
        <v>0.67</v>
      </c>
      <c r="F3">
        <v>0.46</v>
      </c>
      <c r="G3">
        <v>0.96</v>
      </c>
      <c r="H3">
        <f t="shared" si="0"/>
        <v>1202</v>
      </c>
      <c r="I3">
        <f t="shared" ref="I3:I13" si="1">SUM(604+918+580+88)</f>
        <v>2190</v>
      </c>
    </row>
    <row r="4" spans="1:9" x14ac:dyDescent="0.3">
      <c r="A4" t="s">
        <v>16</v>
      </c>
      <c r="B4" t="s">
        <v>2</v>
      </c>
      <c r="C4" t="s">
        <v>663</v>
      </c>
      <c r="D4" t="s">
        <v>7</v>
      </c>
      <c r="E4">
        <v>0.1</v>
      </c>
      <c r="F4">
        <v>0.01</v>
      </c>
      <c r="G4">
        <v>0.48799999999999999</v>
      </c>
      <c r="H4">
        <f t="shared" si="0"/>
        <v>1202</v>
      </c>
      <c r="I4">
        <f t="shared" si="1"/>
        <v>2190</v>
      </c>
    </row>
    <row r="5" spans="1:9" x14ac:dyDescent="0.3">
      <c r="A5" t="s">
        <v>46</v>
      </c>
      <c r="B5" t="s">
        <v>2</v>
      </c>
      <c r="C5" t="s">
        <v>664</v>
      </c>
      <c r="D5" t="s">
        <v>7</v>
      </c>
      <c r="E5">
        <v>0.84</v>
      </c>
      <c r="F5">
        <v>0.46</v>
      </c>
      <c r="G5">
        <v>1.47</v>
      </c>
      <c r="H5">
        <f t="shared" si="0"/>
        <v>1202</v>
      </c>
      <c r="I5">
        <f t="shared" si="1"/>
        <v>2190</v>
      </c>
    </row>
    <row r="6" spans="1:9" x14ac:dyDescent="0.3">
      <c r="A6" t="s">
        <v>15</v>
      </c>
      <c r="B6" t="s">
        <v>2</v>
      </c>
      <c r="C6" t="s">
        <v>664</v>
      </c>
      <c r="D6" t="s">
        <v>7</v>
      </c>
      <c r="E6">
        <v>1.97</v>
      </c>
      <c r="F6">
        <v>1.21</v>
      </c>
      <c r="G6">
        <v>3.21</v>
      </c>
      <c r="H6">
        <f t="shared" si="0"/>
        <v>1202</v>
      </c>
      <c r="I6">
        <f t="shared" si="1"/>
        <v>2190</v>
      </c>
    </row>
    <row r="7" spans="1:9" x14ac:dyDescent="0.3">
      <c r="A7" t="s">
        <v>16</v>
      </c>
      <c r="B7" t="s">
        <v>2</v>
      </c>
      <c r="C7" t="s">
        <v>664</v>
      </c>
      <c r="D7" t="s">
        <v>7</v>
      </c>
      <c r="E7">
        <v>8.69</v>
      </c>
      <c r="F7">
        <v>3.88</v>
      </c>
      <c r="G7">
        <v>19.190000000000001</v>
      </c>
      <c r="H7">
        <f t="shared" si="0"/>
        <v>1202</v>
      </c>
      <c r="I7">
        <f t="shared" si="1"/>
        <v>2190</v>
      </c>
    </row>
    <row r="8" spans="1:9" x14ac:dyDescent="0.3">
      <c r="A8" t="s">
        <v>46</v>
      </c>
      <c r="B8" t="s">
        <v>2</v>
      </c>
      <c r="C8" t="s">
        <v>665</v>
      </c>
      <c r="D8" t="s">
        <v>7</v>
      </c>
      <c r="E8">
        <v>1.1499999999999999</v>
      </c>
      <c r="F8">
        <v>0.77</v>
      </c>
      <c r="G8">
        <v>1.71</v>
      </c>
      <c r="H8">
        <f t="shared" si="0"/>
        <v>1202</v>
      </c>
      <c r="I8">
        <f t="shared" si="1"/>
        <v>2190</v>
      </c>
    </row>
    <row r="9" spans="1:9" x14ac:dyDescent="0.3">
      <c r="A9" t="s">
        <v>15</v>
      </c>
      <c r="B9" t="s">
        <v>2</v>
      </c>
      <c r="C9" t="s">
        <v>665</v>
      </c>
      <c r="D9" t="s">
        <v>7</v>
      </c>
      <c r="E9">
        <v>0.41</v>
      </c>
      <c r="F9">
        <v>0.24</v>
      </c>
      <c r="G9">
        <v>0.69</v>
      </c>
      <c r="H9">
        <f t="shared" si="0"/>
        <v>1202</v>
      </c>
      <c r="I9">
        <f t="shared" si="1"/>
        <v>2190</v>
      </c>
    </row>
    <row r="10" spans="1:9" x14ac:dyDescent="0.3">
      <c r="A10" t="s">
        <v>16</v>
      </c>
      <c r="B10" t="s">
        <v>2</v>
      </c>
      <c r="C10" t="s">
        <v>665</v>
      </c>
      <c r="D10" t="s">
        <v>7</v>
      </c>
      <c r="E10" t="s">
        <v>53</v>
      </c>
      <c r="F10" t="s">
        <v>53</v>
      </c>
      <c r="G10" t="s">
        <v>53</v>
      </c>
      <c r="H10">
        <f t="shared" si="0"/>
        <v>1202</v>
      </c>
      <c r="I10">
        <f t="shared" si="1"/>
        <v>2190</v>
      </c>
    </row>
    <row r="11" spans="1:9" x14ac:dyDescent="0.3">
      <c r="A11" t="s">
        <v>46</v>
      </c>
      <c r="B11" t="s">
        <v>2</v>
      </c>
      <c r="C11" t="s">
        <v>666</v>
      </c>
      <c r="D11" t="s">
        <v>7</v>
      </c>
      <c r="E11">
        <v>0.65</v>
      </c>
      <c r="F11">
        <v>0.31</v>
      </c>
      <c r="G11">
        <v>1.27</v>
      </c>
      <c r="H11">
        <f t="shared" si="0"/>
        <v>1202</v>
      </c>
      <c r="I11">
        <f t="shared" si="1"/>
        <v>2190</v>
      </c>
    </row>
    <row r="12" spans="1:9" x14ac:dyDescent="0.3">
      <c r="A12" t="s">
        <v>15</v>
      </c>
      <c r="B12" t="s">
        <v>2</v>
      </c>
      <c r="C12" t="s">
        <v>666</v>
      </c>
      <c r="D12" t="s">
        <v>7</v>
      </c>
      <c r="E12">
        <v>2.17</v>
      </c>
      <c r="F12">
        <v>1.27</v>
      </c>
      <c r="G12">
        <v>3.74</v>
      </c>
      <c r="H12">
        <f t="shared" si="0"/>
        <v>1202</v>
      </c>
      <c r="I12">
        <f t="shared" si="1"/>
        <v>2190</v>
      </c>
    </row>
    <row r="13" spans="1:9" x14ac:dyDescent="0.3">
      <c r="A13" t="s">
        <v>16</v>
      </c>
      <c r="B13" t="s">
        <v>2</v>
      </c>
      <c r="C13" t="s">
        <v>666</v>
      </c>
      <c r="D13" t="s">
        <v>7</v>
      </c>
      <c r="E13">
        <v>17.8</v>
      </c>
      <c r="F13">
        <v>8.09</v>
      </c>
      <c r="G13">
        <v>39.159999999999997</v>
      </c>
      <c r="H13">
        <f t="shared" si="0"/>
        <v>1202</v>
      </c>
      <c r="I13">
        <f t="shared" si="1"/>
        <v>2190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D-BDAC-4ABC-96FF-87F7EDB8D05B}">
  <dimension ref="A1:J28"/>
  <sheetViews>
    <sheetView tabSelected="1" zoomScale="85" zoomScaleNormal="85" workbookViewId="0">
      <selection activeCell="D13" sqref="A7:D13"/>
    </sheetView>
  </sheetViews>
  <sheetFormatPr defaultRowHeight="14.4" x14ac:dyDescent="0.3"/>
  <cols>
    <col min="3" max="3" width="26.8867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118</v>
      </c>
      <c r="B2" t="s">
        <v>4</v>
      </c>
      <c r="C2" t="s">
        <v>42</v>
      </c>
      <c r="D2" t="s">
        <v>7</v>
      </c>
      <c r="E2">
        <v>16.399999999999999</v>
      </c>
      <c r="F2">
        <v>6.4</v>
      </c>
      <c r="G2">
        <v>11</v>
      </c>
      <c r="H2">
        <v>16.600000000000001</v>
      </c>
      <c r="I2">
        <v>7.4</v>
      </c>
      <c r="J2">
        <v>70</v>
      </c>
    </row>
    <row r="3" spans="1:10" x14ac:dyDescent="0.3">
      <c r="A3" t="s">
        <v>119</v>
      </c>
      <c r="B3" t="s">
        <v>4</v>
      </c>
      <c r="C3" t="s">
        <v>42</v>
      </c>
      <c r="D3" t="s">
        <v>7</v>
      </c>
      <c r="E3">
        <v>17.7</v>
      </c>
      <c r="F3">
        <v>6.1</v>
      </c>
      <c r="G3">
        <v>58</v>
      </c>
      <c r="H3">
        <v>16.600000000000001</v>
      </c>
      <c r="I3">
        <v>7.4</v>
      </c>
      <c r="J3">
        <v>70</v>
      </c>
    </row>
    <row r="4" spans="1:10" x14ac:dyDescent="0.3">
      <c r="A4" t="s">
        <v>121</v>
      </c>
      <c r="B4" t="s">
        <v>4</v>
      </c>
      <c r="C4" t="s">
        <v>42</v>
      </c>
      <c r="D4" t="s">
        <v>7</v>
      </c>
      <c r="E4">
        <v>17</v>
      </c>
      <c r="F4">
        <v>7.1</v>
      </c>
      <c r="G4">
        <v>15</v>
      </c>
      <c r="H4">
        <v>16.600000000000001</v>
      </c>
      <c r="I4">
        <v>7.4</v>
      </c>
      <c r="J4">
        <v>70</v>
      </c>
    </row>
    <row r="5" spans="1:10" x14ac:dyDescent="0.3">
      <c r="A5" t="s">
        <v>120</v>
      </c>
      <c r="B5" t="s">
        <v>4</v>
      </c>
      <c r="C5" t="s">
        <v>42</v>
      </c>
      <c r="D5" t="s">
        <v>7</v>
      </c>
      <c r="E5">
        <v>16.399999999999999</v>
      </c>
      <c r="F5">
        <v>5.3</v>
      </c>
      <c r="G5">
        <v>38</v>
      </c>
      <c r="H5">
        <v>16.600000000000001</v>
      </c>
      <c r="I5">
        <v>7.4</v>
      </c>
      <c r="J5">
        <v>70</v>
      </c>
    </row>
    <row r="6" spans="1:10" x14ac:dyDescent="0.3">
      <c r="A6" t="s">
        <v>122</v>
      </c>
      <c r="B6" t="s">
        <v>4</v>
      </c>
      <c r="C6" t="s">
        <v>42</v>
      </c>
      <c r="D6" t="s">
        <v>7</v>
      </c>
      <c r="E6">
        <v>16.3</v>
      </c>
      <c r="F6">
        <v>4.8</v>
      </c>
      <c r="G6">
        <v>4</v>
      </c>
      <c r="H6">
        <v>16.600000000000001</v>
      </c>
      <c r="I6">
        <v>7.4</v>
      </c>
      <c r="J6">
        <v>70</v>
      </c>
    </row>
    <row r="7" spans="1:10" x14ac:dyDescent="0.3">
      <c r="A7" t="s">
        <v>119</v>
      </c>
      <c r="B7" t="s">
        <v>4</v>
      </c>
      <c r="C7" t="s">
        <v>42</v>
      </c>
      <c r="D7" t="s">
        <v>8</v>
      </c>
      <c r="E7">
        <v>15.7</v>
      </c>
      <c r="F7">
        <v>6.1</v>
      </c>
      <c r="G7">
        <v>7</v>
      </c>
      <c r="H7">
        <v>16.399999999999999</v>
      </c>
      <c r="I7">
        <v>6.4</v>
      </c>
      <c r="J7">
        <v>63</v>
      </c>
    </row>
    <row r="8" spans="1:10" x14ac:dyDescent="0.3">
      <c r="A8" t="s">
        <v>123</v>
      </c>
      <c r="B8" t="s">
        <v>4</v>
      </c>
      <c r="C8" t="s">
        <v>42</v>
      </c>
      <c r="D8" t="s">
        <v>8</v>
      </c>
      <c r="E8">
        <v>17.100000000000001</v>
      </c>
      <c r="F8">
        <v>6.3</v>
      </c>
      <c r="G8">
        <v>28</v>
      </c>
      <c r="H8">
        <v>16.399999999999999</v>
      </c>
      <c r="I8">
        <v>6.4</v>
      </c>
      <c r="J8">
        <v>63</v>
      </c>
    </row>
    <row r="9" spans="1:10" x14ac:dyDescent="0.3">
      <c r="A9" t="s">
        <v>124</v>
      </c>
      <c r="B9" t="s">
        <v>4</v>
      </c>
      <c r="C9" t="s">
        <v>42</v>
      </c>
      <c r="D9" t="s">
        <v>8</v>
      </c>
      <c r="E9">
        <v>15</v>
      </c>
      <c r="F9">
        <v>7.1</v>
      </c>
      <c r="G9">
        <v>2</v>
      </c>
      <c r="H9">
        <v>16.399999999999999</v>
      </c>
      <c r="I9">
        <v>6.4</v>
      </c>
      <c r="J9">
        <v>63</v>
      </c>
    </row>
    <row r="10" spans="1:10" x14ac:dyDescent="0.3">
      <c r="A10" t="s">
        <v>121</v>
      </c>
      <c r="B10" t="s">
        <v>4</v>
      </c>
      <c r="C10" t="s">
        <v>42</v>
      </c>
      <c r="D10" t="s">
        <v>8</v>
      </c>
      <c r="E10">
        <v>10</v>
      </c>
      <c r="F10" t="s">
        <v>53</v>
      </c>
      <c r="G10">
        <v>1</v>
      </c>
      <c r="H10">
        <v>16.399999999999999</v>
      </c>
      <c r="I10">
        <v>6.4</v>
      </c>
      <c r="J10">
        <v>63</v>
      </c>
    </row>
    <row r="11" spans="1:10" x14ac:dyDescent="0.3">
      <c r="A11" t="s">
        <v>120</v>
      </c>
      <c r="B11" t="s">
        <v>4</v>
      </c>
      <c r="C11" t="s">
        <v>42</v>
      </c>
      <c r="D11" t="s">
        <v>8</v>
      </c>
      <c r="E11">
        <v>17.399999999999999</v>
      </c>
      <c r="F11">
        <v>6.5</v>
      </c>
      <c r="G11">
        <v>65</v>
      </c>
      <c r="H11">
        <v>16.399999999999999</v>
      </c>
      <c r="I11">
        <v>6.4</v>
      </c>
      <c r="J11">
        <v>63</v>
      </c>
    </row>
    <row r="12" spans="1:10" x14ac:dyDescent="0.3">
      <c r="A12" t="s">
        <v>125</v>
      </c>
      <c r="B12" t="s">
        <v>4</v>
      </c>
      <c r="C12" t="s">
        <v>42</v>
      </c>
      <c r="D12" t="s">
        <v>8</v>
      </c>
      <c r="E12">
        <v>16.8</v>
      </c>
      <c r="F12">
        <v>6.1</v>
      </c>
      <c r="G12">
        <v>14</v>
      </c>
      <c r="H12">
        <v>16.399999999999999</v>
      </c>
      <c r="I12">
        <v>6.4</v>
      </c>
      <c r="J12">
        <v>63</v>
      </c>
    </row>
    <row r="13" spans="1:10" x14ac:dyDescent="0.3">
      <c r="A13" t="s">
        <v>122</v>
      </c>
      <c r="B13" t="s">
        <v>4</v>
      </c>
      <c r="C13" t="s">
        <v>42</v>
      </c>
      <c r="D13" t="s">
        <v>8</v>
      </c>
      <c r="E13">
        <v>18.600000000000001</v>
      </c>
      <c r="F13">
        <v>8.6</v>
      </c>
      <c r="G13">
        <v>14</v>
      </c>
      <c r="H13">
        <v>16.399999999999999</v>
      </c>
      <c r="I13">
        <v>6.4</v>
      </c>
      <c r="J13">
        <v>63</v>
      </c>
    </row>
    <row r="14" spans="1:10" x14ac:dyDescent="0.3">
      <c r="A14" t="s">
        <v>118</v>
      </c>
      <c r="B14" t="s">
        <v>4</v>
      </c>
      <c r="C14" t="s">
        <v>159</v>
      </c>
      <c r="D14" t="s">
        <v>7</v>
      </c>
      <c r="E14">
        <v>0.95</v>
      </c>
      <c r="F14">
        <v>0.42</v>
      </c>
      <c r="G14">
        <v>11</v>
      </c>
      <c r="H14">
        <v>1.91</v>
      </c>
      <c r="I14">
        <v>0.91</v>
      </c>
      <c r="J14">
        <v>70</v>
      </c>
    </row>
    <row r="15" spans="1:10" x14ac:dyDescent="0.3">
      <c r="A15" t="s">
        <v>119</v>
      </c>
      <c r="B15" t="s">
        <v>4</v>
      </c>
      <c r="C15" t="s">
        <v>159</v>
      </c>
      <c r="D15" t="s">
        <v>7</v>
      </c>
      <c r="E15">
        <v>1.63</v>
      </c>
      <c r="F15">
        <v>1.04</v>
      </c>
      <c r="G15">
        <v>58</v>
      </c>
      <c r="H15">
        <v>1.91</v>
      </c>
      <c r="I15">
        <v>0.91</v>
      </c>
      <c r="J15">
        <v>70</v>
      </c>
    </row>
    <row r="16" spans="1:10" x14ac:dyDescent="0.3">
      <c r="A16" t="s">
        <v>121</v>
      </c>
      <c r="B16" t="s">
        <v>4</v>
      </c>
      <c r="C16" t="s">
        <v>159</v>
      </c>
      <c r="D16" t="s">
        <v>7</v>
      </c>
      <c r="E16">
        <v>2.29</v>
      </c>
      <c r="F16">
        <v>1.29</v>
      </c>
      <c r="G16">
        <v>15</v>
      </c>
      <c r="H16">
        <v>1.91</v>
      </c>
      <c r="I16">
        <v>0.91</v>
      </c>
      <c r="J16">
        <v>70</v>
      </c>
    </row>
    <row r="17" spans="1:10" x14ac:dyDescent="0.3">
      <c r="A17" t="s">
        <v>120</v>
      </c>
      <c r="B17" t="s">
        <v>4</v>
      </c>
      <c r="C17" t="s">
        <v>159</v>
      </c>
      <c r="D17" t="s">
        <v>7</v>
      </c>
      <c r="E17">
        <v>2.13</v>
      </c>
      <c r="F17">
        <v>1.31</v>
      </c>
      <c r="G17">
        <v>38</v>
      </c>
      <c r="H17">
        <v>1.91</v>
      </c>
      <c r="I17">
        <v>0.91</v>
      </c>
      <c r="J17">
        <v>70</v>
      </c>
    </row>
    <row r="18" spans="1:10" x14ac:dyDescent="0.3">
      <c r="A18" t="s">
        <v>122</v>
      </c>
      <c r="B18" t="s">
        <v>4</v>
      </c>
      <c r="C18" t="s">
        <v>159</v>
      </c>
      <c r="D18" t="s">
        <v>7</v>
      </c>
      <c r="E18">
        <v>2.97</v>
      </c>
      <c r="F18">
        <v>1.22</v>
      </c>
      <c r="G18">
        <v>4</v>
      </c>
      <c r="H18">
        <v>1.91</v>
      </c>
      <c r="I18">
        <v>0.91</v>
      </c>
      <c r="J18">
        <v>70</v>
      </c>
    </row>
    <row r="19" spans="1:10" x14ac:dyDescent="0.3">
      <c r="A19" t="s">
        <v>118</v>
      </c>
      <c r="B19" t="s">
        <v>4</v>
      </c>
      <c r="C19" t="s">
        <v>292</v>
      </c>
      <c r="D19" t="s">
        <v>7</v>
      </c>
      <c r="E19">
        <v>0.64</v>
      </c>
      <c r="F19">
        <v>0.26</v>
      </c>
      <c r="G19">
        <v>11</v>
      </c>
      <c r="H19">
        <v>0.62</v>
      </c>
      <c r="I19">
        <v>0.31</v>
      </c>
      <c r="J19">
        <v>70</v>
      </c>
    </row>
    <row r="20" spans="1:10" x14ac:dyDescent="0.3">
      <c r="A20" t="s">
        <v>119</v>
      </c>
      <c r="B20" t="s">
        <v>4</v>
      </c>
      <c r="C20" t="s">
        <v>292</v>
      </c>
      <c r="D20" t="s">
        <v>7</v>
      </c>
      <c r="E20">
        <v>0.57999999999999996</v>
      </c>
      <c r="F20">
        <v>0.33</v>
      </c>
      <c r="G20">
        <v>58</v>
      </c>
      <c r="H20">
        <v>0.62</v>
      </c>
      <c r="I20">
        <v>0.31</v>
      </c>
      <c r="J20">
        <v>70</v>
      </c>
    </row>
    <row r="21" spans="1:10" x14ac:dyDescent="0.3">
      <c r="A21" t="s">
        <v>121</v>
      </c>
      <c r="B21" t="s">
        <v>4</v>
      </c>
      <c r="C21" t="s">
        <v>292</v>
      </c>
      <c r="D21" t="s">
        <v>7</v>
      </c>
      <c r="E21">
        <v>0.6</v>
      </c>
      <c r="F21">
        <v>0.36</v>
      </c>
      <c r="G21">
        <v>15</v>
      </c>
      <c r="H21">
        <v>0.62</v>
      </c>
      <c r="I21">
        <v>0.31</v>
      </c>
      <c r="J21">
        <v>70</v>
      </c>
    </row>
    <row r="22" spans="1:10" x14ac:dyDescent="0.3">
      <c r="A22" t="s">
        <v>120</v>
      </c>
      <c r="B22" t="s">
        <v>4</v>
      </c>
      <c r="C22" t="s">
        <v>292</v>
      </c>
      <c r="D22" t="s">
        <v>7</v>
      </c>
      <c r="E22">
        <v>0.52</v>
      </c>
      <c r="F22">
        <v>0.31</v>
      </c>
      <c r="G22">
        <v>38</v>
      </c>
      <c r="H22">
        <v>0.62</v>
      </c>
      <c r="I22">
        <v>0.31</v>
      </c>
      <c r="J22">
        <v>70</v>
      </c>
    </row>
    <row r="23" spans="1:10" x14ac:dyDescent="0.3">
      <c r="A23" t="s">
        <v>122</v>
      </c>
      <c r="B23" t="s">
        <v>4</v>
      </c>
      <c r="C23" t="s">
        <v>292</v>
      </c>
      <c r="D23" t="s">
        <v>7</v>
      </c>
      <c r="E23">
        <v>0.6</v>
      </c>
      <c r="F23">
        <v>0.15</v>
      </c>
      <c r="G23">
        <v>4</v>
      </c>
      <c r="H23">
        <v>0.62</v>
      </c>
      <c r="I23">
        <v>0.31</v>
      </c>
      <c r="J23">
        <v>70</v>
      </c>
    </row>
    <row r="24" spans="1:10" x14ac:dyDescent="0.3">
      <c r="A24" t="s">
        <v>118</v>
      </c>
      <c r="B24" t="s">
        <v>4</v>
      </c>
      <c r="C24" t="s">
        <v>44</v>
      </c>
      <c r="D24" t="s">
        <v>7</v>
      </c>
      <c r="E24">
        <v>0.68</v>
      </c>
      <c r="F24">
        <v>0.21</v>
      </c>
      <c r="G24">
        <v>11</v>
      </c>
      <c r="H24">
        <v>0.39</v>
      </c>
      <c r="I24">
        <v>0.24</v>
      </c>
      <c r="J24">
        <v>70</v>
      </c>
    </row>
    <row r="25" spans="1:10" x14ac:dyDescent="0.3">
      <c r="A25" t="s">
        <v>119</v>
      </c>
      <c r="B25" t="s">
        <v>4</v>
      </c>
      <c r="C25" t="s">
        <v>44</v>
      </c>
      <c r="D25" t="s">
        <v>7</v>
      </c>
      <c r="E25">
        <v>0.43</v>
      </c>
      <c r="F25">
        <v>0.28000000000000003</v>
      </c>
      <c r="G25">
        <v>58</v>
      </c>
      <c r="H25">
        <v>0.39</v>
      </c>
      <c r="I25">
        <v>0.24</v>
      </c>
      <c r="J25">
        <v>70</v>
      </c>
    </row>
    <row r="26" spans="1:10" x14ac:dyDescent="0.3">
      <c r="A26" t="s">
        <v>121</v>
      </c>
      <c r="B26" t="s">
        <v>4</v>
      </c>
      <c r="C26" t="s">
        <v>44</v>
      </c>
      <c r="D26" t="s">
        <v>7</v>
      </c>
      <c r="E26">
        <v>0.31</v>
      </c>
      <c r="F26">
        <v>0.25</v>
      </c>
      <c r="G26">
        <v>15</v>
      </c>
      <c r="H26">
        <v>0.39</v>
      </c>
      <c r="I26">
        <v>0.24</v>
      </c>
      <c r="J26">
        <v>70</v>
      </c>
    </row>
    <row r="27" spans="1:10" x14ac:dyDescent="0.3">
      <c r="A27" t="s">
        <v>120</v>
      </c>
      <c r="B27" t="s">
        <v>4</v>
      </c>
      <c r="C27" t="s">
        <v>44</v>
      </c>
      <c r="D27" t="s">
        <v>7</v>
      </c>
      <c r="E27">
        <v>0.28999999999999998</v>
      </c>
      <c r="F27">
        <v>0.25</v>
      </c>
      <c r="G27">
        <v>38</v>
      </c>
      <c r="H27">
        <v>0.39</v>
      </c>
      <c r="I27">
        <v>0.24</v>
      </c>
      <c r="J27">
        <v>70</v>
      </c>
    </row>
    <row r="28" spans="1:10" x14ac:dyDescent="0.3">
      <c r="A28" t="s">
        <v>122</v>
      </c>
      <c r="B28" t="s">
        <v>4</v>
      </c>
      <c r="C28" t="s">
        <v>44</v>
      </c>
      <c r="D28" t="s">
        <v>7</v>
      </c>
      <c r="E28">
        <v>0.25</v>
      </c>
      <c r="F28">
        <v>0.15</v>
      </c>
      <c r="G28">
        <v>4</v>
      </c>
      <c r="H28">
        <v>0.39</v>
      </c>
      <c r="I28">
        <v>0.24</v>
      </c>
      <c r="J28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8358-30F4-4697-8A01-3A50C150DA19}">
  <dimension ref="A1:N13"/>
  <sheetViews>
    <sheetView workbookViewId="0">
      <selection activeCell="C13" sqref="C13"/>
    </sheetView>
  </sheetViews>
  <sheetFormatPr defaultRowHeight="14.4" x14ac:dyDescent="0.3"/>
  <cols>
    <col min="3" max="3" width="27.44140625" bestFit="1" customWidth="1"/>
  </cols>
  <sheetData>
    <row r="1" spans="1:14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K1" s="6"/>
      <c r="L1" s="6"/>
      <c r="M1" s="6"/>
      <c r="N1" s="6"/>
    </row>
    <row r="2" spans="1:14" x14ac:dyDescent="0.3">
      <c r="A2" t="s">
        <v>15</v>
      </c>
      <c r="B2" t="s">
        <v>58</v>
      </c>
      <c r="C2" t="s">
        <v>724</v>
      </c>
      <c r="D2" t="s">
        <v>7</v>
      </c>
      <c r="E2">
        <v>30.12</v>
      </c>
      <c r="F2">
        <v>9.99</v>
      </c>
      <c r="G2">
        <v>17</v>
      </c>
      <c r="H2">
        <v>23.94</v>
      </c>
      <c r="I2">
        <v>11.64</v>
      </c>
      <c r="J2">
        <v>31</v>
      </c>
      <c r="K2" s="6"/>
      <c r="L2" s="6"/>
      <c r="M2" s="6"/>
      <c r="N2" s="6"/>
    </row>
    <row r="3" spans="1:14" x14ac:dyDescent="0.3">
      <c r="A3" t="s">
        <v>15</v>
      </c>
      <c r="B3" t="s">
        <v>58</v>
      </c>
      <c r="C3" t="s">
        <v>725</v>
      </c>
      <c r="D3" t="s">
        <v>7</v>
      </c>
      <c r="E3">
        <v>23.41</v>
      </c>
      <c r="F3">
        <v>12.21</v>
      </c>
      <c r="G3">
        <v>17</v>
      </c>
      <c r="H3">
        <v>13.58</v>
      </c>
      <c r="I3">
        <v>7.91</v>
      </c>
      <c r="J3">
        <v>31</v>
      </c>
    </row>
    <row r="4" spans="1:14" x14ac:dyDescent="0.3">
      <c r="A4" t="s">
        <v>15</v>
      </c>
      <c r="B4" t="s">
        <v>58</v>
      </c>
      <c r="C4" t="s">
        <v>726</v>
      </c>
      <c r="D4" t="s">
        <v>7</v>
      </c>
      <c r="E4">
        <v>16.88</v>
      </c>
      <c r="F4">
        <v>11.37</v>
      </c>
      <c r="G4">
        <v>17</v>
      </c>
      <c r="H4">
        <v>9.35</v>
      </c>
      <c r="I4">
        <v>8.57</v>
      </c>
      <c r="J4">
        <v>31</v>
      </c>
    </row>
    <row r="5" spans="1:14" x14ac:dyDescent="0.3">
      <c r="A5" t="s">
        <v>15</v>
      </c>
      <c r="B5" t="s">
        <v>58</v>
      </c>
      <c r="C5" t="s">
        <v>727</v>
      </c>
      <c r="D5" t="s">
        <v>7</v>
      </c>
      <c r="E5">
        <v>34</v>
      </c>
      <c r="F5">
        <v>5.67</v>
      </c>
      <c r="G5">
        <v>17</v>
      </c>
      <c r="H5">
        <v>31.45</v>
      </c>
      <c r="I5">
        <v>7.29</v>
      </c>
      <c r="J5">
        <v>31</v>
      </c>
    </row>
    <row r="6" spans="1:14" x14ac:dyDescent="0.3">
      <c r="A6" t="s">
        <v>15</v>
      </c>
      <c r="B6" t="s">
        <v>58</v>
      </c>
      <c r="C6" t="s">
        <v>728</v>
      </c>
      <c r="D6" t="s">
        <v>7</v>
      </c>
      <c r="E6">
        <v>23.53</v>
      </c>
      <c r="F6">
        <v>7.2</v>
      </c>
      <c r="G6">
        <v>17</v>
      </c>
      <c r="H6">
        <v>15.1</v>
      </c>
      <c r="I6">
        <v>7.82</v>
      </c>
      <c r="J6">
        <v>31</v>
      </c>
    </row>
    <row r="7" spans="1:14" x14ac:dyDescent="0.3">
      <c r="A7" t="s">
        <v>15</v>
      </c>
      <c r="B7" t="s">
        <v>58</v>
      </c>
      <c r="C7" t="s">
        <v>729</v>
      </c>
      <c r="D7" t="s">
        <v>7</v>
      </c>
      <c r="E7">
        <v>14.94</v>
      </c>
      <c r="F7">
        <v>7.87</v>
      </c>
      <c r="G7">
        <v>17</v>
      </c>
      <c r="H7">
        <v>8.48</v>
      </c>
      <c r="I7">
        <v>6.49</v>
      </c>
      <c r="J7">
        <v>31</v>
      </c>
    </row>
    <row r="8" spans="1:14" x14ac:dyDescent="0.3">
      <c r="A8" t="s">
        <v>48</v>
      </c>
      <c r="B8" t="s">
        <v>58</v>
      </c>
      <c r="C8" t="s">
        <v>724</v>
      </c>
      <c r="D8" t="s">
        <v>7</v>
      </c>
      <c r="E8">
        <v>30.29</v>
      </c>
      <c r="F8">
        <v>9.82</v>
      </c>
      <c r="G8">
        <v>28</v>
      </c>
      <c r="H8">
        <v>23.94</v>
      </c>
      <c r="I8">
        <v>11.64</v>
      </c>
      <c r="J8">
        <v>31</v>
      </c>
    </row>
    <row r="9" spans="1:14" x14ac:dyDescent="0.3">
      <c r="A9" t="s">
        <v>48</v>
      </c>
      <c r="B9" t="s">
        <v>58</v>
      </c>
      <c r="C9" t="s">
        <v>725</v>
      </c>
      <c r="D9" t="s">
        <v>7</v>
      </c>
      <c r="E9">
        <v>17.86</v>
      </c>
      <c r="F9">
        <v>7.99</v>
      </c>
      <c r="G9">
        <v>28</v>
      </c>
      <c r="H9">
        <v>13.58</v>
      </c>
      <c r="I9">
        <v>7.91</v>
      </c>
      <c r="J9">
        <v>31</v>
      </c>
    </row>
    <row r="10" spans="1:14" x14ac:dyDescent="0.3">
      <c r="A10" t="s">
        <v>48</v>
      </c>
      <c r="B10" t="s">
        <v>58</v>
      </c>
      <c r="C10" t="s">
        <v>726</v>
      </c>
      <c r="D10" t="s">
        <v>7</v>
      </c>
      <c r="E10">
        <v>13.07</v>
      </c>
      <c r="F10">
        <v>8.86</v>
      </c>
      <c r="G10">
        <v>28</v>
      </c>
      <c r="H10">
        <v>9.35</v>
      </c>
      <c r="I10">
        <v>8.57</v>
      </c>
      <c r="J10">
        <v>31</v>
      </c>
    </row>
    <row r="11" spans="1:14" x14ac:dyDescent="0.3">
      <c r="A11" t="s">
        <v>48</v>
      </c>
      <c r="B11" t="s">
        <v>58</v>
      </c>
      <c r="C11" t="s">
        <v>727</v>
      </c>
      <c r="D11" t="s">
        <v>7</v>
      </c>
      <c r="E11">
        <v>33.32</v>
      </c>
      <c r="F11">
        <v>6.62</v>
      </c>
      <c r="G11">
        <v>28</v>
      </c>
      <c r="H11">
        <v>31.45</v>
      </c>
      <c r="I11">
        <v>7.29</v>
      </c>
      <c r="J11">
        <v>31</v>
      </c>
    </row>
    <row r="12" spans="1:14" x14ac:dyDescent="0.3">
      <c r="A12" t="s">
        <v>48</v>
      </c>
      <c r="B12" t="s">
        <v>58</v>
      </c>
      <c r="C12" t="s">
        <v>728</v>
      </c>
      <c r="D12" t="s">
        <v>7</v>
      </c>
      <c r="E12">
        <v>17.82</v>
      </c>
      <c r="F12">
        <v>7.44</v>
      </c>
      <c r="G12">
        <v>28</v>
      </c>
      <c r="H12">
        <v>15.1</v>
      </c>
      <c r="I12">
        <v>7.82</v>
      </c>
      <c r="J12">
        <v>31</v>
      </c>
    </row>
    <row r="13" spans="1:14" x14ac:dyDescent="0.3">
      <c r="A13" t="s">
        <v>48</v>
      </c>
      <c r="B13" t="s">
        <v>58</v>
      </c>
      <c r="C13" t="s">
        <v>729</v>
      </c>
      <c r="D13" t="s">
        <v>7</v>
      </c>
      <c r="E13">
        <v>9.64</v>
      </c>
      <c r="F13">
        <v>5.91</v>
      </c>
      <c r="G13">
        <v>28</v>
      </c>
      <c r="H13">
        <v>8.48</v>
      </c>
      <c r="I13">
        <v>6.49</v>
      </c>
      <c r="J13">
        <v>31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950F-BFCB-4912-A4FD-362D994EEF90}">
  <dimension ref="A1:J5"/>
  <sheetViews>
    <sheetView workbookViewId="0">
      <selection activeCell="C5" sqref="C5"/>
    </sheetView>
  </sheetViews>
  <sheetFormatPr defaultRowHeight="14.4" x14ac:dyDescent="0.3"/>
  <cols>
    <col min="2" max="2" width="10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275</v>
      </c>
      <c r="B2" t="s">
        <v>43</v>
      </c>
      <c r="C2" t="s">
        <v>50</v>
      </c>
      <c r="D2" t="s">
        <v>8</v>
      </c>
      <c r="E2">
        <v>41.4</v>
      </c>
      <c r="F2">
        <v>24.2</v>
      </c>
      <c r="G2">
        <v>8</v>
      </c>
      <c r="H2">
        <v>42.1</v>
      </c>
      <c r="I2">
        <v>27.3</v>
      </c>
      <c r="J2">
        <v>51</v>
      </c>
    </row>
    <row r="3" spans="1:10" x14ac:dyDescent="0.3">
      <c r="A3" t="s">
        <v>275</v>
      </c>
      <c r="B3" t="s">
        <v>43</v>
      </c>
      <c r="C3" t="s">
        <v>68</v>
      </c>
      <c r="D3" t="s">
        <v>8</v>
      </c>
      <c r="E3">
        <v>21.9</v>
      </c>
      <c r="F3">
        <v>23.1</v>
      </c>
      <c r="G3">
        <v>8</v>
      </c>
      <c r="H3">
        <v>11.8</v>
      </c>
      <c r="I3">
        <v>16.600000000000001</v>
      </c>
      <c r="J3">
        <v>51</v>
      </c>
    </row>
    <row r="4" spans="1:10" x14ac:dyDescent="0.3">
      <c r="A4" t="s">
        <v>275</v>
      </c>
      <c r="B4" t="s">
        <v>43</v>
      </c>
      <c r="C4" t="s">
        <v>69</v>
      </c>
      <c r="D4" t="s">
        <v>8</v>
      </c>
      <c r="E4">
        <v>22.9</v>
      </c>
      <c r="F4">
        <v>17.2</v>
      </c>
      <c r="G4">
        <v>8</v>
      </c>
      <c r="H4">
        <v>35</v>
      </c>
      <c r="I4">
        <v>18</v>
      </c>
      <c r="J4">
        <v>51</v>
      </c>
    </row>
    <row r="5" spans="1:10" x14ac:dyDescent="0.3">
      <c r="A5" t="s">
        <v>275</v>
      </c>
      <c r="B5" t="s">
        <v>43</v>
      </c>
      <c r="C5" t="s">
        <v>68</v>
      </c>
      <c r="D5" t="s">
        <v>8</v>
      </c>
      <c r="E5">
        <v>1.9</v>
      </c>
      <c r="F5">
        <v>1.8</v>
      </c>
      <c r="G5">
        <v>8</v>
      </c>
      <c r="H5">
        <v>0.5</v>
      </c>
      <c r="I5">
        <v>0.6</v>
      </c>
      <c r="J5">
        <v>51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1323-B517-4188-A422-07F8DEA2A938}">
  <dimension ref="A1:J64"/>
  <sheetViews>
    <sheetView zoomScale="90" zoomScaleNormal="90" workbookViewId="0">
      <selection activeCell="F66" sqref="F66"/>
    </sheetView>
  </sheetViews>
  <sheetFormatPr defaultRowHeight="14.4" x14ac:dyDescent="0.3"/>
  <cols>
    <col min="2" max="2" width="11.109375" bestFit="1" customWidth="1"/>
    <col min="3" max="3" width="19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45</v>
      </c>
      <c r="C2" t="s">
        <v>146</v>
      </c>
      <c r="D2" t="s">
        <v>8</v>
      </c>
      <c r="E2">
        <v>2247.3000000000002</v>
      </c>
      <c r="F2">
        <v>615.1</v>
      </c>
      <c r="G2">
        <v>3</v>
      </c>
      <c r="H2">
        <v>1497.9</v>
      </c>
      <c r="I2">
        <v>337.3</v>
      </c>
      <c r="J2">
        <v>77</v>
      </c>
    </row>
    <row r="3" spans="1:10" x14ac:dyDescent="0.3">
      <c r="A3" t="s">
        <v>16</v>
      </c>
      <c r="B3" t="s">
        <v>45</v>
      </c>
      <c r="C3" t="s">
        <v>74</v>
      </c>
      <c r="D3" t="s">
        <v>8</v>
      </c>
      <c r="E3">
        <v>55.6</v>
      </c>
      <c r="F3">
        <v>20.9</v>
      </c>
      <c r="G3">
        <v>3</v>
      </c>
      <c r="H3">
        <v>46.8</v>
      </c>
      <c r="I3">
        <v>10.3</v>
      </c>
      <c r="J3">
        <v>77</v>
      </c>
    </row>
    <row r="4" spans="1:10" x14ac:dyDescent="0.3">
      <c r="A4" t="s">
        <v>16</v>
      </c>
      <c r="B4" t="s">
        <v>45</v>
      </c>
      <c r="C4" t="s">
        <v>75</v>
      </c>
      <c r="D4" t="s">
        <v>8</v>
      </c>
      <c r="E4">
        <v>76.7</v>
      </c>
      <c r="F4">
        <v>10.3</v>
      </c>
      <c r="G4">
        <v>3</v>
      </c>
      <c r="H4">
        <v>45.8</v>
      </c>
      <c r="I4">
        <v>15.7</v>
      </c>
      <c r="J4">
        <v>77</v>
      </c>
    </row>
    <row r="5" spans="1:10" x14ac:dyDescent="0.3">
      <c r="A5" t="s">
        <v>16</v>
      </c>
      <c r="B5" t="s">
        <v>45</v>
      </c>
      <c r="C5" t="s">
        <v>147</v>
      </c>
      <c r="D5" t="s">
        <v>8</v>
      </c>
      <c r="E5">
        <v>36.700000000000003</v>
      </c>
      <c r="F5">
        <v>5.8</v>
      </c>
      <c r="G5">
        <v>3</v>
      </c>
      <c r="H5">
        <v>70.400000000000006</v>
      </c>
      <c r="I5">
        <v>18.7</v>
      </c>
      <c r="J5">
        <v>77</v>
      </c>
    </row>
    <row r="6" spans="1:10" x14ac:dyDescent="0.3">
      <c r="A6" t="s">
        <v>16</v>
      </c>
      <c r="B6" t="s">
        <v>45</v>
      </c>
      <c r="C6" t="s">
        <v>148</v>
      </c>
      <c r="D6" t="s">
        <v>8</v>
      </c>
      <c r="E6">
        <v>291.8</v>
      </c>
      <c r="F6">
        <v>43.1</v>
      </c>
      <c r="G6">
        <v>3</v>
      </c>
      <c r="H6">
        <v>431.9</v>
      </c>
      <c r="I6">
        <v>142.30000000000001</v>
      </c>
      <c r="J6">
        <v>50</v>
      </c>
    </row>
    <row r="7" spans="1:10" x14ac:dyDescent="0.3">
      <c r="A7" t="s">
        <v>16</v>
      </c>
      <c r="B7" t="s">
        <v>45</v>
      </c>
      <c r="C7" t="s">
        <v>78</v>
      </c>
      <c r="D7" t="s">
        <v>8</v>
      </c>
      <c r="E7">
        <v>6</v>
      </c>
      <c r="F7">
        <v>1.3</v>
      </c>
      <c r="G7">
        <v>3</v>
      </c>
      <c r="H7">
        <v>7.6</v>
      </c>
      <c r="I7">
        <v>2.4</v>
      </c>
      <c r="J7">
        <v>50</v>
      </c>
    </row>
    <row r="8" spans="1:10" x14ac:dyDescent="0.3">
      <c r="A8" t="s">
        <v>16</v>
      </c>
      <c r="B8" t="s">
        <v>45</v>
      </c>
      <c r="C8" t="s">
        <v>149</v>
      </c>
      <c r="D8" t="s">
        <v>8</v>
      </c>
      <c r="E8">
        <v>2539.1</v>
      </c>
      <c r="F8">
        <v>632.70000000000005</v>
      </c>
      <c r="G8">
        <v>3</v>
      </c>
      <c r="H8">
        <v>1932.9</v>
      </c>
      <c r="I8">
        <v>401.8</v>
      </c>
      <c r="J8">
        <v>50</v>
      </c>
    </row>
    <row r="9" spans="1:10" x14ac:dyDescent="0.3">
      <c r="A9" t="s">
        <v>16</v>
      </c>
      <c r="B9" t="s">
        <v>45</v>
      </c>
      <c r="C9" t="s">
        <v>150</v>
      </c>
      <c r="D9" t="s">
        <v>8</v>
      </c>
      <c r="E9">
        <v>61.6</v>
      </c>
      <c r="F9">
        <v>21.1</v>
      </c>
      <c r="G9">
        <v>3</v>
      </c>
      <c r="H9">
        <v>55.7</v>
      </c>
      <c r="I9">
        <v>12.3</v>
      </c>
      <c r="J9">
        <v>50</v>
      </c>
    </row>
    <row r="10" spans="1:10" x14ac:dyDescent="0.3">
      <c r="A10" t="s">
        <v>16</v>
      </c>
      <c r="B10" t="s">
        <v>45</v>
      </c>
      <c r="C10" t="s">
        <v>33</v>
      </c>
      <c r="D10" t="s">
        <v>8</v>
      </c>
      <c r="E10">
        <v>0.14000000000000001</v>
      </c>
      <c r="F10">
        <v>0.04</v>
      </c>
      <c r="G10">
        <v>3</v>
      </c>
      <c r="H10">
        <v>0.28999999999999998</v>
      </c>
      <c r="I10">
        <v>0.1</v>
      </c>
      <c r="J10">
        <v>50</v>
      </c>
    </row>
    <row r="11" spans="1:10" x14ac:dyDescent="0.3">
      <c r="A11" t="s">
        <v>15</v>
      </c>
      <c r="B11" t="s">
        <v>45</v>
      </c>
      <c r="C11" t="s">
        <v>146</v>
      </c>
      <c r="D11" t="s">
        <v>8</v>
      </c>
      <c r="E11">
        <v>1804.3</v>
      </c>
      <c r="F11">
        <v>393.7</v>
      </c>
      <c r="G11">
        <v>61</v>
      </c>
      <c r="H11">
        <v>1497.9</v>
      </c>
      <c r="I11">
        <v>337.3</v>
      </c>
      <c r="J11">
        <v>77</v>
      </c>
    </row>
    <row r="12" spans="1:10" x14ac:dyDescent="0.3">
      <c r="A12" t="s">
        <v>15</v>
      </c>
      <c r="B12" t="s">
        <v>45</v>
      </c>
      <c r="C12" t="s">
        <v>74</v>
      </c>
      <c r="D12" t="s">
        <v>8</v>
      </c>
      <c r="E12">
        <v>52</v>
      </c>
      <c r="F12">
        <v>11.3</v>
      </c>
      <c r="G12">
        <v>61</v>
      </c>
      <c r="H12">
        <v>46.8</v>
      </c>
      <c r="I12">
        <v>10.3</v>
      </c>
      <c r="J12">
        <v>77</v>
      </c>
    </row>
    <row r="13" spans="1:10" x14ac:dyDescent="0.3">
      <c r="A13" t="s">
        <v>15</v>
      </c>
      <c r="B13" t="s">
        <v>45</v>
      </c>
      <c r="C13" t="s">
        <v>75</v>
      </c>
      <c r="D13" t="s">
        <v>8</v>
      </c>
      <c r="E13">
        <v>60.6</v>
      </c>
      <c r="F13">
        <v>23.5</v>
      </c>
      <c r="G13">
        <v>61</v>
      </c>
      <c r="H13">
        <v>45.8</v>
      </c>
      <c r="I13">
        <v>15.7</v>
      </c>
      <c r="J13">
        <v>77</v>
      </c>
    </row>
    <row r="14" spans="1:10" x14ac:dyDescent="0.3">
      <c r="A14" t="s">
        <v>15</v>
      </c>
      <c r="B14" t="s">
        <v>45</v>
      </c>
      <c r="C14" t="s">
        <v>147</v>
      </c>
      <c r="D14" t="s">
        <v>8</v>
      </c>
      <c r="E14">
        <v>53.3</v>
      </c>
      <c r="F14">
        <v>18.100000000000001</v>
      </c>
      <c r="G14">
        <v>61</v>
      </c>
      <c r="H14">
        <v>70.400000000000006</v>
      </c>
      <c r="I14">
        <v>18.7</v>
      </c>
      <c r="J14">
        <v>77</v>
      </c>
    </row>
    <row r="15" spans="1:10" x14ac:dyDescent="0.3">
      <c r="A15" t="s">
        <v>15</v>
      </c>
      <c r="B15" t="s">
        <v>45</v>
      </c>
      <c r="C15" t="s">
        <v>148</v>
      </c>
      <c r="D15" t="s">
        <v>8</v>
      </c>
      <c r="E15">
        <v>340.3</v>
      </c>
      <c r="F15">
        <v>116.8</v>
      </c>
      <c r="G15">
        <v>43</v>
      </c>
      <c r="H15">
        <v>431.9</v>
      </c>
      <c r="I15">
        <v>142.30000000000001</v>
      </c>
      <c r="J15">
        <v>50</v>
      </c>
    </row>
    <row r="16" spans="1:10" x14ac:dyDescent="0.3">
      <c r="A16" t="s">
        <v>15</v>
      </c>
      <c r="B16" t="s">
        <v>45</v>
      </c>
      <c r="C16" t="s">
        <v>78</v>
      </c>
      <c r="D16" t="s">
        <v>8</v>
      </c>
      <c r="E16">
        <v>6.1</v>
      </c>
      <c r="F16">
        <v>2.2000000000000002</v>
      </c>
      <c r="G16">
        <v>43</v>
      </c>
      <c r="H16">
        <v>7.6</v>
      </c>
      <c r="I16">
        <v>2.4</v>
      </c>
      <c r="J16">
        <v>50</v>
      </c>
    </row>
    <row r="17" spans="1:10" x14ac:dyDescent="0.3">
      <c r="A17" t="s">
        <v>15</v>
      </c>
      <c r="B17" t="s">
        <v>45</v>
      </c>
      <c r="C17" t="s">
        <v>149</v>
      </c>
      <c r="D17" t="s">
        <v>8</v>
      </c>
      <c r="E17">
        <v>2133.8000000000002</v>
      </c>
      <c r="F17">
        <v>409.8</v>
      </c>
      <c r="G17">
        <v>43</v>
      </c>
      <c r="H17">
        <v>1932.9</v>
      </c>
      <c r="I17">
        <v>401.8</v>
      </c>
      <c r="J17">
        <v>50</v>
      </c>
    </row>
    <row r="18" spans="1:10" x14ac:dyDescent="0.3">
      <c r="A18" t="s">
        <v>15</v>
      </c>
      <c r="B18" t="s">
        <v>45</v>
      </c>
      <c r="C18" t="s">
        <v>150</v>
      </c>
      <c r="D18" t="s">
        <v>8</v>
      </c>
      <c r="E18">
        <v>57.1</v>
      </c>
      <c r="F18">
        <v>10</v>
      </c>
      <c r="G18">
        <v>43</v>
      </c>
      <c r="H18">
        <v>55.7</v>
      </c>
      <c r="I18">
        <v>12.3</v>
      </c>
      <c r="J18">
        <v>50</v>
      </c>
    </row>
    <row r="19" spans="1:10" x14ac:dyDescent="0.3">
      <c r="A19" t="s">
        <v>15</v>
      </c>
      <c r="B19" t="s">
        <v>45</v>
      </c>
      <c r="C19" t="s">
        <v>33</v>
      </c>
      <c r="D19" t="s">
        <v>8</v>
      </c>
      <c r="E19">
        <v>0.2</v>
      </c>
      <c r="F19">
        <v>7.0000000000000007E-2</v>
      </c>
      <c r="G19">
        <v>43</v>
      </c>
      <c r="H19">
        <v>0.28999999999999998</v>
      </c>
      <c r="I19">
        <v>0.1</v>
      </c>
      <c r="J19">
        <v>50</v>
      </c>
    </row>
    <row r="20" spans="1:10" x14ac:dyDescent="0.3">
      <c r="A20" t="s">
        <v>46</v>
      </c>
      <c r="B20" t="s">
        <v>45</v>
      </c>
      <c r="C20" t="s">
        <v>146</v>
      </c>
      <c r="D20" t="s">
        <v>8</v>
      </c>
      <c r="E20">
        <v>1337</v>
      </c>
      <c r="F20">
        <v>245.2</v>
      </c>
      <c r="G20">
        <v>7</v>
      </c>
      <c r="H20">
        <v>1497.9</v>
      </c>
      <c r="I20">
        <v>337.3</v>
      </c>
      <c r="J20">
        <v>77</v>
      </c>
    </row>
    <row r="21" spans="1:10" x14ac:dyDescent="0.3">
      <c r="A21" t="s">
        <v>46</v>
      </c>
      <c r="B21" t="s">
        <v>45</v>
      </c>
      <c r="C21" t="s">
        <v>74</v>
      </c>
      <c r="D21" t="s">
        <v>8</v>
      </c>
      <c r="E21">
        <v>50.7</v>
      </c>
      <c r="F21">
        <v>9.1999999999999993</v>
      </c>
      <c r="G21">
        <v>7</v>
      </c>
      <c r="H21">
        <v>46.8</v>
      </c>
      <c r="I21">
        <v>10.3</v>
      </c>
      <c r="J21">
        <v>77</v>
      </c>
    </row>
    <row r="22" spans="1:10" x14ac:dyDescent="0.3">
      <c r="A22" t="s">
        <v>46</v>
      </c>
      <c r="B22" t="s">
        <v>45</v>
      </c>
      <c r="C22" t="s">
        <v>75</v>
      </c>
      <c r="D22" t="s">
        <v>8</v>
      </c>
      <c r="E22">
        <v>39.4</v>
      </c>
      <c r="F22">
        <v>11.5</v>
      </c>
      <c r="G22">
        <v>7</v>
      </c>
      <c r="H22">
        <v>45.8</v>
      </c>
      <c r="I22">
        <v>15.7</v>
      </c>
      <c r="J22">
        <v>77</v>
      </c>
    </row>
    <row r="23" spans="1:10" x14ac:dyDescent="0.3">
      <c r="A23" t="s">
        <v>46</v>
      </c>
      <c r="B23" t="s">
        <v>45</v>
      </c>
      <c r="C23" t="s">
        <v>147</v>
      </c>
      <c r="D23" t="s">
        <v>8</v>
      </c>
      <c r="E23">
        <v>84.3</v>
      </c>
      <c r="F23">
        <v>29.9</v>
      </c>
      <c r="G23">
        <v>7</v>
      </c>
      <c r="H23">
        <v>70.400000000000006</v>
      </c>
      <c r="I23">
        <v>18.7</v>
      </c>
      <c r="J23">
        <v>77</v>
      </c>
    </row>
    <row r="24" spans="1:10" x14ac:dyDescent="0.3">
      <c r="A24" t="s">
        <v>46</v>
      </c>
      <c r="B24" t="s">
        <v>45</v>
      </c>
      <c r="C24" t="s">
        <v>148</v>
      </c>
      <c r="D24" t="s">
        <v>8</v>
      </c>
      <c r="E24">
        <v>531.20000000000005</v>
      </c>
      <c r="F24">
        <v>143.69999999999999</v>
      </c>
      <c r="G24">
        <v>7</v>
      </c>
      <c r="H24">
        <v>431.9</v>
      </c>
      <c r="I24">
        <v>142.30000000000001</v>
      </c>
      <c r="J24">
        <v>50</v>
      </c>
    </row>
    <row r="25" spans="1:10" x14ac:dyDescent="0.3">
      <c r="A25" t="s">
        <v>46</v>
      </c>
      <c r="B25" t="s">
        <v>45</v>
      </c>
      <c r="C25" t="s">
        <v>78</v>
      </c>
      <c r="D25" t="s">
        <v>8</v>
      </c>
      <c r="E25">
        <v>8.9</v>
      </c>
      <c r="F25">
        <v>2.6</v>
      </c>
      <c r="G25">
        <v>7</v>
      </c>
      <c r="H25">
        <v>7.6</v>
      </c>
      <c r="I25">
        <v>2.4</v>
      </c>
      <c r="J25">
        <v>50</v>
      </c>
    </row>
    <row r="26" spans="1:10" x14ac:dyDescent="0.3">
      <c r="A26" t="s">
        <v>46</v>
      </c>
      <c r="B26" t="s">
        <v>45</v>
      </c>
      <c r="C26" t="s">
        <v>149</v>
      </c>
      <c r="D26" t="s">
        <v>8</v>
      </c>
      <c r="E26">
        <v>1868.2</v>
      </c>
      <c r="F26">
        <v>344.8</v>
      </c>
      <c r="G26">
        <v>7</v>
      </c>
      <c r="H26">
        <v>1932.9</v>
      </c>
      <c r="I26">
        <v>401.8</v>
      </c>
      <c r="J26">
        <v>50</v>
      </c>
    </row>
    <row r="27" spans="1:10" x14ac:dyDescent="0.3">
      <c r="A27" t="s">
        <v>46</v>
      </c>
      <c r="B27" t="s">
        <v>45</v>
      </c>
      <c r="C27" t="s">
        <v>150</v>
      </c>
      <c r="D27" t="s">
        <v>8</v>
      </c>
      <c r="E27">
        <v>59.6</v>
      </c>
      <c r="F27">
        <v>10.3</v>
      </c>
      <c r="G27">
        <v>7</v>
      </c>
      <c r="H27">
        <v>55.7</v>
      </c>
      <c r="I27">
        <v>12.3</v>
      </c>
      <c r="J27">
        <v>50</v>
      </c>
    </row>
    <row r="28" spans="1:10" x14ac:dyDescent="0.3">
      <c r="A28" t="s">
        <v>46</v>
      </c>
      <c r="B28" t="s">
        <v>45</v>
      </c>
      <c r="C28" t="s">
        <v>33</v>
      </c>
      <c r="D28" t="s">
        <v>8</v>
      </c>
      <c r="E28">
        <v>0.4</v>
      </c>
      <c r="F28">
        <v>0.09</v>
      </c>
      <c r="G28">
        <v>7</v>
      </c>
      <c r="H28">
        <v>0.28999999999999998</v>
      </c>
      <c r="I28">
        <v>0.1</v>
      </c>
      <c r="J28">
        <v>50</v>
      </c>
    </row>
    <row r="29" spans="1:10" x14ac:dyDescent="0.3">
      <c r="A29" t="s">
        <v>152</v>
      </c>
      <c r="B29" t="s">
        <v>45</v>
      </c>
      <c r="C29" t="s">
        <v>146</v>
      </c>
      <c r="D29" t="s">
        <v>151</v>
      </c>
      <c r="E29">
        <v>1706.7</v>
      </c>
      <c r="F29">
        <v>311.8</v>
      </c>
      <c r="G29">
        <v>6</v>
      </c>
      <c r="H29">
        <v>1627.2</v>
      </c>
      <c r="I29">
        <v>409.2</v>
      </c>
      <c r="J29">
        <v>141</v>
      </c>
    </row>
    <row r="30" spans="1:10" x14ac:dyDescent="0.3">
      <c r="A30" t="s">
        <v>152</v>
      </c>
      <c r="B30" t="s">
        <v>45</v>
      </c>
      <c r="C30" t="s">
        <v>74</v>
      </c>
      <c r="D30" t="s">
        <v>151</v>
      </c>
      <c r="E30">
        <v>48.1</v>
      </c>
      <c r="F30">
        <v>4.0999999999999996</v>
      </c>
      <c r="G30">
        <v>6</v>
      </c>
      <c r="H30">
        <v>49.3</v>
      </c>
      <c r="I30">
        <v>11.3</v>
      </c>
      <c r="J30">
        <v>141</v>
      </c>
    </row>
    <row r="31" spans="1:10" x14ac:dyDescent="0.3">
      <c r="A31" t="s">
        <v>152</v>
      </c>
      <c r="B31" t="s">
        <v>45</v>
      </c>
      <c r="C31" t="s">
        <v>75</v>
      </c>
      <c r="D31" t="s">
        <v>151</v>
      </c>
      <c r="E31">
        <v>59.9</v>
      </c>
      <c r="F31">
        <v>29.4</v>
      </c>
      <c r="G31">
        <v>6</v>
      </c>
      <c r="H31">
        <v>51.8</v>
      </c>
      <c r="I31">
        <v>20.399999999999999</v>
      </c>
      <c r="J31">
        <v>141</v>
      </c>
    </row>
    <row r="32" spans="1:10" x14ac:dyDescent="0.3">
      <c r="A32" t="s">
        <v>152</v>
      </c>
      <c r="B32" t="s">
        <v>45</v>
      </c>
      <c r="C32" t="s">
        <v>147</v>
      </c>
      <c r="D32" t="s">
        <v>151</v>
      </c>
      <c r="E32">
        <v>55</v>
      </c>
      <c r="F32">
        <v>15.2</v>
      </c>
      <c r="G32">
        <v>6</v>
      </c>
      <c r="H32">
        <v>63.8</v>
      </c>
      <c r="I32">
        <v>21.5</v>
      </c>
      <c r="J32">
        <v>141</v>
      </c>
    </row>
    <row r="33" spans="1:10" x14ac:dyDescent="0.3">
      <c r="A33" t="s">
        <v>152</v>
      </c>
      <c r="B33" t="s">
        <v>45</v>
      </c>
      <c r="C33" t="s">
        <v>148</v>
      </c>
      <c r="D33" t="s">
        <v>151</v>
      </c>
      <c r="E33">
        <v>459.4</v>
      </c>
      <c r="F33">
        <v>185.6</v>
      </c>
      <c r="G33">
        <v>6</v>
      </c>
      <c r="H33">
        <v>394.4</v>
      </c>
      <c r="I33">
        <v>138.4</v>
      </c>
      <c r="J33">
        <v>96</v>
      </c>
    </row>
    <row r="34" spans="1:10" x14ac:dyDescent="0.3">
      <c r="A34" t="s">
        <v>152</v>
      </c>
      <c r="B34" t="s">
        <v>45</v>
      </c>
      <c r="C34" t="s">
        <v>78</v>
      </c>
      <c r="D34" t="s">
        <v>151</v>
      </c>
      <c r="E34">
        <v>7.9</v>
      </c>
      <c r="F34">
        <v>3.1</v>
      </c>
      <c r="G34">
        <v>6</v>
      </c>
      <c r="H34">
        <v>7</v>
      </c>
      <c r="I34">
        <v>2.4</v>
      </c>
      <c r="J34">
        <v>96</v>
      </c>
    </row>
    <row r="35" spans="1:10" x14ac:dyDescent="0.3">
      <c r="A35" t="s">
        <v>152</v>
      </c>
      <c r="B35" t="s">
        <v>45</v>
      </c>
      <c r="C35" t="s">
        <v>149</v>
      </c>
      <c r="D35" t="s">
        <v>151</v>
      </c>
      <c r="E35">
        <v>2166.1</v>
      </c>
      <c r="F35">
        <v>202.2</v>
      </c>
      <c r="G35">
        <v>6</v>
      </c>
      <c r="H35">
        <v>2021.4</v>
      </c>
      <c r="I35">
        <v>435.9</v>
      </c>
      <c r="J35">
        <v>96</v>
      </c>
    </row>
    <row r="36" spans="1:10" x14ac:dyDescent="0.3">
      <c r="A36" t="s">
        <v>152</v>
      </c>
      <c r="B36" t="s">
        <v>45</v>
      </c>
      <c r="C36" t="s">
        <v>150</v>
      </c>
      <c r="D36" t="s">
        <v>151</v>
      </c>
      <c r="E36">
        <v>56</v>
      </c>
      <c r="F36">
        <v>5.8</v>
      </c>
      <c r="G36">
        <v>6</v>
      </c>
      <c r="H36">
        <v>56.8</v>
      </c>
      <c r="I36">
        <v>11.8</v>
      </c>
      <c r="J36">
        <v>96</v>
      </c>
    </row>
    <row r="37" spans="1:10" x14ac:dyDescent="0.3">
      <c r="A37" t="s">
        <v>152</v>
      </c>
      <c r="B37" t="s">
        <v>45</v>
      </c>
      <c r="C37" t="s">
        <v>33</v>
      </c>
      <c r="D37" t="s">
        <v>151</v>
      </c>
      <c r="E37">
        <v>0.28999999999999998</v>
      </c>
      <c r="F37">
        <v>0.16</v>
      </c>
      <c r="G37">
        <v>6</v>
      </c>
      <c r="H37">
        <v>0.25</v>
      </c>
      <c r="I37">
        <v>0.1</v>
      </c>
      <c r="J37">
        <v>96</v>
      </c>
    </row>
    <row r="38" spans="1:10" x14ac:dyDescent="0.3">
      <c r="A38" t="s">
        <v>153</v>
      </c>
      <c r="B38" t="s">
        <v>45</v>
      </c>
      <c r="C38" t="s">
        <v>146</v>
      </c>
      <c r="D38" t="s">
        <v>151</v>
      </c>
      <c r="E38">
        <v>1829.8</v>
      </c>
      <c r="F38">
        <v>0</v>
      </c>
      <c r="G38">
        <v>1</v>
      </c>
      <c r="H38">
        <v>1627.2</v>
      </c>
      <c r="I38">
        <v>409.2</v>
      </c>
      <c r="J38">
        <v>141</v>
      </c>
    </row>
    <row r="39" spans="1:10" x14ac:dyDescent="0.3">
      <c r="A39" t="s">
        <v>153</v>
      </c>
      <c r="B39" t="s">
        <v>45</v>
      </c>
      <c r="C39" t="s">
        <v>74</v>
      </c>
      <c r="D39" t="s">
        <v>151</v>
      </c>
      <c r="E39">
        <v>53.1</v>
      </c>
      <c r="F39">
        <v>0</v>
      </c>
      <c r="G39">
        <v>1</v>
      </c>
      <c r="H39">
        <v>49.3</v>
      </c>
      <c r="I39">
        <v>11.3</v>
      </c>
      <c r="J39">
        <v>141</v>
      </c>
    </row>
    <row r="40" spans="1:10" x14ac:dyDescent="0.3">
      <c r="A40" t="s">
        <v>153</v>
      </c>
      <c r="B40" t="s">
        <v>45</v>
      </c>
      <c r="C40" t="s">
        <v>75</v>
      </c>
      <c r="D40" t="s">
        <v>151</v>
      </c>
      <c r="E40">
        <v>67</v>
      </c>
      <c r="F40">
        <v>0</v>
      </c>
      <c r="G40">
        <v>1</v>
      </c>
      <c r="H40">
        <v>51.8</v>
      </c>
      <c r="I40">
        <v>20.399999999999999</v>
      </c>
      <c r="J40">
        <v>141</v>
      </c>
    </row>
    <row r="41" spans="1:10" x14ac:dyDescent="0.3">
      <c r="A41" t="s">
        <v>153</v>
      </c>
      <c r="B41" t="s">
        <v>45</v>
      </c>
      <c r="C41" t="s">
        <v>147</v>
      </c>
      <c r="D41" t="s">
        <v>151</v>
      </c>
      <c r="E41">
        <v>40</v>
      </c>
      <c r="F41">
        <v>0</v>
      </c>
      <c r="G41">
        <v>1</v>
      </c>
      <c r="H41">
        <v>63.8</v>
      </c>
      <c r="I41">
        <v>21.5</v>
      </c>
      <c r="J41">
        <v>141</v>
      </c>
    </row>
    <row r="42" spans="1:10" x14ac:dyDescent="0.3">
      <c r="A42" t="s">
        <v>153</v>
      </c>
      <c r="B42" t="s">
        <v>45</v>
      </c>
      <c r="C42" t="s">
        <v>148</v>
      </c>
      <c r="D42" t="s">
        <v>151</v>
      </c>
      <c r="E42">
        <v>212.4</v>
      </c>
      <c r="F42">
        <v>0</v>
      </c>
      <c r="G42">
        <v>1</v>
      </c>
      <c r="H42">
        <v>394.4</v>
      </c>
      <c r="I42">
        <v>138.4</v>
      </c>
      <c r="J42">
        <v>96</v>
      </c>
    </row>
    <row r="43" spans="1:10" x14ac:dyDescent="0.3">
      <c r="A43" t="s">
        <v>153</v>
      </c>
      <c r="B43" t="s">
        <v>45</v>
      </c>
      <c r="C43" t="s">
        <v>78</v>
      </c>
      <c r="D43" t="s">
        <v>151</v>
      </c>
      <c r="E43">
        <v>4</v>
      </c>
      <c r="F43">
        <v>0</v>
      </c>
      <c r="G43">
        <v>1</v>
      </c>
      <c r="H43">
        <v>7</v>
      </c>
      <c r="I43">
        <v>2.4</v>
      </c>
      <c r="J43">
        <v>96</v>
      </c>
    </row>
    <row r="44" spans="1:10" x14ac:dyDescent="0.3">
      <c r="A44" t="s">
        <v>153</v>
      </c>
      <c r="B44" t="s">
        <v>45</v>
      </c>
      <c r="C44" t="s">
        <v>149</v>
      </c>
      <c r="D44" t="s">
        <v>151</v>
      </c>
      <c r="E44">
        <v>2042.2</v>
      </c>
      <c r="F44">
        <v>0</v>
      </c>
      <c r="G44">
        <v>1</v>
      </c>
      <c r="H44">
        <v>2021.4</v>
      </c>
      <c r="I44">
        <v>435.9</v>
      </c>
      <c r="J44">
        <v>96</v>
      </c>
    </row>
    <row r="45" spans="1:10" x14ac:dyDescent="0.3">
      <c r="A45" t="s">
        <v>153</v>
      </c>
      <c r="B45" t="s">
        <v>45</v>
      </c>
      <c r="C45" t="s">
        <v>150</v>
      </c>
      <c r="D45" t="s">
        <v>151</v>
      </c>
      <c r="E45">
        <v>57.1</v>
      </c>
      <c r="F45">
        <v>0</v>
      </c>
      <c r="G45">
        <v>1</v>
      </c>
      <c r="H45">
        <v>56.8</v>
      </c>
      <c r="I45">
        <v>11.8</v>
      </c>
      <c r="J45">
        <v>96</v>
      </c>
    </row>
    <row r="46" spans="1:10" x14ac:dyDescent="0.3">
      <c r="A46" t="s">
        <v>153</v>
      </c>
      <c r="B46" t="s">
        <v>45</v>
      </c>
      <c r="C46" t="s">
        <v>33</v>
      </c>
      <c r="D46" t="s">
        <v>151</v>
      </c>
      <c r="E46">
        <v>0.12</v>
      </c>
      <c r="F46">
        <v>0</v>
      </c>
      <c r="G46">
        <v>1</v>
      </c>
      <c r="H46">
        <v>0.25</v>
      </c>
      <c r="I46">
        <v>0.1</v>
      </c>
      <c r="J46">
        <v>96</v>
      </c>
    </row>
    <row r="47" spans="1:10" x14ac:dyDescent="0.3">
      <c r="A47" t="s">
        <v>230</v>
      </c>
      <c r="B47" t="s">
        <v>45</v>
      </c>
      <c r="C47" t="s">
        <v>146</v>
      </c>
      <c r="D47" t="s">
        <v>154</v>
      </c>
      <c r="E47">
        <v>1671.3</v>
      </c>
      <c r="F47">
        <v>335.7</v>
      </c>
      <c r="G47">
        <v>34</v>
      </c>
      <c r="H47">
        <v>2000.9</v>
      </c>
      <c r="I47">
        <v>747.7</v>
      </c>
      <c r="J47">
        <v>5</v>
      </c>
    </row>
    <row r="48" spans="1:10" x14ac:dyDescent="0.3">
      <c r="A48" t="s">
        <v>230</v>
      </c>
      <c r="B48" t="s">
        <v>45</v>
      </c>
      <c r="C48" t="s">
        <v>74</v>
      </c>
      <c r="D48" t="s">
        <v>154</v>
      </c>
      <c r="E48">
        <v>49.9</v>
      </c>
      <c r="F48">
        <v>8.1999999999999993</v>
      </c>
      <c r="G48">
        <v>34</v>
      </c>
      <c r="H48">
        <v>58.5</v>
      </c>
      <c r="I48">
        <v>17.899999999999999</v>
      </c>
      <c r="J48">
        <v>5</v>
      </c>
    </row>
    <row r="49" spans="1:10" x14ac:dyDescent="0.3">
      <c r="A49" t="s">
        <v>230</v>
      </c>
      <c r="B49" t="s">
        <v>45</v>
      </c>
      <c r="C49" t="s">
        <v>75</v>
      </c>
      <c r="D49" t="s">
        <v>154</v>
      </c>
      <c r="E49">
        <v>56.9</v>
      </c>
      <c r="F49">
        <v>24.2</v>
      </c>
      <c r="G49">
        <v>34</v>
      </c>
      <c r="H49">
        <v>51.4</v>
      </c>
      <c r="I49">
        <v>25.9</v>
      </c>
      <c r="J49">
        <v>5</v>
      </c>
    </row>
    <row r="50" spans="1:10" x14ac:dyDescent="0.3">
      <c r="A50" t="s">
        <v>230</v>
      </c>
      <c r="B50" t="s">
        <v>45</v>
      </c>
      <c r="C50" t="s">
        <v>147</v>
      </c>
      <c r="D50" t="s">
        <v>154</v>
      </c>
      <c r="E50">
        <v>60.9</v>
      </c>
      <c r="F50">
        <v>19.399999999999999</v>
      </c>
      <c r="G50">
        <v>34</v>
      </c>
      <c r="H50">
        <v>72</v>
      </c>
      <c r="I50">
        <v>34.9</v>
      </c>
      <c r="J50">
        <v>5</v>
      </c>
    </row>
    <row r="51" spans="1:10" x14ac:dyDescent="0.3">
      <c r="A51" t="s">
        <v>230</v>
      </c>
      <c r="B51" t="s">
        <v>45</v>
      </c>
      <c r="C51" t="s">
        <v>148</v>
      </c>
      <c r="D51" t="s">
        <v>154</v>
      </c>
      <c r="E51">
        <v>424.1</v>
      </c>
      <c r="F51">
        <v>132.69999999999999</v>
      </c>
      <c r="G51">
        <v>26</v>
      </c>
      <c r="H51">
        <v>488.5</v>
      </c>
      <c r="I51">
        <v>106.5</v>
      </c>
      <c r="J51">
        <v>5</v>
      </c>
    </row>
    <row r="52" spans="1:10" x14ac:dyDescent="0.3">
      <c r="A52" t="s">
        <v>230</v>
      </c>
      <c r="B52" t="s">
        <v>45</v>
      </c>
      <c r="C52" t="s">
        <v>78</v>
      </c>
      <c r="D52" t="s">
        <v>154</v>
      </c>
      <c r="E52">
        <v>7.5</v>
      </c>
      <c r="F52">
        <v>2.2999999999999998</v>
      </c>
      <c r="G52">
        <v>26</v>
      </c>
      <c r="H52">
        <v>8.6999999999999993</v>
      </c>
      <c r="I52">
        <v>1.7</v>
      </c>
      <c r="J52">
        <v>5</v>
      </c>
    </row>
    <row r="53" spans="1:10" x14ac:dyDescent="0.3">
      <c r="A53" t="s">
        <v>230</v>
      </c>
      <c r="B53" t="s">
        <v>45</v>
      </c>
      <c r="C53" t="s">
        <v>149</v>
      </c>
      <c r="D53" t="s">
        <v>154</v>
      </c>
      <c r="E53">
        <v>2100.3000000000002</v>
      </c>
      <c r="F53">
        <v>304.60000000000002</v>
      </c>
      <c r="G53">
        <v>26</v>
      </c>
      <c r="H53">
        <v>2489.5</v>
      </c>
      <c r="I53">
        <v>715.1</v>
      </c>
      <c r="J53">
        <v>5</v>
      </c>
    </row>
    <row r="54" spans="1:10" x14ac:dyDescent="0.3">
      <c r="A54" t="s">
        <v>230</v>
      </c>
      <c r="B54" t="s">
        <v>45</v>
      </c>
      <c r="C54" t="s">
        <v>150</v>
      </c>
      <c r="D54" t="s">
        <v>154</v>
      </c>
      <c r="E54">
        <v>57.8</v>
      </c>
      <c r="F54">
        <v>9.5</v>
      </c>
      <c r="G54">
        <v>26</v>
      </c>
      <c r="H54">
        <v>67.3</v>
      </c>
      <c r="I54">
        <v>17.7</v>
      </c>
      <c r="J54">
        <v>5</v>
      </c>
    </row>
    <row r="55" spans="1:10" x14ac:dyDescent="0.3">
      <c r="A55" t="s">
        <v>230</v>
      </c>
      <c r="B55" t="s">
        <v>45</v>
      </c>
      <c r="C55" t="s">
        <v>33</v>
      </c>
      <c r="D55" t="s">
        <v>154</v>
      </c>
      <c r="E55">
        <v>0.27</v>
      </c>
      <c r="F55">
        <v>0.11</v>
      </c>
      <c r="G55">
        <v>26</v>
      </c>
      <c r="H55">
        <v>0.28000000000000003</v>
      </c>
      <c r="I55">
        <v>0.12</v>
      </c>
      <c r="J55">
        <v>5</v>
      </c>
    </row>
    <row r="56" spans="1:10" x14ac:dyDescent="0.3">
      <c r="A56" t="s">
        <v>309</v>
      </c>
      <c r="B56" t="s">
        <v>45</v>
      </c>
      <c r="C56" t="s">
        <v>146</v>
      </c>
      <c r="D56" t="s">
        <v>154</v>
      </c>
      <c r="E56">
        <v>1602.5</v>
      </c>
      <c r="F56">
        <v>399.4</v>
      </c>
      <c r="G56">
        <v>109</v>
      </c>
      <c r="H56">
        <v>2000.9</v>
      </c>
      <c r="I56">
        <v>747.7</v>
      </c>
      <c r="J56">
        <v>5</v>
      </c>
    </row>
    <row r="57" spans="1:10" x14ac:dyDescent="0.3">
      <c r="A57" t="s">
        <v>309</v>
      </c>
      <c r="B57" t="s">
        <v>45</v>
      </c>
      <c r="C57" t="s">
        <v>74</v>
      </c>
      <c r="D57" t="s">
        <v>154</v>
      </c>
      <c r="E57">
        <v>48.7</v>
      </c>
      <c r="F57">
        <v>11.4</v>
      </c>
      <c r="G57">
        <v>109</v>
      </c>
      <c r="H57">
        <v>58.5</v>
      </c>
      <c r="I57">
        <v>17.899999999999999</v>
      </c>
      <c r="J57">
        <v>5</v>
      </c>
    </row>
    <row r="58" spans="1:10" x14ac:dyDescent="0.3">
      <c r="A58" t="s">
        <v>309</v>
      </c>
      <c r="B58" t="s">
        <v>45</v>
      </c>
      <c r="C58" t="s">
        <v>75</v>
      </c>
      <c r="D58" t="s">
        <v>154</v>
      </c>
      <c r="E58">
        <v>50.8</v>
      </c>
      <c r="F58">
        <v>19.3</v>
      </c>
      <c r="G58">
        <v>109</v>
      </c>
      <c r="H58">
        <v>51.4</v>
      </c>
      <c r="I58">
        <v>25.9</v>
      </c>
      <c r="J58">
        <v>5</v>
      </c>
    </row>
    <row r="59" spans="1:10" x14ac:dyDescent="0.3">
      <c r="A59" t="s">
        <v>309</v>
      </c>
      <c r="B59" t="s">
        <v>45</v>
      </c>
      <c r="C59" t="s">
        <v>147</v>
      </c>
      <c r="D59" t="s">
        <v>154</v>
      </c>
      <c r="E59">
        <v>63.7</v>
      </c>
      <c r="F59">
        <v>21.3</v>
      </c>
      <c r="G59">
        <v>109</v>
      </c>
      <c r="H59">
        <v>72</v>
      </c>
      <c r="I59">
        <v>34.9</v>
      </c>
      <c r="J59">
        <v>5</v>
      </c>
    </row>
    <row r="60" spans="1:10" x14ac:dyDescent="0.3">
      <c r="A60" t="s">
        <v>309</v>
      </c>
      <c r="B60" t="s">
        <v>45</v>
      </c>
      <c r="C60" t="s">
        <v>148</v>
      </c>
      <c r="D60" t="s">
        <v>154</v>
      </c>
      <c r="E60">
        <v>379.8</v>
      </c>
      <c r="F60">
        <v>144.5</v>
      </c>
      <c r="G60">
        <v>72</v>
      </c>
      <c r="H60">
        <v>488.5</v>
      </c>
      <c r="I60">
        <v>106.5</v>
      </c>
      <c r="J60">
        <v>5</v>
      </c>
    </row>
    <row r="61" spans="1:10" x14ac:dyDescent="0.3">
      <c r="A61" t="s">
        <v>309</v>
      </c>
      <c r="B61" t="s">
        <v>45</v>
      </c>
      <c r="C61" t="s">
        <v>78</v>
      </c>
      <c r="D61" t="s">
        <v>154</v>
      </c>
      <c r="E61">
        <v>6.7</v>
      </c>
      <c r="F61">
        <v>2.5</v>
      </c>
      <c r="G61">
        <v>72</v>
      </c>
      <c r="H61">
        <v>8.6999999999999993</v>
      </c>
      <c r="I61">
        <v>1.7</v>
      </c>
      <c r="J61">
        <v>5</v>
      </c>
    </row>
    <row r="62" spans="1:10" x14ac:dyDescent="0.3">
      <c r="A62" t="s">
        <v>309</v>
      </c>
      <c r="B62" t="s">
        <v>45</v>
      </c>
      <c r="C62" t="s">
        <v>149</v>
      </c>
      <c r="D62" t="s">
        <v>154</v>
      </c>
      <c r="E62">
        <v>1972.7</v>
      </c>
      <c r="F62">
        <v>421.1</v>
      </c>
      <c r="G62">
        <v>72</v>
      </c>
      <c r="H62">
        <v>2489.5</v>
      </c>
      <c r="I62">
        <v>715.1</v>
      </c>
      <c r="J62">
        <v>5</v>
      </c>
    </row>
    <row r="63" spans="1:10" x14ac:dyDescent="0.3">
      <c r="A63" t="s">
        <v>309</v>
      </c>
      <c r="B63" t="s">
        <v>45</v>
      </c>
      <c r="C63" t="s">
        <v>150</v>
      </c>
      <c r="D63" t="s">
        <v>154</v>
      </c>
      <c r="E63">
        <v>55.6</v>
      </c>
      <c r="F63">
        <v>11.4</v>
      </c>
      <c r="G63">
        <v>72</v>
      </c>
      <c r="H63">
        <v>67.3</v>
      </c>
      <c r="I63">
        <v>17.7</v>
      </c>
      <c r="J63">
        <v>5</v>
      </c>
    </row>
    <row r="64" spans="1:10" x14ac:dyDescent="0.3">
      <c r="A64" t="s">
        <v>309</v>
      </c>
      <c r="B64" t="s">
        <v>45</v>
      </c>
      <c r="C64" t="s">
        <v>33</v>
      </c>
      <c r="D64" t="s">
        <v>154</v>
      </c>
      <c r="E64">
        <v>0.25</v>
      </c>
      <c r="F64">
        <v>0.1</v>
      </c>
      <c r="G64">
        <v>72</v>
      </c>
      <c r="H64">
        <v>0.28000000000000003</v>
      </c>
      <c r="I64">
        <v>0.12</v>
      </c>
      <c r="J64">
        <v>5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5CDB-F455-496C-8431-021CE55A6B44}">
  <dimension ref="A1:L46"/>
  <sheetViews>
    <sheetView topLeftCell="A25" workbookViewId="0">
      <selection activeCell="C6" sqref="C6"/>
    </sheetView>
  </sheetViews>
  <sheetFormatPr defaultRowHeight="14.4" x14ac:dyDescent="0.3"/>
  <cols>
    <col min="2" max="2" width="12.55468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16</v>
      </c>
      <c r="B2" t="s">
        <v>45</v>
      </c>
      <c r="C2" t="s">
        <v>42</v>
      </c>
      <c r="D2" t="s">
        <v>8</v>
      </c>
      <c r="H2">
        <v>3</v>
      </c>
      <c r="L2">
        <v>13</v>
      </c>
    </row>
    <row r="3" spans="1:12" x14ac:dyDescent="0.3">
      <c r="A3" t="s">
        <v>16</v>
      </c>
      <c r="B3" t="s">
        <v>45</v>
      </c>
      <c r="C3" t="s">
        <v>143</v>
      </c>
      <c r="D3" t="s">
        <v>8</v>
      </c>
      <c r="H3">
        <v>3</v>
      </c>
      <c r="L3">
        <v>13</v>
      </c>
    </row>
    <row r="4" spans="1:12" x14ac:dyDescent="0.3">
      <c r="A4" t="s">
        <v>16</v>
      </c>
      <c r="B4" t="s">
        <v>45</v>
      </c>
      <c r="C4" t="s">
        <v>144</v>
      </c>
      <c r="D4" t="s">
        <v>8</v>
      </c>
      <c r="H4">
        <v>3</v>
      </c>
      <c r="L4">
        <v>13</v>
      </c>
    </row>
    <row r="5" spans="1:12" x14ac:dyDescent="0.3">
      <c r="A5" t="s">
        <v>16</v>
      </c>
      <c r="B5" t="s">
        <v>45</v>
      </c>
      <c r="C5" t="s">
        <v>145</v>
      </c>
      <c r="D5" t="s">
        <v>8</v>
      </c>
      <c r="H5">
        <v>3</v>
      </c>
      <c r="L5">
        <v>13</v>
      </c>
    </row>
    <row r="6" spans="1:12" x14ac:dyDescent="0.3">
      <c r="A6" t="s">
        <v>16</v>
      </c>
      <c r="B6" t="s">
        <v>45</v>
      </c>
      <c r="C6" t="s">
        <v>33</v>
      </c>
      <c r="D6" t="s">
        <v>8</v>
      </c>
      <c r="H6">
        <v>3</v>
      </c>
      <c r="L6">
        <v>13</v>
      </c>
    </row>
    <row r="7" spans="1:12" x14ac:dyDescent="0.3">
      <c r="A7" t="s">
        <v>46</v>
      </c>
      <c r="B7" t="s">
        <v>45</v>
      </c>
      <c r="C7" t="s">
        <v>42</v>
      </c>
      <c r="D7" t="s">
        <v>8</v>
      </c>
      <c r="H7">
        <v>3</v>
      </c>
      <c r="L7">
        <v>13</v>
      </c>
    </row>
    <row r="8" spans="1:12" x14ac:dyDescent="0.3">
      <c r="A8" t="s">
        <v>46</v>
      </c>
      <c r="B8" t="s">
        <v>45</v>
      </c>
      <c r="C8" t="s">
        <v>143</v>
      </c>
      <c r="D8" t="s">
        <v>8</v>
      </c>
      <c r="H8">
        <v>3</v>
      </c>
      <c r="L8">
        <v>13</v>
      </c>
    </row>
    <row r="9" spans="1:12" x14ac:dyDescent="0.3">
      <c r="A9" t="s">
        <v>46</v>
      </c>
      <c r="B9" t="s">
        <v>45</v>
      </c>
      <c r="C9" t="s">
        <v>144</v>
      </c>
      <c r="D9" t="s">
        <v>8</v>
      </c>
      <c r="H9">
        <v>3</v>
      </c>
      <c r="L9">
        <v>13</v>
      </c>
    </row>
    <row r="10" spans="1:12" x14ac:dyDescent="0.3">
      <c r="A10" t="s">
        <v>46</v>
      </c>
      <c r="B10" t="s">
        <v>45</v>
      </c>
      <c r="C10" t="s">
        <v>145</v>
      </c>
      <c r="D10" t="s">
        <v>8</v>
      </c>
      <c r="H10">
        <v>3</v>
      </c>
      <c r="L10">
        <v>13</v>
      </c>
    </row>
    <row r="11" spans="1:12" x14ac:dyDescent="0.3">
      <c r="A11" t="s">
        <v>46</v>
      </c>
      <c r="B11" t="s">
        <v>45</v>
      </c>
      <c r="C11" t="s">
        <v>33</v>
      </c>
      <c r="D11" t="s">
        <v>8</v>
      </c>
      <c r="H11">
        <v>3</v>
      </c>
      <c r="L11">
        <v>13</v>
      </c>
    </row>
    <row r="12" spans="1:12" x14ac:dyDescent="0.3">
      <c r="A12" t="s">
        <v>16</v>
      </c>
      <c r="B12" t="s">
        <v>155</v>
      </c>
      <c r="C12" t="s">
        <v>42</v>
      </c>
      <c r="D12" t="s">
        <v>8</v>
      </c>
      <c r="H12">
        <v>2</v>
      </c>
      <c r="L12">
        <v>8</v>
      </c>
    </row>
    <row r="13" spans="1:12" x14ac:dyDescent="0.3">
      <c r="A13" t="s">
        <v>16</v>
      </c>
      <c r="B13" t="s">
        <v>155</v>
      </c>
      <c r="C13" t="s">
        <v>143</v>
      </c>
      <c r="D13" t="s">
        <v>8</v>
      </c>
      <c r="H13">
        <v>2</v>
      </c>
      <c r="L13">
        <v>8</v>
      </c>
    </row>
    <row r="14" spans="1:12" x14ac:dyDescent="0.3">
      <c r="A14" t="s">
        <v>16</v>
      </c>
      <c r="B14" t="s">
        <v>155</v>
      </c>
      <c r="C14" t="s">
        <v>144</v>
      </c>
      <c r="D14" t="s">
        <v>8</v>
      </c>
      <c r="H14">
        <v>2</v>
      </c>
      <c r="L14">
        <v>8</v>
      </c>
    </row>
    <row r="15" spans="1:12" x14ac:dyDescent="0.3">
      <c r="A15" t="s">
        <v>16</v>
      </c>
      <c r="B15" t="s">
        <v>155</v>
      </c>
      <c r="C15" t="s">
        <v>145</v>
      </c>
      <c r="D15" t="s">
        <v>8</v>
      </c>
      <c r="H15">
        <v>2</v>
      </c>
      <c r="L15">
        <v>8</v>
      </c>
    </row>
    <row r="16" spans="1:12" x14ac:dyDescent="0.3">
      <c r="A16" t="s">
        <v>16</v>
      </c>
      <c r="B16" t="s">
        <v>155</v>
      </c>
      <c r="C16" t="s">
        <v>33</v>
      </c>
      <c r="D16" t="s">
        <v>8</v>
      </c>
      <c r="H16">
        <v>2</v>
      </c>
      <c r="L16">
        <v>8</v>
      </c>
    </row>
    <row r="17" spans="1:12" x14ac:dyDescent="0.3">
      <c r="A17" t="s">
        <v>46</v>
      </c>
      <c r="B17" t="s">
        <v>155</v>
      </c>
      <c r="C17" t="s">
        <v>42</v>
      </c>
      <c r="D17" t="s">
        <v>8</v>
      </c>
      <c r="H17">
        <v>1</v>
      </c>
      <c r="L17">
        <v>8</v>
      </c>
    </row>
    <row r="18" spans="1:12" x14ac:dyDescent="0.3">
      <c r="A18" t="s">
        <v>46</v>
      </c>
      <c r="B18" t="s">
        <v>155</v>
      </c>
      <c r="C18" t="s">
        <v>143</v>
      </c>
      <c r="D18" t="s">
        <v>8</v>
      </c>
      <c r="H18">
        <v>1</v>
      </c>
      <c r="L18">
        <v>8</v>
      </c>
    </row>
    <row r="19" spans="1:12" x14ac:dyDescent="0.3">
      <c r="A19" t="s">
        <v>46</v>
      </c>
      <c r="B19" t="s">
        <v>155</v>
      </c>
      <c r="C19" t="s">
        <v>144</v>
      </c>
      <c r="D19" t="s">
        <v>8</v>
      </c>
      <c r="H19">
        <v>1</v>
      </c>
      <c r="L19">
        <v>8</v>
      </c>
    </row>
    <row r="20" spans="1:12" x14ac:dyDescent="0.3">
      <c r="A20" t="s">
        <v>46</v>
      </c>
      <c r="B20" t="s">
        <v>155</v>
      </c>
      <c r="C20" t="s">
        <v>145</v>
      </c>
      <c r="D20" t="s">
        <v>8</v>
      </c>
      <c r="H20">
        <v>1</v>
      </c>
      <c r="L20">
        <v>8</v>
      </c>
    </row>
    <row r="21" spans="1:12" x14ac:dyDescent="0.3">
      <c r="A21" t="s">
        <v>46</v>
      </c>
      <c r="B21" t="s">
        <v>155</v>
      </c>
      <c r="C21" t="s">
        <v>33</v>
      </c>
      <c r="D21" t="s">
        <v>8</v>
      </c>
      <c r="H21">
        <v>1</v>
      </c>
      <c r="L21">
        <v>8</v>
      </c>
    </row>
    <row r="22" spans="1:12" x14ac:dyDescent="0.3">
      <c r="A22" t="s">
        <v>16</v>
      </c>
      <c r="B22" t="s">
        <v>43</v>
      </c>
      <c r="C22" t="s">
        <v>42</v>
      </c>
      <c r="D22" t="s">
        <v>8</v>
      </c>
      <c r="H22">
        <v>3</v>
      </c>
      <c r="L22">
        <v>12</v>
      </c>
    </row>
    <row r="23" spans="1:12" x14ac:dyDescent="0.3">
      <c r="A23" t="s">
        <v>16</v>
      </c>
      <c r="B23" t="s">
        <v>43</v>
      </c>
      <c r="C23" t="s">
        <v>143</v>
      </c>
      <c r="D23" t="s">
        <v>8</v>
      </c>
      <c r="H23">
        <v>3</v>
      </c>
      <c r="L23">
        <v>12</v>
      </c>
    </row>
    <row r="24" spans="1:12" x14ac:dyDescent="0.3">
      <c r="A24" t="s">
        <v>16</v>
      </c>
      <c r="B24" t="s">
        <v>43</v>
      </c>
      <c r="C24" t="s">
        <v>144</v>
      </c>
      <c r="D24" t="s">
        <v>8</v>
      </c>
      <c r="H24">
        <v>3</v>
      </c>
      <c r="L24">
        <v>12</v>
      </c>
    </row>
    <row r="25" spans="1:12" x14ac:dyDescent="0.3">
      <c r="A25" t="s">
        <v>16</v>
      </c>
      <c r="B25" t="s">
        <v>43</v>
      </c>
      <c r="C25" t="s">
        <v>145</v>
      </c>
      <c r="D25" t="s">
        <v>8</v>
      </c>
      <c r="H25">
        <v>3</v>
      </c>
      <c r="L25">
        <v>12</v>
      </c>
    </row>
    <row r="26" spans="1:12" x14ac:dyDescent="0.3">
      <c r="A26" t="s">
        <v>16</v>
      </c>
      <c r="B26" t="s">
        <v>43</v>
      </c>
      <c r="C26" t="s">
        <v>33</v>
      </c>
      <c r="D26" t="s">
        <v>8</v>
      </c>
      <c r="H26">
        <v>3</v>
      </c>
      <c r="L26">
        <v>12</v>
      </c>
    </row>
    <row r="27" spans="1:12" x14ac:dyDescent="0.3">
      <c r="A27" t="s">
        <v>15</v>
      </c>
      <c r="B27" t="s">
        <v>43</v>
      </c>
      <c r="C27" t="s">
        <v>42</v>
      </c>
      <c r="D27" t="s">
        <v>8</v>
      </c>
      <c r="H27">
        <v>1</v>
      </c>
      <c r="L27">
        <v>12</v>
      </c>
    </row>
    <row r="28" spans="1:12" x14ac:dyDescent="0.3">
      <c r="A28" t="s">
        <v>15</v>
      </c>
      <c r="B28" t="s">
        <v>43</v>
      </c>
      <c r="C28" t="s">
        <v>143</v>
      </c>
      <c r="D28" t="s">
        <v>8</v>
      </c>
      <c r="H28">
        <v>1</v>
      </c>
      <c r="L28">
        <v>12</v>
      </c>
    </row>
    <row r="29" spans="1:12" x14ac:dyDescent="0.3">
      <c r="A29" t="s">
        <v>15</v>
      </c>
      <c r="B29" t="s">
        <v>43</v>
      </c>
      <c r="C29" t="s">
        <v>144</v>
      </c>
      <c r="D29" t="s">
        <v>8</v>
      </c>
      <c r="H29">
        <v>1</v>
      </c>
      <c r="L29">
        <v>12</v>
      </c>
    </row>
    <row r="30" spans="1:12" x14ac:dyDescent="0.3">
      <c r="A30" t="s">
        <v>15</v>
      </c>
      <c r="B30" t="s">
        <v>43</v>
      </c>
      <c r="C30" t="s">
        <v>145</v>
      </c>
      <c r="D30" t="s">
        <v>8</v>
      </c>
      <c r="H30">
        <v>1</v>
      </c>
      <c r="L30">
        <v>12</v>
      </c>
    </row>
    <row r="31" spans="1:12" x14ac:dyDescent="0.3">
      <c r="A31" t="s">
        <v>15</v>
      </c>
      <c r="B31" t="s">
        <v>43</v>
      </c>
      <c r="C31" t="s">
        <v>33</v>
      </c>
      <c r="D31" t="s">
        <v>8</v>
      </c>
      <c r="H31">
        <v>1</v>
      </c>
      <c r="L31">
        <v>12</v>
      </c>
    </row>
    <row r="32" spans="1:12" x14ac:dyDescent="0.3">
      <c r="A32" t="s">
        <v>46</v>
      </c>
      <c r="B32" t="s">
        <v>43</v>
      </c>
      <c r="C32" t="s">
        <v>42</v>
      </c>
      <c r="D32" t="s">
        <v>8</v>
      </c>
      <c r="H32">
        <v>1</v>
      </c>
      <c r="L32">
        <v>12</v>
      </c>
    </row>
    <row r="33" spans="1:12" x14ac:dyDescent="0.3">
      <c r="A33" t="s">
        <v>46</v>
      </c>
      <c r="B33" t="s">
        <v>43</v>
      </c>
      <c r="C33" t="s">
        <v>143</v>
      </c>
      <c r="D33" t="s">
        <v>8</v>
      </c>
      <c r="H33">
        <v>1</v>
      </c>
      <c r="L33">
        <v>12</v>
      </c>
    </row>
    <row r="34" spans="1:12" x14ac:dyDescent="0.3">
      <c r="A34" t="s">
        <v>46</v>
      </c>
      <c r="B34" t="s">
        <v>43</v>
      </c>
      <c r="C34" t="s">
        <v>144</v>
      </c>
      <c r="D34" t="s">
        <v>8</v>
      </c>
      <c r="H34">
        <v>1</v>
      </c>
      <c r="L34">
        <v>12</v>
      </c>
    </row>
    <row r="35" spans="1:12" x14ac:dyDescent="0.3">
      <c r="A35" t="s">
        <v>46</v>
      </c>
      <c r="B35" t="s">
        <v>43</v>
      </c>
      <c r="C35" t="s">
        <v>145</v>
      </c>
      <c r="D35" t="s">
        <v>8</v>
      </c>
      <c r="H35">
        <v>1</v>
      </c>
      <c r="L35">
        <v>12</v>
      </c>
    </row>
    <row r="36" spans="1:12" x14ac:dyDescent="0.3">
      <c r="A36" t="s">
        <v>46</v>
      </c>
      <c r="B36" t="s">
        <v>43</v>
      </c>
      <c r="C36" t="s">
        <v>33</v>
      </c>
      <c r="D36" t="s">
        <v>8</v>
      </c>
      <c r="H36">
        <v>1</v>
      </c>
      <c r="L36">
        <v>12</v>
      </c>
    </row>
    <row r="37" spans="1:12" x14ac:dyDescent="0.3">
      <c r="A37" t="s">
        <v>16</v>
      </c>
      <c r="B37" t="s">
        <v>156</v>
      </c>
      <c r="C37" t="s">
        <v>42</v>
      </c>
      <c r="D37" t="s">
        <v>8</v>
      </c>
      <c r="H37">
        <v>4</v>
      </c>
      <c r="L37">
        <v>11</v>
      </c>
    </row>
    <row r="38" spans="1:12" x14ac:dyDescent="0.3">
      <c r="A38" t="s">
        <v>16</v>
      </c>
      <c r="B38" t="s">
        <v>156</v>
      </c>
      <c r="C38" t="s">
        <v>143</v>
      </c>
      <c r="D38" t="s">
        <v>8</v>
      </c>
      <c r="H38">
        <v>4</v>
      </c>
      <c r="L38">
        <v>11</v>
      </c>
    </row>
    <row r="39" spans="1:12" x14ac:dyDescent="0.3">
      <c r="A39" t="s">
        <v>15</v>
      </c>
      <c r="B39" t="s">
        <v>156</v>
      </c>
      <c r="C39" t="s">
        <v>42</v>
      </c>
      <c r="D39" t="s">
        <v>8</v>
      </c>
      <c r="H39">
        <v>3</v>
      </c>
      <c r="L39">
        <v>11</v>
      </c>
    </row>
    <row r="40" spans="1:12" x14ac:dyDescent="0.3">
      <c r="A40" t="s">
        <v>15</v>
      </c>
      <c r="B40" t="s">
        <v>156</v>
      </c>
      <c r="C40" t="s">
        <v>143</v>
      </c>
      <c r="D40" t="s">
        <v>8</v>
      </c>
      <c r="H40">
        <v>3</v>
      </c>
      <c r="L40">
        <v>11</v>
      </c>
    </row>
    <row r="41" spans="1:12" x14ac:dyDescent="0.3">
      <c r="A41" t="s">
        <v>46</v>
      </c>
      <c r="B41" t="s">
        <v>156</v>
      </c>
      <c r="C41" t="s">
        <v>42</v>
      </c>
      <c r="D41" t="s">
        <v>8</v>
      </c>
      <c r="H41">
        <v>2</v>
      </c>
      <c r="L41">
        <v>11</v>
      </c>
    </row>
    <row r="42" spans="1:12" x14ac:dyDescent="0.3">
      <c r="A42" t="s">
        <v>46</v>
      </c>
      <c r="B42" t="s">
        <v>156</v>
      </c>
      <c r="C42" t="s">
        <v>143</v>
      </c>
      <c r="D42" t="s">
        <v>8</v>
      </c>
      <c r="H42">
        <v>2</v>
      </c>
      <c r="L42">
        <v>11</v>
      </c>
    </row>
    <row r="43" spans="1:12" x14ac:dyDescent="0.3">
      <c r="A43" t="s">
        <v>157</v>
      </c>
      <c r="B43" t="s">
        <v>156</v>
      </c>
      <c r="C43" t="s">
        <v>42</v>
      </c>
      <c r="D43" t="s">
        <v>8</v>
      </c>
      <c r="E43">
        <v>3.6</v>
      </c>
      <c r="F43">
        <v>1.8</v>
      </c>
      <c r="G43">
        <v>9</v>
      </c>
      <c r="H43">
        <v>11</v>
      </c>
      <c r="I43">
        <v>6</v>
      </c>
      <c r="J43">
        <v>1.8</v>
      </c>
      <c r="K43">
        <v>9</v>
      </c>
      <c r="L43">
        <v>11</v>
      </c>
    </row>
    <row r="44" spans="1:12" x14ac:dyDescent="0.3">
      <c r="A44" t="s">
        <v>157</v>
      </c>
      <c r="B44" t="s">
        <v>156</v>
      </c>
      <c r="C44" t="s">
        <v>143</v>
      </c>
      <c r="D44" t="s">
        <v>8</v>
      </c>
      <c r="E44">
        <v>5.9</v>
      </c>
      <c r="F44">
        <v>2.2000000000000002</v>
      </c>
      <c r="G44">
        <v>9.3000000000000007</v>
      </c>
      <c r="H44">
        <v>11</v>
      </c>
      <c r="I44">
        <v>8.8000000000000007</v>
      </c>
      <c r="J44">
        <v>3.5</v>
      </c>
      <c r="K44">
        <v>19.600000000000001</v>
      </c>
      <c r="L44">
        <v>11</v>
      </c>
    </row>
    <row r="45" spans="1:12" x14ac:dyDescent="0.3">
      <c r="A45" t="s">
        <v>46</v>
      </c>
      <c r="B45" t="s">
        <v>158</v>
      </c>
      <c r="C45" t="s">
        <v>42</v>
      </c>
      <c r="D45" t="s">
        <v>8</v>
      </c>
      <c r="H45">
        <v>2</v>
      </c>
      <c r="L45">
        <v>2</v>
      </c>
    </row>
    <row r="46" spans="1:12" x14ac:dyDescent="0.3">
      <c r="A46" t="s">
        <v>46</v>
      </c>
      <c r="B46" t="s">
        <v>158</v>
      </c>
      <c r="C46" t="s">
        <v>143</v>
      </c>
      <c r="D46" t="s">
        <v>8</v>
      </c>
      <c r="H46">
        <v>2</v>
      </c>
      <c r="L46">
        <v>2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56DF-5407-410B-BDB1-B0628D70C60A}">
  <dimension ref="A1:J13"/>
  <sheetViews>
    <sheetView workbookViewId="0">
      <selection activeCell="A4" sqref="A4"/>
    </sheetView>
  </sheetViews>
  <sheetFormatPr defaultRowHeight="14.4" x14ac:dyDescent="0.3"/>
  <cols>
    <col min="2" max="2" width="10.5546875" bestFit="1" customWidth="1"/>
    <col min="3" max="3" width="27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513</v>
      </c>
      <c r="B2" t="s">
        <v>45</v>
      </c>
      <c r="C2" t="s">
        <v>159</v>
      </c>
      <c r="D2" t="s">
        <v>8</v>
      </c>
      <c r="E2">
        <v>15.1</v>
      </c>
      <c r="F2">
        <v>6.3</v>
      </c>
      <c r="G2">
        <v>49</v>
      </c>
      <c r="H2">
        <v>10.4</v>
      </c>
      <c r="I2">
        <v>4.8</v>
      </c>
      <c r="J2">
        <v>33</v>
      </c>
    </row>
    <row r="3" spans="1:10" x14ac:dyDescent="0.3">
      <c r="A3" t="s">
        <v>513</v>
      </c>
      <c r="B3" t="s">
        <v>45</v>
      </c>
      <c r="C3" t="s">
        <v>160</v>
      </c>
      <c r="D3" t="s">
        <v>8</v>
      </c>
      <c r="E3">
        <v>7.4</v>
      </c>
      <c r="F3">
        <v>3.7</v>
      </c>
      <c r="G3">
        <v>49</v>
      </c>
      <c r="H3">
        <v>5.6</v>
      </c>
      <c r="I3">
        <v>2.6</v>
      </c>
      <c r="J3">
        <v>33</v>
      </c>
    </row>
    <row r="4" spans="1:10" x14ac:dyDescent="0.3">
      <c r="A4" t="s">
        <v>513</v>
      </c>
      <c r="B4" t="s">
        <v>45</v>
      </c>
      <c r="C4" t="s">
        <v>166</v>
      </c>
      <c r="D4" t="s">
        <v>8</v>
      </c>
      <c r="E4">
        <v>22.5</v>
      </c>
      <c r="F4">
        <v>9.6999999999999993</v>
      </c>
      <c r="G4">
        <v>49</v>
      </c>
      <c r="H4">
        <v>15.9</v>
      </c>
      <c r="I4">
        <v>7.2</v>
      </c>
      <c r="J4">
        <v>33</v>
      </c>
    </row>
    <row r="5" spans="1:10" x14ac:dyDescent="0.3">
      <c r="A5" t="s">
        <v>514</v>
      </c>
      <c r="B5" t="s">
        <v>45</v>
      </c>
      <c r="C5" t="s">
        <v>159</v>
      </c>
      <c r="D5" t="s">
        <v>8</v>
      </c>
      <c r="E5">
        <v>20.3</v>
      </c>
      <c r="F5">
        <v>8.1999999999999993</v>
      </c>
      <c r="G5">
        <v>7</v>
      </c>
      <c r="H5">
        <v>10.4</v>
      </c>
      <c r="I5">
        <v>4.8</v>
      </c>
      <c r="J5">
        <v>33</v>
      </c>
    </row>
    <row r="6" spans="1:10" x14ac:dyDescent="0.3">
      <c r="A6" t="s">
        <v>514</v>
      </c>
      <c r="B6" t="s">
        <v>45</v>
      </c>
      <c r="C6" t="s">
        <v>160</v>
      </c>
      <c r="D6" t="s">
        <v>8</v>
      </c>
      <c r="E6">
        <v>6.1</v>
      </c>
      <c r="F6">
        <v>2.1</v>
      </c>
      <c r="G6">
        <v>7</v>
      </c>
      <c r="H6">
        <v>5.6</v>
      </c>
      <c r="I6">
        <v>2.6</v>
      </c>
      <c r="J6">
        <v>33</v>
      </c>
    </row>
    <row r="7" spans="1:10" x14ac:dyDescent="0.3">
      <c r="A7" t="s">
        <v>514</v>
      </c>
      <c r="B7" t="s">
        <v>45</v>
      </c>
      <c r="C7" t="s">
        <v>166</v>
      </c>
      <c r="D7" t="s">
        <v>8</v>
      </c>
      <c r="E7">
        <v>26.4</v>
      </c>
      <c r="F7">
        <v>10.199999999999999</v>
      </c>
      <c r="G7">
        <v>7</v>
      </c>
      <c r="H7">
        <v>15.9</v>
      </c>
      <c r="I7">
        <v>7.2</v>
      </c>
      <c r="J7">
        <v>33</v>
      </c>
    </row>
    <row r="8" spans="1:10" x14ac:dyDescent="0.3">
      <c r="A8" t="s">
        <v>512</v>
      </c>
      <c r="B8" t="s">
        <v>45</v>
      </c>
      <c r="C8" t="s">
        <v>159</v>
      </c>
      <c r="D8" t="s">
        <v>154</v>
      </c>
      <c r="E8">
        <v>15.7</v>
      </c>
      <c r="F8">
        <v>7.7</v>
      </c>
      <c r="G8">
        <v>27</v>
      </c>
      <c r="H8">
        <v>12.2</v>
      </c>
      <c r="I8">
        <v>6.6</v>
      </c>
      <c r="J8">
        <v>9</v>
      </c>
    </row>
    <row r="9" spans="1:10" x14ac:dyDescent="0.3">
      <c r="A9" t="s">
        <v>512</v>
      </c>
      <c r="B9" t="s">
        <v>45</v>
      </c>
      <c r="C9" t="s">
        <v>160</v>
      </c>
      <c r="D9" t="s">
        <v>154</v>
      </c>
      <c r="E9">
        <v>6.9</v>
      </c>
      <c r="F9">
        <v>4</v>
      </c>
      <c r="G9">
        <v>27</v>
      </c>
      <c r="H9">
        <v>5.8</v>
      </c>
      <c r="I9">
        <v>2</v>
      </c>
      <c r="J9">
        <v>9</v>
      </c>
    </row>
    <row r="10" spans="1:10" x14ac:dyDescent="0.3">
      <c r="A10" t="s">
        <v>512</v>
      </c>
      <c r="B10" t="s">
        <v>45</v>
      </c>
      <c r="C10" t="s">
        <v>166</v>
      </c>
      <c r="D10" t="s">
        <v>154</v>
      </c>
      <c r="E10">
        <v>22.6</v>
      </c>
      <c r="F10">
        <v>11.1</v>
      </c>
      <c r="G10">
        <v>27</v>
      </c>
      <c r="H10">
        <v>18</v>
      </c>
      <c r="I10">
        <v>8.4</v>
      </c>
      <c r="J10">
        <v>9</v>
      </c>
    </row>
    <row r="11" spans="1:10" x14ac:dyDescent="0.3">
      <c r="A11" t="s">
        <v>309</v>
      </c>
      <c r="B11" t="s">
        <v>45</v>
      </c>
      <c r="C11" t="s">
        <v>159</v>
      </c>
      <c r="D11" t="s">
        <v>154</v>
      </c>
      <c r="E11">
        <v>13</v>
      </c>
      <c r="F11">
        <v>5.8</v>
      </c>
      <c r="G11">
        <v>53</v>
      </c>
      <c r="H11">
        <v>12.2</v>
      </c>
      <c r="I11">
        <v>6.6</v>
      </c>
      <c r="J11">
        <v>9</v>
      </c>
    </row>
    <row r="12" spans="1:10" x14ac:dyDescent="0.3">
      <c r="A12" t="s">
        <v>309</v>
      </c>
      <c r="B12" t="s">
        <v>45</v>
      </c>
      <c r="C12" t="s">
        <v>160</v>
      </c>
      <c r="D12" t="s">
        <v>154</v>
      </c>
      <c r="E12">
        <v>6.6</v>
      </c>
      <c r="F12">
        <v>3.1</v>
      </c>
      <c r="G12">
        <v>53</v>
      </c>
      <c r="H12">
        <v>5.8</v>
      </c>
      <c r="I12">
        <v>2</v>
      </c>
      <c r="J12">
        <v>9</v>
      </c>
    </row>
    <row r="13" spans="1:10" x14ac:dyDescent="0.3">
      <c r="A13" t="s">
        <v>309</v>
      </c>
      <c r="B13" t="s">
        <v>45</v>
      </c>
      <c r="C13" t="s">
        <v>166</v>
      </c>
      <c r="D13" t="s">
        <v>154</v>
      </c>
      <c r="E13">
        <v>19.600000000000001</v>
      </c>
      <c r="F13">
        <v>8.6999999999999993</v>
      </c>
      <c r="G13">
        <v>53</v>
      </c>
      <c r="H13">
        <v>18</v>
      </c>
      <c r="I13">
        <v>8.4</v>
      </c>
      <c r="J13">
        <v>9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6F11-CBE5-4380-9617-ABB0D183DF09}">
  <dimension ref="A1:J3"/>
  <sheetViews>
    <sheetView workbookViewId="0">
      <selection activeCell="B11" sqref="B11"/>
    </sheetView>
  </sheetViews>
  <sheetFormatPr defaultRowHeight="14.4" x14ac:dyDescent="0.3"/>
  <cols>
    <col min="1" max="1" width="9.77734375" bestFit="1" customWidth="1"/>
    <col min="2" max="2" width="10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516</v>
      </c>
      <c r="B2" t="s">
        <v>45</v>
      </c>
      <c r="C2" t="s">
        <v>515</v>
      </c>
      <c r="D2" t="s">
        <v>8</v>
      </c>
      <c r="E2">
        <v>6.2</v>
      </c>
      <c r="F2">
        <v>6.8</v>
      </c>
      <c r="G2">
        <v>38</v>
      </c>
      <c r="H2">
        <v>5.6</v>
      </c>
      <c r="I2">
        <v>5.6</v>
      </c>
      <c r="J2">
        <v>25</v>
      </c>
    </row>
    <row r="3" spans="1:10" x14ac:dyDescent="0.3">
      <c r="A3" t="s">
        <v>517</v>
      </c>
      <c r="B3" t="s">
        <v>45</v>
      </c>
      <c r="C3" t="s">
        <v>515</v>
      </c>
      <c r="D3" t="s">
        <v>8</v>
      </c>
      <c r="E3">
        <v>6.7</v>
      </c>
      <c r="F3">
        <v>6.2</v>
      </c>
      <c r="G3">
        <v>7</v>
      </c>
      <c r="H3">
        <v>5.6</v>
      </c>
      <c r="I3">
        <v>5.6</v>
      </c>
      <c r="J3">
        <v>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45BC-EEE3-4969-90E7-0E3A986EB2B5}">
  <dimension ref="A1:J10"/>
  <sheetViews>
    <sheetView workbookViewId="0">
      <selection activeCell="H22" sqref="H22"/>
    </sheetView>
  </sheetViews>
  <sheetFormatPr defaultRowHeight="14.4" x14ac:dyDescent="0.3"/>
  <cols>
    <col min="2" max="2" width="10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353</v>
      </c>
      <c r="B2" t="s">
        <v>45</v>
      </c>
      <c r="C2" t="s">
        <v>159</v>
      </c>
      <c r="D2" t="s">
        <v>8</v>
      </c>
      <c r="E2">
        <v>9</v>
      </c>
      <c r="F2">
        <v>2.9</v>
      </c>
      <c r="G2">
        <v>27</v>
      </c>
      <c r="H2" s="6"/>
      <c r="I2" s="6"/>
      <c r="J2" s="6"/>
    </row>
    <row r="3" spans="1:10" x14ac:dyDescent="0.3">
      <c r="A3" t="s">
        <v>518</v>
      </c>
      <c r="B3" t="s">
        <v>45</v>
      </c>
      <c r="C3" t="s">
        <v>159</v>
      </c>
      <c r="D3" t="s">
        <v>8</v>
      </c>
      <c r="E3">
        <v>12.7</v>
      </c>
      <c r="F3">
        <v>4.4000000000000004</v>
      </c>
      <c r="G3">
        <v>31</v>
      </c>
    </row>
    <row r="4" spans="1:10" x14ac:dyDescent="0.3">
      <c r="A4" t="s">
        <v>102</v>
      </c>
      <c r="B4" t="s">
        <v>45</v>
      </c>
      <c r="C4" t="s">
        <v>159</v>
      </c>
      <c r="D4" t="s">
        <v>8</v>
      </c>
      <c r="E4">
        <v>19</v>
      </c>
      <c r="F4">
        <v>6.8</v>
      </c>
      <c r="G4">
        <v>5</v>
      </c>
    </row>
    <row r="5" spans="1:10" x14ac:dyDescent="0.3">
      <c r="A5" t="s">
        <v>353</v>
      </c>
      <c r="B5" t="s">
        <v>45</v>
      </c>
      <c r="C5" t="s">
        <v>160</v>
      </c>
      <c r="D5" t="s">
        <v>8</v>
      </c>
      <c r="E5">
        <v>4.9000000000000004</v>
      </c>
      <c r="F5">
        <v>1.6</v>
      </c>
      <c r="G5">
        <v>27</v>
      </c>
    </row>
    <row r="6" spans="1:10" x14ac:dyDescent="0.3">
      <c r="A6" t="s">
        <v>518</v>
      </c>
      <c r="B6" t="s">
        <v>45</v>
      </c>
      <c r="C6" t="s">
        <v>160</v>
      </c>
      <c r="D6" t="s">
        <v>8</v>
      </c>
      <c r="E6">
        <v>5.9</v>
      </c>
      <c r="F6">
        <v>1.7</v>
      </c>
      <c r="G6">
        <v>31</v>
      </c>
    </row>
    <row r="7" spans="1:10" x14ac:dyDescent="0.3">
      <c r="A7" t="s">
        <v>102</v>
      </c>
      <c r="B7" t="s">
        <v>45</v>
      </c>
      <c r="C7" t="s">
        <v>160</v>
      </c>
      <c r="D7" t="s">
        <v>8</v>
      </c>
      <c r="E7">
        <v>5.9</v>
      </c>
      <c r="F7">
        <v>1.9</v>
      </c>
      <c r="G7">
        <v>5</v>
      </c>
    </row>
    <row r="8" spans="1:10" x14ac:dyDescent="0.3">
      <c r="A8" t="s">
        <v>353</v>
      </c>
      <c r="B8" t="s">
        <v>45</v>
      </c>
      <c r="C8" t="s">
        <v>166</v>
      </c>
      <c r="D8" t="s">
        <v>8</v>
      </c>
      <c r="E8">
        <v>13.9</v>
      </c>
      <c r="F8">
        <v>4.3</v>
      </c>
      <c r="G8">
        <v>27</v>
      </c>
    </row>
    <row r="9" spans="1:10" x14ac:dyDescent="0.3">
      <c r="A9" t="s">
        <v>518</v>
      </c>
      <c r="B9" t="s">
        <v>45</v>
      </c>
      <c r="C9" t="s">
        <v>166</v>
      </c>
      <c r="D9" t="s">
        <v>8</v>
      </c>
      <c r="E9">
        <v>18.600000000000001</v>
      </c>
      <c r="F9">
        <v>5.9</v>
      </c>
      <c r="G9">
        <v>31</v>
      </c>
    </row>
    <row r="10" spans="1:10" x14ac:dyDescent="0.3">
      <c r="A10" t="s">
        <v>102</v>
      </c>
      <c r="B10" t="s">
        <v>45</v>
      </c>
      <c r="C10" t="s">
        <v>166</v>
      </c>
      <c r="D10" t="s">
        <v>8</v>
      </c>
      <c r="E10">
        <v>24.6</v>
      </c>
      <c r="F10">
        <v>8.5</v>
      </c>
      <c r="G10">
        <v>5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E4BF-3702-4F7C-941A-2772940DB958}">
  <dimension ref="A1:J6"/>
  <sheetViews>
    <sheetView workbookViewId="0">
      <selection activeCell="C6" sqref="C6"/>
    </sheetView>
  </sheetViews>
  <sheetFormatPr defaultRowHeight="14.4" x14ac:dyDescent="0.3"/>
  <cols>
    <col min="2" max="2" width="10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45</v>
      </c>
      <c r="C2" t="s">
        <v>73</v>
      </c>
      <c r="D2" t="s">
        <v>8</v>
      </c>
      <c r="E2">
        <v>2576</v>
      </c>
      <c r="F2">
        <v>573</v>
      </c>
      <c r="G2">
        <v>10</v>
      </c>
      <c r="H2">
        <v>1473</v>
      </c>
      <c r="I2">
        <v>202</v>
      </c>
      <c r="J2">
        <v>10</v>
      </c>
    </row>
    <row r="3" spans="1:10" x14ac:dyDescent="0.3">
      <c r="A3" t="s">
        <v>15</v>
      </c>
      <c r="B3" t="s">
        <v>45</v>
      </c>
      <c r="C3" t="s">
        <v>74</v>
      </c>
      <c r="D3" t="s">
        <v>8</v>
      </c>
      <c r="E3">
        <v>30.3</v>
      </c>
      <c r="F3">
        <v>4.9000000000000004</v>
      </c>
      <c r="G3">
        <v>10</v>
      </c>
      <c r="H3">
        <v>31.7</v>
      </c>
      <c r="I3">
        <v>6</v>
      </c>
      <c r="J3">
        <v>10</v>
      </c>
    </row>
    <row r="4" spans="1:10" x14ac:dyDescent="0.3">
      <c r="A4" t="s">
        <v>15</v>
      </c>
      <c r="B4" t="s">
        <v>45</v>
      </c>
      <c r="C4" t="s">
        <v>170</v>
      </c>
      <c r="D4" t="s">
        <v>8</v>
      </c>
      <c r="E4">
        <v>4.0999999999999996</v>
      </c>
      <c r="F4">
        <v>3.1</v>
      </c>
      <c r="G4">
        <v>10</v>
      </c>
      <c r="H4">
        <v>3.1</v>
      </c>
      <c r="I4">
        <v>1.7</v>
      </c>
      <c r="J4">
        <v>10</v>
      </c>
    </row>
    <row r="5" spans="1:10" x14ac:dyDescent="0.3">
      <c r="A5" t="s">
        <v>15</v>
      </c>
      <c r="B5" t="s">
        <v>45</v>
      </c>
      <c r="C5" t="s">
        <v>147</v>
      </c>
      <c r="D5" t="s">
        <v>8</v>
      </c>
      <c r="E5">
        <v>2451</v>
      </c>
      <c r="F5">
        <v>631</v>
      </c>
      <c r="G5">
        <v>10</v>
      </c>
      <c r="H5">
        <v>4142</v>
      </c>
      <c r="I5">
        <v>553</v>
      </c>
      <c r="J5">
        <v>10</v>
      </c>
    </row>
    <row r="6" spans="1:10" x14ac:dyDescent="0.3">
      <c r="A6" t="s">
        <v>15</v>
      </c>
      <c r="B6" t="s">
        <v>45</v>
      </c>
      <c r="C6" t="s">
        <v>75</v>
      </c>
      <c r="D6" t="s">
        <v>8</v>
      </c>
      <c r="E6">
        <v>75.599999999999994</v>
      </c>
      <c r="F6">
        <v>16.3</v>
      </c>
      <c r="G6">
        <v>10</v>
      </c>
      <c r="H6">
        <v>46.4</v>
      </c>
      <c r="I6">
        <v>8.4</v>
      </c>
      <c r="J6">
        <v>10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AD39-F3B5-42F2-84CC-47BA9D34C16D}">
  <dimension ref="A1:J41"/>
  <sheetViews>
    <sheetView workbookViewId="0">
      <selection activeCell="M20" sqref="M20"/>
    </sheetView>
  </sheetViews>
  <sheetFormatPr defaultRowHeight="14.4" x14ac:dyDescent="0.3"/>
  <cols>
    <col min="3" max="3" width="22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155</v>
      </c>
      <c r="C2" t="s">
        <v>73</v>
      </c>
      <c r="D2" t="s">
        <v>8</v>
      </c>
      <c r="E2">
        <v>24.55</v>
      </c>
      <c r="F2">
        <v>16.510000000000002</v>
      </c>
      <c r="G2">
        <v>8</v>
      </c>
      <c r="H2">
        <v>19.760000000000002</v>
      </c>
      <c r="I2">
        <v>8.0399999999999991</v>
      </c>
      <c r="J2">
        <v>10</v>
      </c>
    </row>
    <row r="3" spans="1:10" x14ac:dyDescent="0.3">
      <c r="A3" t="s">
        <v>16</v>
      </c>
      <c r="B3" t="s">
        <v>155</v>
      </c>
      <c r="C3" t="s">
        <v>74</v>
      </c>
      <c r="D3" t="s">
        <v>8</v>
      </c>
      <c r="E3">
        <v>1.73</v>
      </c>
      <c r="F3">
        <v>0.99</v>
      </c>
      <c r="G3">
        <v>8</v>
      </c>
      <c r="H3">
        <v>1.76</v>
      </c>
      <c r="I3">
        <v>0.77</v>
      </c>
      <c r="J3">
        <v>10</v>
      </c>
    </row>
    <row r="4" spans="1:10" x14ac:dyDescent="0.3">
      <c r="A4" t="s">
        <v>16</v>
      </c>
      <c r="B4" t="s">
        <v>155</v>
      </c>
      <c r="C4" t="s">
        <v>162</v>
      </c>
      <c r="D4" t="s">
        <v>8</v>
      </c>
      <c r="E4">
        <v>4</v>
      </c>
      <c r="F4">
        <v>0</v>
      </c>
      <c r="G4">
        <v>8</v>
      </c>
      <c r="H4">
        <v>3.6</v>
      </c>
      <c r="I4">
        <v>0.84</v>
      </c>
      <c r="J4">
        <v>10</v>
      </c>
    </row>
    <row r="5" spans="1:10" x14ac:dyDescent="0.3">
      <c r="A5" t="s">
        <v>46</v>
      </c>
      <c r="B5" t="s">
        <v>155</v>
      </c>
      <c r="C5" t="s">
        <v>73</v>
      </c>
      <c r="D5" t="s">
        <v>8</v>
      </c>
      <c r="E5">
        <v>9.4499999999999993</v>
      </c>
      <c r="F5">
        <v>4.54</v>
      </c>
      <c r="G5">
        <v>7</v>
      </c>
      <c r="H5">
        <v>19.760000000000002</v>
      </c>
      <c r="I5">
        <v>8.0399999999999991</v>
      </c>
      <c r="J5">
        <v>10</v>
      </c>
    </row>
    <row r="6" spans="1:10" x14ac:dyDescent="0.3">
      <c r="A6" t="s">
        <v>46</v>
      </c>
      <c r="B6" t="s">
        <v>155</v>
      </c>
      <c r="C6" t="s">
        <v>74</v>
      </c>
      <c r="D6" t="s">
        <v>8</v>
      </c>
      <c r="E6">
        <v>0.82</v>
      </c>
      <c r="F6">
        <v>0.32</v>
      </c>
      <c r="G6">
        <v>7</v>
      </c>
      <c r="H6">
        <v>1.76</v>
      </c>
      <c r="I6">
        <v>0.77</v>
      </c>
      <c r="J6">
        <v>10</v>
      </c>
    </row>
    <row r="7" spans="1:10" x14ac:dyDescent="0.3">
      <c r="A7" t="s">
        <v>46</v>
      </c>
      <c r="B7" t="s">
        <v>155</v>
      </c>
      <c r="C7" t="s">
        <v>162</v>
      </c>
      <c r="D7" t="s">
        <v>8</v>
      </c>
      <c r="E7">
        <v>3.67</v>
      </c>
      <c r="F7">
        <v>1.51</v>
      </c>
      <c r="G7">
        <v>7</v>
      </c>
      <c r="H7">
        <v>3.6</v>
      </c>
      <c r="I7">
        <v>0.84</v>
      </c>
      <c r="J7">
        <v>10</v>
      </c>
    </row>
    <row r="8" spans="1:10" x14ac:dyDescent="0.3">
      <c r="A8" t="s">
        <v>16</v>
      </c>
      <c r="B8" t="s">
        <v>155</v>
      </c>
      <c r="C8" t="s">
        <v>77</v>
      </c>
      <c r="D8" t="s">
        <v>8</v>
      </c>
      <c r="E8">
        <v>6.77</v>
      </c>
      <c r="F8">
        <v>5.99</v>
      </c>
      <c r="G8">
        <v>8</v>
      </c>
      <c r="H8">
        <v>1.84</v>
      </c>
      <c r="I8">
        <v>0.13</v>
      </c>
      <c r="J8">
        <v>10</v>
      </c>
    </row>
    <row r="9" spans="1:10" x14ac:dyDescent="0.3">
      <c r="A9" t="s">
        <v>16</v>
      </c>
      <c r="B9" t="s">
        <v>155</v>
      </c>
      <c r="C9" t="s">
        <v>78</v>
      </c>
      <c r="D9" t="s">
        <v>8</v>
      </c>
      <c r="E9">
        <v>0.38</v>
      </c>
      <c r="F9">
        <v>0.31</v>
      </c>
      <c r="G9">
        <v>8</v>
      </c>
      <c r="H9">
        <v>0.13</v>
      </c>
      <c r="I9">
        <v>0.08</v>
      </c>
      <c r="J9">
        <v>10</v>
      </c>
    </row>
    <row r="10" spans="1:10" x14ac:dyDescent="0.3">
      <c r="A10" t="s">
        <v>16</v>
      </c>
      <c r="B10" t="s">
        <v>155</v>
      </c>
      <c r="C10" t="s">
        <v>167</v>
      </c>
      <c r="D10" t="s">
        <v>8</v>
      </c>
      <c r="E10">
        <v>12.67</v>
      </c>
      <c r="F10">
        <v>8.91</v>
      </c>
      <c r="G10">
        <v>8</v>
      </c>
      <c r="H10">
        <v>9.33</v>
      </c>
      <c r="I10">
        <v>7.34</v>
      </c>
      <c r="J10">
        <v>10</v>
      </c>
    </row>
    <row r="11" spans="1:10" x14ac:dyDescent="0.3">
      <c r="A11" t="s">
        <v>46</v>
      </c>
      <c r="B11" t="s">
        <v>155</v>
      </c>
      <c r="C11" t="s">
        <v>77</v>
      </c>
      <c r="D11" t="s">
        <v>8</v>
      </c>
      <c r="E11">
        <v>0.26</v>
      </c>
      <c r="F11">
        <v>0.02</v>
      </c>
      <c r="G11">
        <v>7</v>
      </c>
      <c r="H11">
        <v>1.84</v>
      </c>
      <c r="I11">
        <v>0.13</v>
      </c>
      <c r="J11">
        <v>10</v>
      </c>
    </row>
    <row r="12" spans="1:10" x14ac:dyDescent="0.3">
      <c r="A12" t="s">
        <v>46</v>
      </c>
      <c r="B12" t="s">
        <v>155</v>
      </c>
      <c r="C12" t="s">
        <v>78</v>
      </c>
      <c r="D12" t="s">
        <v>8</v>
      </c>
      <c r="E12">
        <v>7.0000000000000007E-2</v>
      </c>
      <c r="F12">
        <v>0.01</v>
      </c>
      <c r="G12">
        <v>7</v>
      </c>
      <c r="H12">
        <v>0.13</v>
      </c>
      <c r="I12">
        <v>0.08</v>
      </c>
      <c r="J12">
        <v>10</v>
      </c>
    </row>
    <row r="13" spans="1:10" x14ac:dyDescent="0.3">
      <c r="A13" t="s">
        <v>46</v>
      </c>
      <c r="B13" t="s">
        <v>155</v>
      </c>
      <c r="C13" t="s">
        <v>167</v>
      </c>
      <c r="D13" t="s">
        <v>8</v>
      </c>
      <c r="E13">
        <v>8</v>
      </c>
      <c r="F13">
        <v>0</v>
      </c>
      <c r="G13">
        <v>7</v>
      </c>
      <c r="H13">
        <v>9.33</v>
      </c>
      <c r="I13">
        <v>7.34</v>
      </c>
      <c r="J13">
        <v>10</v>
      </c>
    </row>
    <row r="14" spans="1:10" x14ac:dyDescent="0.3">
      <c r="A14" t="s">
        <v>16</v>
      </c>
      <c r="B14" t="s">
        <v>155</v>
      </c>
      <c r="C14" t="s">
        <v>163</v>
      </c>
      <c r="D14" t="s">
        <v>8</v>
      </c>
      <c r="E14">
        <v>63.1</v>
      </c>
      <c r="F14">
        <v>56.39</v>
      </c>
      <c r="G14">
        <v>8</v>
      </c>
      <c r="H14">
        <v>30.03</v>
      </c>
      <c r="I14">
        <v>16.09</v>
      </c>
      <c r="J14">
        <v>10</v>
      </c>
    </row>
    <row r="15" spans="1:10" x14ac:dyDescent="0.3">
      <c r="A15" t="s">
        <v>16</v>
      </c>
      <c r="B15" t="s">
        <v>155</v>
      </c>
      <c r="C15" t="s">
        <v>150</v>
      </c>
      <c r="D15" t="s">
        <v>8</v>
      </c>
      <c r="E15">
        <v>1.94</v>
      </c>
      <c r="F15">
        <v>1.1200000000000001</v>
      </c>
      <c r="G15">
        <v>8</v>
      </c>
      <c r="H15">
        <v>1.79</v>
      </c>
      <c r="I15">
        <v>0.79</v>
      </c>
      <c r="J15">
        <v>10</v>
      </c>
    </row>
    <row r="16" spans="1:10" x14ac:dyDescent="0.3">
      <c r="A16" t="s">
        <v>16</v>
      </c>
      <c r="B16" t="s">
        <v>155</v>
      </c>
      <c r="C16" t="s">
        <v>164</v>
      </c>
      <c r="D16" t="s">
        <v>8</v>
      </c>
      <c r="E16">
        <v>4</v>
      </c>
      <c r="F16">
        <v>0</v>
      </c>
      <c r="G16">
        <v>8</v>
      </c>
      <c r="H16">
        <v>3.6</v>
      </c>
      <c r="I16">
        <v>0.84</v>
      </c>
      <c r="J16">
        <v>10</v>
      </c>
    </row>
    <row r="17" spans="1:10" x14ac:dyDescent="0.3">
      <c r="A17" t="s">
        <v>46</v>
      </c>
      <c r="B17" t="s">
        <v>155</v>
      </c>
      <c r="C17" t="s">
        <v>163</v>
      </c>
      <c r="D17" t="s">
        <v>8</v>
      </c>
      <c r="E17">
        <v>11.35</v>
      </c>
      <c r="F17">
        <v>6.01</v>
      </c>
      <c r="G17">
        <v>7</v>
      </c>
      <c r="H17">
        <v>30.03</v>
      </c>
      <c r="I17">
        <v>16.09</v>
      </c>
      <c r="J17">
        <v>10</v>
      </c>
    </row>
    <row r="18" spans="1:10" x14ac:dyDescent="0.3">
      <c r="A18" t="s">
        <v>46</v>
      </c>
      <c r="B18" t="s">
        <v>155</v>
      </c>
      <c r="C18" t="s">
        <v>150</v>
      </c>
      <c r="D18" t="s">
        <v>8</v>
      </c>
      <c r="E18">
        <v>0.83</v>
      </c>
      <c r="F18">
        <v>0.31</v>
      </c>
      <c r="G18">
        <v>7</v>
      </c>
      <c r="H18">
        <v>1.79</v>
      </c>
      <c r="I18">
        <v>0.79</v>
      </c>
      <c r="J18">
        <v>10</v>
      </c>
    </row>
    <row r="19" spans="1:10" x14ac:dyDescent="0.3">
      <c r="A19" t="s">
        <v>46</v>
      </c>
      <c r="B19" t="s">
        <v>155</v>
      </c>
      <c r="C19" t="s">
        <v>164</v>
      </c>
      <c r="D19" t="s">
        <v>8</v>
      </c>
      <c r="E19">
        <v>3.67</v>
      </c>
      <c r="F19">
        <v>1.51</v>
      </c>
      <c r="G19">
        <v>7</v>
      </c>
      <c r="H19">
        <v>3.6</v>
      </c>
      <c r="I19">
        <v>0.84</v>
      </c>
      <c r="J19">
        <v>10</v>
      </c>
    </row>
    <row r="20" spans="1:10" x14ac:dyDescent="0.3">
      <c r="A20" t="s">
        <v>16</v>
      </c>
      <c r="B20" t="s">
        <v>155</v>
      </c>
      <c r="C20" t="s">
        <v>528</v>
      </c>
      <c r="D20" t="s">
        <v>8</v>
      </c>
      <c r="E20">
        <v>8.9700000000000006</v>
      </c>
      <c r="F20">
        <v>8.61</v>
      </c>
      <c r="G20">
        <v>8</v>
      </c>
      <c r="H20">
        <v>21.2</v>
      </c>
      <c r="I20">
        <v>16.78</v>
      </c>
      <c r="J20">
        <v>10</v>
      </c>
    </row>
    <row r="21" spans="1:10" x14ac:dyDescent="0.3">
      <c r="A21" t="s">
        <v>46</v>
      </c>
      <c r="B21" t="s">
        <v>155</v>
      </c>
      <c r="C21" t="s">
        <v>528</v>
      </c>
      <c r="D21" t="s">
        <v>8</v>
      </c>
      <c r="E21">
        <v>52.99</v>
      </c>
      <c r="F21">
        <v>29.27</v>
      </c>
      <c r="G21">
        <v>7</v>
      </c>
      <c r="H21">
        <v>21.2</v>
      </c>
      <c r="I21">
        <v>16.78</v>
      </c>
      <c r="J21">
        <v>10</v>
      </c>
    </row>
    <row r="22" spans="1:10" x14ac:dyDescent="0.3">
      <c r="A22" t="s">
        <v>16</v>
      </c>
      <c r="B22" t="s">
        <v>155</v>
      </c>
      <c r="C22" t="s">
        <v>511</v>
      </c>
      <c r="D22" t="s">
        <v>8</v>
      </c>
      <c r="E22">
        <v>81.52</v>
      </c>
      <c r="F22">
        <v>46.56</v>
      </c>
      <c r="G22">
        <v>8</v>
      </c>
      <c r="H22">
        <v>56.31</v>
      </c>
      <c r="I22">
        <v>26.38</v>
      </c>
      <c r="J22">
        <v>10</v>
      </c>
    </row>
    <row r="23" spans="1:10" x14ac:dyDescent="0.3">
      <c r="A23" t="s">
        <v>46</v>
      </c>
      <c r="B23" t="s">
        <v>155</v>
      </c>
      <c r="C23" t="s">
        <v>511</v>
      </c>
      <c r="D23" t="s">
        <v>8</v>
      </c>
      <c r="E23">
        <v>43.3</v>
      </c>
      <c r="F23">
        <v>32.11</v>
      </c>
      <c r="G23">
        <v>7</v>
      </c>
      <c r="H23">
        <v>56.31</v>
      </c>
      <c r="I23">
        <v>26.38</v>
      </c>
      <c r="J23">
        <v>10</v>
      </c>
    </row>
    <row r="24" spans="1:10" x14ac:dyDescent="0.3">
      <c r="A24" t="s">
        <v>16</v>
      </c>
      <c r="B24" t="s">
        <v>155</v>
      </c>
      <c r="C24" t="s">
        <v>519</v>
      </c>
      <c r="D24" t="s">
        <v>8</v>
      </c>
      <c r="E24">
        <v>0.38</v>
      </c>
      <c r="F24">
        <v>1.85</v>
      </c>
      <c r="G24">
        <v>8</v>
      </c>
      <c r="H24">
        <v>0.4</v>
      </c>
      <c r="I24">
        <v>0.7</v>
      </c>
      <c r="J24">
        <v>10</v>
      </c>
    </row>
    <row r="25" spans="1:10" x14ac:dyDescent="0.3">
      <c r="A25" t="s">
        <v>46</v>
      </c>
      <c r="B25" t="s">
        <v>155</v>
      </c>
      <c r="C25" t="s">
        <v>519</v>
      </c>
      <c r="D25" t="s">
        <v>8</v>
      </c>
      <c r="E25">
        <v>0.14000000000000001</v>
      </c>
      <c r="F25">
        <v>0.38</v>
      </c>
      <c r="G25">
        <v>7</v>
      </c>
      <c r="H25">
        <v>0.4</v>
      </c>
      <c r="I25">
        <v>0.7</v>
      </c>
      <c r="J25">
        <v>10</v>
      </c>
    </row>
    <row r="26" spans="1:10" x14ac:dyDescent="0.3">
      <c r="A26" t="s">
        <v>16</v>
      </c>
      <c r="B26" t="s">
        <v>155</v>
      </c>
      <c r="C26" t="s">
        <v>520</v>
      </c>
      <c r="D26" t="s">
        <v>8</v>
      </c>
      <c r="E26">
        <v>0</v>
      </c>
      <c r="F26">
        <v>2.67</v>
      </c>
      <c r="G26">
        <v>8</v>
      </c>
      <c r="H26">
        <v>0.2</v>
      </c>
      <c r="I26">
        <v>0.63</v>
      </c>
      <c r="J26">
        <v>10</v>
      </c>
    </row>
    <row r="27" spans="1:10" x14ac:dyDescent="0.3">
      <c r="A27" t="s">
        <v>46</v>
      </c>
      <c r="B27" t="s">
        <v>155</v>
      </c>
      <c r="C27" t="s">
        <v>520</v>
      </c>
      <c r="D27" t="s">
        <v>8</v>
      </c>
      <c r="E27">
        <v>0</v>
      </c>
      <c r="F27">
        <v>0</v>
      </c>
      <c r="G27">
        <v>7</v>
      </c>
      <c r="H27">
        <v>0.2</v>
      </c>
      <c r="I27">
        <v>0.63</v>
      </c>
      <c r="J27">
        <v>10</v>
      </c>
    </row>
    <row r="28" spans="1:10" x14ac:dyDescent="0.3">
      <c r="A28" t="s">
        <v>16</v>
      </c>
      <c r="B28" t="s">
        <v>155</v>
      </c>
      <c r="C28" t="s">
        <v>521</v>
      </c>
      <c r="D28" t="s">
        <v>8</v>
      </c>
      <c r="E28">
        <v>702.64</v>
      </c>
      <c r="F28">
        <v>120.83</v>
      </c>
      <c r="G28">
        <v>8</v>
      </c>
      <c r="H28">
        <v>712.16</v>
      </c>
      <c r="I28">
        <v>219.66</v>
      </c>
      <c r="J28">
        <v>10</v>
      </c>
    </row>
    <row r="29" spans="1:10" x14ac:dyDescent="0.3">
      <c r="A29" t="s">
        <v>46</v>
      </c>
      <c r="B29" t="s">
        <v>155</v>
      </c>
      <c r="C29" t="s">
        <v>521</v>
      </c>
      <c r="D29" t="s">
        <v>8</v>
      </c>
      <c r="E29">
        <v>1039.6099999999999</v>
      </c>
      <c r="F29">
        <v>256.36</v>
      </c>
      <c r="G29">
        <v>7</v>
      </c>
      <c r="H29">
        <v>712.16</v>
      </c>
      <c r="I29">
        <v>219.66</v>
      </c>
      <c r="J29">
        <v>10</v>
      </c>
    </row>
    <row r="30" spans="1:10" x14ac:dyDescent="0.3">
      <c r="A30" t="s">
        <v>16</v>
      </c>
      <c r="B30" t="s">
        <v>155</v>
      </c>
      <c r="C30" t="s">
        <v>522</v>
      </c>
      <c r="D30" t="s">
        <v>8</v>
      </c>
      <c r="E30">
        <v>1.63</v>
      </c>
      <c r="F30">
        <v>1.69</v>
      </c>
      <c r="G30">
        <v>8</v>
      </c>
      <c r="H30">
        <v>1.9</v>
      </c>
      <c r="I30">
        <v>0.99</v>
      </c>
      <c r="J30">
        <v>10</v>
      </c>
    </row>
    <row r="31" spans="1:10" x14ac:dyDescent="0.3">
      <c r="A31" t="s">
        <v>46</v>
      </c>
      <c r="B31" t="s">
        <v>155</v>
      </c>
      <c r="C31" t="s">
        <v>522</v>
      </c>
      <c r="D31" t="s">
        <v>8</v>
      </c>
      <c r="E31">
        <v>0.86</v>
      </c>
      <c r="F31">
        <v>1.35</v>
      </c>
      <c r="G31">
        <v>7</v>
      </c>
      <c r="H31">
        <v>1.9</v>
      </c>
      <c r="I31">
        <v>0.99</v>
      </c>
      <c r="J31">
        <v>10</v>
      </c>
    </row>
    <row r="32" spans="1:10" x14ac:dyDescent="0.3">
      <c r="A32" t="s">
        <v>16</v>
      </c>
      <c r="B32" t="s">
        <v>155</v>
      </c>
      <c r="C32" t="s">
        <v>523</v>
      </c>
      <c r="D32" t="s">
        <v>8</v>
      </c>
      <c r="E32">
        <v>10.75</v>
      </c>
      <c r="F32">
        <v>11.56</v>
      </c>
      <c r="G32">
        <v>8</v>
      </c>
      <c r="H32">
        <v>7.1</v>
      </c>
      <c r="I32">
        <v>5.65</v>
      </c>
      <c r="J32">
        <v>10</v>
      </c>
    </row>
    <row r="33" spans="1:10" x14ac:dyDescent="0.3">
      <c r="A33" t="s">
        <v>46</v>
      </c>
      <c r="B33" t="s">
        <v>155</v>
      </c>
      <c r="C33" t="s">
        <v>523</v>
      </c>
      <c r="D33" t="s">
        <v>8</v>
      </c>
      <c r="E33">
        <v>5.43</v>
      </c>
      <c r="F33">
        <v>4.08</v>
      </c>
      <c r="G33">
        <v>7</v>
      </c>
      <c r="H33">
        <v>7.1</v>
      </c>
      <c r="I33">
        <v>5.65</v>
      </c>
      <c r="J33">
        <v>10</v>
      </c>
    </row>
    <row r="34" spans="1:10" x14ac:dyDescent="0.3">
      <c r="A34" t="s">
        <v>16</v>
      </c>
      <c r="B34" t="s">
        <v>155</v>
      </c>
      <c r="C34" t="s">
        <v>524</v>
      </c>
      <c r="D34" t="s">
        <v>8</v>
      </c>
      <c r="E34">
        <v>1.25</v>
      </c>
      <c r="F34">
        <v>3.54</v>
      </c>
      <c r="G34">
        <v>8</v>
      </c>
      <c r="H34">
        <v>0.2</v>
      </c>
      <c r="I34">
        <v>0.42</v>
      </c>
      <c r="J34">
        <v>10</v>
      </c>
    </row>
    <row r="35" spans="1:10" x14ac:dyDescent="0.3">
      <c r="A35" t="s">
        <v>46</v>
      </c>
      <c r="B35" t="s">
        <v>155</v>
      </c>
      <c r="C35" t="s">
        <v>524</v>
      </c>
      <c r="D35" t="s">
        <v>8</v>
      </c>
      <c r="E35">
        <v>0</v>
      </c>
      <c r="F35">
        <v>0</v>
      </c>
      <c r="G35">
        <v>7</v>
      </c>
      <c r="H35">
        <v>0.2</v>
      </c>
      <c r="I35">
        <v>0.42</v>
      </c>
      <c r="J35">
        <v>10</v>
      </c>
    </row>
    <row r="36" spans="1:10" x14ac:dyDescent="0.3">
      <c r="A36" t="s">
        <v>16</v>
      </c>
      <c r="B36" t="s">
        <v>155</v>
      </c>
      <c r="C36" t="s">
        <v>525</v>
      </c>
      <c r="D36" t="s">
        <v>8</v>
      </c>
      <c r="E36">
        <v>41.46</v>
      </c>
      <c r="F36">
        <v>6.68</v>
      </c>
      <c r="G36">
        <v>8</v>
      </c>
      <c r="H36">
        <v>37.4</v>
      </c>
      <c r="I36">
        <v>4.12</v>
      </c>
      <c r="J36">
        <v>10</v>
      </c>
    </row>
    <row r="37" spans="1:10" x14ac:dyDescent="0.3">
      <c r="A37" t="s">
        <v>46</v>
      </c>
      <c r="B37" t="s">
        <v>155</v>
      </c>
      <c r="C37" t="s">
        <v>525</v>
      </c>
      <c r="D37" t="s">
        <v>8</v>
      </c>
      <c r="E37">
        <v>42.14</v>
      </c>
      <c r="F37">
        <v>6.3</v>
      </c>
      <c r="G37">
        <v>7</v>
      </c>
      <c r="H37">
        <v>37.4</v>
      </c>
      <c r="I37">
        <v>4.12</v>
      </c>
      <c r="J37">
        <v>10</v>
      </c>
    </row>
    <row r="38" spans="1:10" x14ac:dyDescent="0.3">
      <c r="A38" t="s">
        <v>16</v>
      </c>
      <c r="B38" t="s">
        <v>155</v>
      </c>
      <c r="C38" t="s">
        <v>526</v>
      </c>
      <c r="D38" t="s">
        <v>8</v>
      </c>
      <c r="E38">
        <v>58.54</v>
      </c>
      <c r="F38">
        <v>7.25</v>
      </c>
      <c r="G38">
        <v>8</v>
      </c>
      <c r="H38">
        <v>54.6</v>
      </c>
      <c r="I38">
        <v>8.8699999999999992</v>
      </c>
      <c r="J38">
        <v>10</v>
      </c>
    </row>
    <row r="39" spans="1:10" x14ac:dyDescent="0.3">
      <c r="A39" t="s">
        <v>46</v>
      </c>
      <c r="B39" t="s">
        <v>155</v>
      </c>
      <c r="C39" t="s">
        <v>526</v>
      </c>
      <c r="D39" t="s">
        <v>8</v>
      </c>
      <c r="E39">
        <v>54.81</v>
      </c>
      <c r="F39">
        <v>4.5199999999999996</v>
      </c>
      <c r="G39">
        <v>7</v>
      </c>
      <c r="H39">
        <v>54.6</v>
      </c>
      <c r="I39">
        <v>8.8699999999999992</v>
      </c>
      <c r="J39">
        <v>10</v>
      </c>
    </row>
    <row r="40" spans="1:10" x14ac:dyDescent="0.3">
      <c r="A40" t="s">
        <v>16</v>
      </c>
      <c r="B40" t="s">
        <v>155</v>
      </c>
      <c r="C40" t="s">
        <v>527</v>
      </c>
      <c r="D40" t="s">
        <v>8</v>
      </c>
      <c r="E40">
        <v>46</v>
      </c>
      <c r="F40">
        <v>9.3000000000000007</v>
      </c>
      <c r="G40">
        <v>8</v>
      </c>
      <c r="H40">
        <v>48.5</v>
      </c>
      <c r="I40">
        <v>6.58</v>
      </c>
      <c r="J40">
        <v>10</v>
      </c>
    </row>
    <row r="41" spans="1:10" x14ac:dyDescent="0.3">
      <c r="A41" t="s">
        <v>46</v>
      </c>
      <c r="B41" t="s">
        <v>155</v>
      </c>
      <c r="C41" t="s">
        <v>527</v>
      </c>
      <c r="D41" t="s">
        <v>8</v>
      </c>
      <c r="E41">
        <v>48.5</v>
      </c>
      <c r="F41">
        <v>7.6</v>
      </c>
      <c r="G41">
        <v>7</v>
      </c>
      <c r="H41">
        <v>48.5</v>
      </c>
      <c r="I41">
        <v>6.58</v>
      </c>
      <c r="J4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4033-9DE4-4FDB-843F-1658ED31BF2D}">
  <dimension ref="A1:L6"/>
  <sheetViews>
    <sheetView workbookViewId="0">
      <selection sqref="A1:L6"/>
    </sheetView>
  </sheetViews>
  <sheetFormatPr defaultRowHeight="14.4" x14ac:dyDescent="0.3"/>
  <cols>
    <col min="2" max="2" width="13.21875" bestFit="1" customWidth="1"/>
    <col min="3" max="3" width="28.6640625" bestFit="1" customWidth="1"/>
    <col min="4" max="4" width="28.664062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 t="s">
        <v>10</v>
      </c>
      <c r="J1" s="6" t="s">
        <v>19</v>
      </c>
      <c r="K1" s="6" t="s">
        <v>20</v>
      </c>
      <c r="L1" s="6" t="s">
        <v>14</v>
      </c>
    </row>
    <row r="2" spans="1:12" x14ac:dyDescent="0.3">
      <c r="A2" t="s">
        <v>479</v>
      </c>
      <c r="B2" t="s">
        <v>4</v>
      </c>
      <c r="C2" t="s">
        <v>143</v>
      </c>
      <c r="D2" t="s">
        <v>7</v>
      </c>
      <c r="E2">
        <v>104.5</v>
      </c>
      <c r="F2">
        <v>91.9</v>
      </c>
      <c r="G2">
        <v>118.7</v>
      </c>
      <c r="H2">
        <v>88</v>
      </c>
      <c r="I2">
        <v>32</v>
      </c>
      <c r="J2">
        <v>30.7</v>
      </c>
      <c r="K2">
        <v>33.4</v>
      </c>
      <c r="L2">
        <v>837</v>
      </c>
    </row>
    <row r="3" spans="1:12" x14ac:dyDescent="0.3">
      <c r="A3" t="s">
        <v>480</v>
      </c>
      <c r="B3" t="s">
        <v>4</v>
      </c>
      <c r="C3" t="s">
        <v>143</v>
      </c>
      <c r="D3" t="s">
        <v>7</v>
      </c>
      <c r="E3">
        <v>52</v>
      </c>
      <c r="F3">
        <v>49.1</v>
      </c>
      <c r="G3">
        <v>55.2</v>
      </c>
      <c r="H3">
        <v>437</v>
      </c>
      <c r="I3">
        <v>32</v>
      </c>
      <c r="J3">
        <v>30.7</v>
      </c>
      <c r="K3">
        <v>33.4</v>
      </c>
      <c r="L3">
        <v>837</v>
      </c>
    </row>
    <row r="4" spans="1:12" x14ac:dyDescent="0.3">
      <c r="A4" t="s">
        <v>481</v>
      </c>
      <c r="B4" t="s">
        <v>4</v>
      </c>
      <c r="C4" t="s">
        <v>143</v>
      </c>
      <c r="D4" t="s">
        <v>7</v>
      </c>
      <c r="E4">
        <v>44.5</v>
      </c>
      <c r="F4">
        <v>39.799999999999997</v>
      </c>
      <c r="G4">
        <v>49.8</v>
      </c>
      <c r="H4">
        <v>121</v>
      </c>
      <c r="I4">
        <v>32</v>
      </c>
      <c r="J4">
        <v>30.7</v>
      </c>
      <c r="K4">
        <v>33.4</v>
      </c>
      <c r="L4">
        <v>837</v>
      </c>
    </row>
    <row r="5" spans="1:12" x14ac:dyDescent="0.3">
      <c r="A5" t="s">
        <v>66</v>
      </c>
      <c r="B5" t="s">
        <v>4</v>
      </c>
      <c r="C5" t="s">
        <v>143</v>
      </c>
      <c r="D5" t="s">
        <v>7</v>
      </c>
      <c r="E5">
        <v>28.8</v>
      </c>
      <c r="F5">
        <v>27.3</v>
      </c>
      <c r="G5">
        <v>30.4</v>
      </c>
      <c r="H5">
        <v>507</v>
      </c>
      <c r="I5">
        <v>32</v>
      </c>
      <c r="J5">
        <v>30.7</v>
      </c>
      <c r="K5">
        <v>33.4</v>
      </c>
      <c r="L5">
        <v>837</v>
      </c>
    </row>
    <row r="6" spans="1:12" x14ac:dyDescent="0.3">
      <c r="A6" t="s">
        <v>65</v>
      </c>
      <c r="B6" t="s">
        <v>4</v>
      </c>
      <c r="C6" t="s">
        <v>143</v>
      </c>
      <c r="D6" t="s">
        <v>7</v>
      </c>
      <c r="E6">
        <v>26.1</v>
      </c>
      <c r="F6">
        <v>23.1</v>
      </c>
      <c r="G6">
        <v>29.5</v>
      </c>
      <c r="H6">
        <v>97</v>
      </c>
      <c r="I6">
        <v>32</v>
      </c>
      <c r="J6">
        <v>30.7</v>
      </c>
      <c r="K6">
        <v>33.4</v>
      </c>
      <c r="L6">
        <v>837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EA3D-E7BE-452C-9CF9-245ED3157354}">
  <dimension ref="A1:J9"/>
  <sheetViews>
    <sheetView workbookViewId="0">
      <selection activeCell="A4" sqref="A4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529</v>
      </c>
      <c r="B2" t="s">
        <v>155</v>
      </c>
      <c r="C2" t="s">
        <v>159</v>
      </c>
      <c r="D2" t="s">
        <v>8</v>
      </c>
      <c r="E2">
        <v>0.68</v>
      </c>
      <c r="F2">
        <v>0.31</v>
      </c>
      <c r="G2">
        <v>31</v>
      </c>
    </row>
    <row r="3" spans="1:10" x14ac:dyDescent="0.3">
      <c r="A3" t="s">
        <v>529</v>
      </c>
      <c r="B3" t="s">
        <v>155</v>
      </c>
      <c r="C3" t="s">
        <v>160</v>
      </c>
      <c r="D3" t="s">
        <v>8</v>
      </c>
      <c r="E3">
        <v>0.28000000000000003</v>
      </c>
      <c r="F3">
        <v>0.37</v>
      </c>
      <c r="G3">
        <v>31</v>
      </c>
    </row>
    <row r="4" spans="1:10" x14ac:dyDescent="0.3">
      <c r="A4" t="s">
        <v>530</v>
      </c>
      <c r="B4" t="s">
        <v>155</v>
      </c>
      <c r="C4" t="s">
        <v>159</v>
      </c>
      <c r="D4" t="s">
        <v>8</v>
      </c>
      <c r="E4">
        <v>0.7</v>
      </c>
      <c r="F4">
        <v>0.23</v>
      </c>
      <c r="G4">
        <v>37</v>
      </c>
    </row>
    <row r="5" spans="1:10" x14ac:dyDescent="0.3">
      <c r="A5" t="s">
        <v>530</v>
      </c>
      <c r="B5" t="s">
        <v>155</v>
      </c>
      <c r="C5" t="s">
        <v>160</v>
      </c>
      <c r="D5" t="s">
        <v>8</v>
      </c>
      <c r="E5">
        <v>0.31</v>
      </c>
      <c r="F5">
        <v>0.16</v>
      </c>
      <c r="G5">
        <v>37</v>
      </c>
    </row>
    <row r="6" spans="1:10" x14ac:dyDescent="0.3">
      <c r="A6" t="s">
        <v>102</v>
      </c>
      <c r="B6" t="s">
        <v>155</v>
      </c>
      <c r="C6" t="s">
        <v>159</v>
      </c>
      <c r="D6" t="s">
        <v>8</v>
      </c>
      <c r="E6">
        <v>0.69</v>
      </c>
      <c r="F6">
        <v>0.14000000000000001</v>
      </c>
      <c r="G6">
        <v>13</v>
      </c>
    </row>
    <row r="7" spans="1:10" x14ac:dyDescent="0.3">
      <c r="A7" t="s">
        <v>102</v>
      </c>
      <c r="B7" t="s">
        <v>155</v>
      </c>
      <c r="C7" t="s">
        <v>160</v>
      </c>
      <c r="D7" t="s">
        <v>8</v>
      </c>
      <c r="E7">
        <v>0.4</v>
      </c>
      <c r="F7">
        <v>0.09</v>
      </c>
      <c r="G7">
        <v>13</v>
      </c>
    </row>
    <row r="8" spans="1:10" x14ac:dyDescent="0.3">
      <c r="A8" t="s">
        <v>531</v>
      </c>
      <c r="B8" t="s">
        <v>155</v>
      </c>
      <c r="C8" t="s">
        <v>159</v>
      </c>
      <c r="D8" t="s">
        <v>8</v>
      </c>
      <c r="E8">
        <v>1.1399999999999999</v>
      </c>
      <c r="F8">
        <v>0.69</v>
      </c>
      <c r="G8">
        <v>7</v>
      </c>
    </row>
    <row r="9" spans="1:10" x14ac:dyDescent="0.3">
      <c r="A9" t="s">
        <v>531</v>
      </c>
      <c r="B9" t="s">
        <v>155</v>
      </c>
      <c r="C9" t="s">
        <v>160</v>
      </c>
      <c r="D9" t="s">
        <v>8</v>
      </c>
      <c r="E9">
        <v>1.1000000000000001</v>
      </c>
      <c r="F9">
        <v>1.05</v>
      </c>
      <c r="G9">
        <v>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6FFE-8B1E-4888-A34E-BE3966B88825}">
  <dimension ref="A1:J16"/>
  <sheetViews>
    <sheetView workbookViewId="0">
      <selection activeCell="C11" sqref="C11"/>
    </sheetView>
  </sheetViews>
  <sheetFormatPr defaultRowHeight="14.4" x14ac:dyDescent="0.3"/>
  <cols>
    <col min="3" max="3" width="21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532</v>
      </c>
      <c r="B2" t="s">
        <v>155</v>
      </c>
      <c r="C2" t="s">
        <v>35</v>
      </c>
      <c r="D2" t="s">
        <v>8</v>
      </c>
      <c r="E2">
        <v>14</v>
      </c>
      <c r="F2">
        <v>10</v>
      </c>
      <c r="G2">
        <v>5</v>
      </c>
      <c r="H2">
        <v>12</v>
      </c>
      <c r="I2">
        <v>12</v>
      </c>
      <c r="J2">
        <v>106</v>
      </c>
    </row>
    <row r="3" spans="1:10" x14ac:dyDescent="0.3">
      <c r="A3" t="s">
        <v>532</v>
      </c>
      <c r="B3" t="s">
        <v>155</v>
      </c>
      <c r="C3" t="s">
        <v>68</v>
      </c>
      <c r="D3" t="s">
        <v>8</v>
      </c>
      <c r="E3">
        <v>7</v>
      </c>
      <c r="F3">
        <v>5.7</v>
      </c>
      <c r="G3">
        <v>5</v>
      </c>
      <c r="H3">
        <v>7.3</v>
      </c>
      <c r="I3">
        <v>5.5</v>
      </c>
      <c r="J3">
        <v>106</v>
      </c>
    </row>
    <row r="4" spans="1:10" x14ac:dyDescent="0.3">
      <c r="A4" t="s">
        <v>532</v>
      </c>
      <c r="B4" t="s">
        <v>155</v>
      </c>
      <c r="C4" t="s">
        <v>682</v>
      </c>
      <c r="D4" t="s">
        <v>8</v>
      </c>
      <c r="E4">
        <v>57.3</v>
      </c>
      <c r="F4">
        <v>31.7</v>
      </c>
      <c r="G4">
        <v>5</v>
      </c>
      <c r="H4">
        <v>48.7</v>
      </c>
      <c r="I4">
        <v>20.9</v>
      </c>
      <c r="J4">
        <v>106</v>
      </c>
    </row>
    <row r="5" spans="1:10" x14ac:dyDescent="0.3">
      <c r="A5" t="s">
        <v>532</v>
      </c>
      <c r="B5" t="s">
        <v>155</v>
      </c>
      <c r="C5" t="s">
        <v>69</v>
      </c>
      <c r="D5" t="s">
        <v>8</v>
      </c>
      <c r="E5">
        <v>7.2</v>
      </c>
      <c r="F5">
        <v>8.6</v>
      </c>
      <c r="G5">
        <v>5</v>
      </c>
      <c r="H5">
        <v>2</v>
      </c>
      <c r="I5">
        <v>2</v>
      </c>
      <c r="J5">
        <v>106</v>
      </c>
    </row>
    <row r="6" spans="1:10" x14ac:dyDescent="0.3">
      <c r="A6" t="s">
        <v>532</v>
      </c>
      <c r="B6" t="s">
        <v>155</v>
      </c>
      <c r="C6" t="s">
        <v>33</v>
      </c>
      <c r="D6" t="s">
        <v>8</v>
      </c>
      <c r="E6">
        <v>1.4</v>
      </c>
      <c r="F6">
        <v>1.7</v>
      </c>
      <c r="G6">
        <v>5</v>
      </c>
      <c r="H6">
        <v>0.3</v>
      </c>
      <c r="I6">
        <v>0.3</v>
      </c>
      <c r="J6">
        <v>106</v>
      </c>
    </row>
    <row r="7" spans="1:10" x14ac:dyDescent="0.3">
      <c r="A7" t="s">
        <v>533</v>
      </c>
      <c r="B7" t="s">
        <v>155</v>
      </c>
      <c r="C7" t="s">
        <v>35</v>
      </c>
      <c r="D7" t="s">
        <v>8</v>
      </c>
      <c r="E7">
        <v>12</v>
      </c>
      <c r="F7">
        <v>10</v>
      </c>
      <c r="G7">
        <v>56</v>
      </c>
      <c r="H7">
        <v>12</v>
      </c>
      <c r="I7">
        <v>12</v>
      </c>
      <c r="J7">
        <v>106</v>
      </c>
    </row>
    <row r="8" spans="1:10" x14ac:dyDescent="0.3">
      <c r="A8" t="s">
        <v>533</v>
      </c>
      <c r="B8" t="s">
        <v>155</v>
      </c>
      <c r="C8" t="s">
        <v>68</v>
      </c>
      <c r="D8" t="s">
        <v>8</v>
      </c>
      <c r="E8">
        <v>8.6</v>
      </c>
      <c r="F8">
        <v>5.8</v>
      </c>
      <c r="G8">
        <v>56</v>
      </c>
      <c r="H8">
        <v>7.3</v>
      </c>
      <c r="I8">
        <v>5.5</v>
      </c>
      <c r="J8">
        <v>106</v>
      </c>
    </row>
    <row r="9" spans="1:10" x14ac:dyDescent="0.3">
      <c r="A9" t="s">
        <v>533</v>
      </c>
      <c r="B9" t="s">
        <v>155</v>
      </c>
      <c r="C9" t="s">
        <v>682</v>
      </c>
      <c r="D9" t="s">
        <v>8</v>
      </c>
      <c r="E9">
        <v>44.1</v>
      </c>
      <c r="F9">
        <v>25.4</v>
      </c>
      <c r="G9">
        <v>56</v>
      </c>
      <c r="H9">
        <v>48.7</v>
      </c>
      <c r="I9">
        <v>20.9</v>
      </c>
      <c r="J9">
        <v>106</v>
      </c>
    </row>
    <row r="10" spans="1:10" x14ac:dyDescent="0.3">
      <c r="A10" t="s">
        <v>533</v>
      </c>
      <c r="B10" t="s">
        <v>155</v>
      </c>
      <c r="C10" t="s">
        <v>69</v>
      </c>
      <c r="D10" t="s">
        <v>8</v>
      </c>
      <c r="E10">
        <v>4.2</v>
      </c>
      <c r="F10">
        <v>5.6</v>
      </c>
      <c r="G10">
        <v>56</v>
      </c>
      <c r="H10">
        <v>2</v>
      </c>
      <c r="I10">
        <v>2</v>
      </c>
      <c r="J10">
        <v>106</v>
      </c>
    </row>
    <row r="11" spans="1:10" x14ac:dyDescent="0.3">
      <c r="A11" t="s">
        <v>533</v>
      </c>
      <c r="B11" t="s">
        <v>155</v>
      </c>
      <c r="C11" t="s">
        <v>33</v>
      </c>
      <c r="D11" t="s">
        <v>8</v>
      </c>
      <c r="E11">
        <v>0.4</v>
      </c>
      <c r="F11">
        <v>0.3</v>
      </c>
      <c r="G11">
        <v>56</v>
      </c>
      <c r="H11">
        <v>0.3</v>
      </c>
      <c r="I11">
        <v>0.3</v>
      </c>
      <c r="J11">
        <v>106</v>
      </c>
    </row>
    <row r="12" spans="1:10" x14ac:dyDescent="0.3">
      <c r="A12" t="s">
        <v>534</v>
      </c>
      <c r="B12" t="s">
        <v>155</v>
      </c>
      <c r="C12" t="s">
        <v>35</v>
      </c>
      <c r="D12" t="s">
        <v>8</v>
      </c>
      <c r="E12">
        <v>13</v>
      </c>
      <c r="F12">
        <v>9</v>
      </c>
      <c r="G12">
        <v>5</v>
      </c>
      <c r="H12">
        <v>12</v>
      </c>
      <c r="I12">
        <v>12</v>
      </c>
      <c r="J12">
        <v>106</v>
      </c>
    </row>
    <row r="13" spans="1:10" x14ac:dyDescent="0.3">
      <c r="A13" t="s">
        <v>534</v>
      </c>
      <c r="B13" t="s">
        <v>155</v>
      </c>
      <c r="C13" t="s">
        <v>68</v>
      </c>
      <c r="D13" t="s">
        <v>8</v>
      </c>
      <c r="E13">
        <v>6.9</v>
      </c>
      <c r="F13">
        <v>4.8</v>
      </c>
      <c r="G13">
        <v>5</v>
      </c>
      <c r="H13">
        <v>7.3</v>
      </c>
      <c r="I13">
        <v>5.5</v>
      </c>
      <c r="J13">
        <v>106</v>
      </c>
    </row>
    <row r="14" spans="1:10" x14ac:dyDescent="0.3">
      <c r="A14" t="s">
        <v>534</v>
      </c>
      <c r="B14" t="s">
        <v>155</v>
      </c>
      <c r="C14" t="s">
        <v>682</v>
      </c>
      <c r="D14" t="s">
        <v>8</v>
      </c>
      <c r="E14">
        <v>34.700000000000003</v>
      </c>
      <c r="F14">
        <v>13.7</v>
      </c>
      <c r="G14">
        <v>5</v>
      </c>
      <c r="H14">
        <v>48.7</v>
      </c>
      <c r="I14">
        <v>20.9</v>
      </c>
      <c r="J14">
        <v>106</v>
      </c>
    </row>
    <row r="15" spans="1:10" x14ac:dyDescent="0.3">
      <c r="A15" t="s">
        <v>534</v>
      </c>
      <c r="B15" t="s">
        <v>155</v>
      </c>
      <c r="C15" t="s">
        <v>69</v>
      </c>
      <c r="D15" t="s">
        <v>8</v>
      </c>
      <c r="E15">
        <v>9.5</v>
      </c>
      <c r="F15">
        <v>7</v>
      </c>
      <c r="G15">
        <v>5</v>
      </c>
      <c r="H15">
        <v>2</v>
      </c>
      <c r="I15">
        <v>2</v>
      </c>
      <c r="J15">
        <v>106</v>
      </c>
    </row>
    <row r="16" spans="1:10" x14ac:dyDescent="0.3">
      <c r="A16" t="s">
        <v>534</v>
      </c>
      <c r="B16" t="s">
        <v>155</v>
      </c>
      <c r="C16" t="s">
        <v>33</v>
      </c>
      <c r="D16" t="s">
        <v>8</v>
      </c>
      <c r="E16">
        <v>1.6</v>
      </c>
      <c r="F16">
        <v>0.9</v>
      </c>
      <c r="G16">
        <v>5</v>
      </c>
      <c r="H16">
        <v>0.3</v>
      </c>
      <c r="I16">
        <v>0.3</v>
      </c>
      <c r="J16">
        <v>106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4BC6-6F7E-43F4-8361-47F84E191150}">
  <dimension ref="A1:J25"/>
  <sheetViews>
    <sheetView workbookViewId="0">
      <selection activeCell="C21" sqref="C2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43</v>
      </c>
      <c r="C2" t="s">
        <v>165</v>
      </c>
      <c r="D2" t="s">
        <v>8</v>
      </c>
      <c r="E2">
        <v>36.6</v>
      </c>
      <c r="F2">
        <v>32.82</v>
      </c>
      <c r="G2">
        <v>5</v>
      </c>
      <c r="H2">
        <v>20.2</v>
      </c>
      <c r="I2">
        <v>22.02</v>
      </c>
      <c r="J2">
        <v>35</v>
      </c>
    </row>
    <row r="3" spans="1:10" x14ac:dyDescent="0.3">
      <c r="A3" t="s">
        <v>15</v>
      </c>
      <c r="B3" t="s">
        <v>43</v>
      </c>
      <c r="C3" t="s">
        <v>165</v>
      </c>
      <c r="D3" t="s">
        <v>8</v>
      </c>
      <c r="E3">
        <v>15.9</v>
      </c>
      <c r="F3">
        <v>16</v>
      </c>
      <c r="G3">
        <v>25</v>
      </c>
      <c r="H3">
        <v>20.2</v>
      </c>
      <c r="I3">
        <v>22.02</v>
      </c>
      <c r="J3">
        <v>35</v>
      </c>
    </row>
    <row r="4" spans="1:10" x14ac:dyDescent="0.3">
      <c r="A4" t="s">
        <v>46</v>
      </c>
      <c r="B4" t="s">
        <v>43</v>
      </c>
      <c r="C4" t="s">
        <v>165</v>
      </c>
      <c r="D4" t="s">
        <v>8</v>
      </c>
      <c r="E4">
        <v>14.2</v>
      </c>
      <c r="F4">
        <v>11.34</v>
      </c>
      <c r="G4">
        <v>5</v>
      </c>
      <c r="H4">
        <v>20.2</v>
      </c>
      <c r="I4">
        <v>22.02</v>
      </c>
      <c r="J4">
        <v>35</v>
      </c>
    </row>
    <row r="5" spans="1:10" x14ac:dyDescent="0.3">
      <c r="A5" t="s">
        <v>16</v>
      </c>
      <c r="B5" t="s">
        <v>43</v>
      </c>
      <c r="C5" t="s">
        <v>535</v>
      </c>
      <c r="D5" t="s">
        <v>8</v>
      </c>
      <c r="E5">
        <v>21</v>
      </c>
      <c r="F5">
        <v>6.44</v>
      </c>
      <c r="G5">
        <v>5</v>
      </c>
      <c r="H5">
        <v>18.7</v>
      </c>
      <c r="I5">
        <v>9.01</v>
      </c>
      <c r="J5">
        <v>35</v>
      </c>
    </row>
    <row r="6" spans="1:10" x14ac:dyDescent="0.3">
      <c r="A6" t="s">
        <v>15</v>
      </c>
      <c r="B6" t="s">
        <v>43</v>
      </c>
      <c r="C6" t="s">
        <v>535</v>
      </c>
      <c r="D6" t="s">
        <v>8</v>
      </c>
      <c r="E6">
        <v>19.66</v>
      </c>
      <c r="F6">
        <v>8.26</v>
      </c>
      <c r="G6">
        <v>25</v>
      </c>
      <c r="H6">
        <v>18.7</v>
      </c>
      <c r="I6">
        <v>9.01</v>
      </c>
      <c r="J6">
        <v>35</v>
      </c>
    </row>
    <row r="7" spans="1:10" x14ac:dyDescent="0.3">
      <c r="A7" t="s">
        <v>46</v>
      </c>
      <c r="B7" t="s">
        <v>43</v>
      </c>
      <c r="C7" t="s">
        <v>535</v>
      </c>
      <c r="D7" t="s">
        <v>8</v>
      </c>
      <c r="E7">
        <v>16.2</v>
      </c>
      <c r="F7">
        <v>6.26</v>
      </c>
      <c r="G7">
        <v>5</v>
      </c>
      <c r="H7">
        <v>18.7</v>
      </c>
      <c r="I7">
        <v>9.01</v>
      </c>
      <c r="J7">
        <v>35</v>
      </c>
    </row>
    <row r="8" spans="1:10" x14ac:dyDescent="0.3">
      <c r="A8" t="s">
        <v>16</v>
      </c>
      <c r="B8" t="s">
        <v>43</v>
      </c>
      <c r="C8" t="s">
        <v>536</v>
      </c>
      <c r="D8" t="s">
        <v>8</v>
      </c>
      <c r="E8">
        <v>22.4</v>
      </c>
      <c r="F8">
        <v>5.45</v>
      </c>
      <c r="G8">
        <v>5</v>
      </c>
      <c r="H8">
        <v>18.79</v>
      </c>
      <c r="I8">
        <v>10.08</v>
      </c>
      <c r="J8">
        <v>35</v>
      </c>
    </row>
    <row r="9" spans="1:10" x14ac:dyDescent="0.3">
      <c r="A9" t="s">
        <v>15</v>
      </c>
      <c r="B9" t="s">
        <v>43</v>
      </c>
      <c r="C9" t="s">
        <v>536</v>
      </c>
      <c r="D9" t="s">
        <v>8</v>
      </c>
      <c r="E9">
        <v>17.7</v>
      </c>
      <c r="F9">
        <v>8.81</v>
      </c>
      <c r="G9">
        <v>25</v>
      </c>
      <c r="H9">
        <v>18.79</v>
      </c>
      <c r="I9">
        <v>10.08</v>
      </c>
      <c r="J9">
        <v>35</v>
      </c>
    </row>
    <row r="10" spans="1:10" x14ac:dyDescent="0.3">
      <c r="A10" t="s">
        <v>46</v>
      </c>
      <c r="B10" t="s">
        <v>43</v>
      </c>
      <c r="C10" t="s">
        <v>536</v>
      </c>
      <c r="D10" t="s">
        <v>8</v>
      </c>
      <c r="E10">
        <v>23.8</v>
      </c>
      <c r="F10">
        <v>6.18</v>
      </c>
      <c r="G10">
        <v>5</v>
      </c>
      <c r="H10">
        <v>18.79</v>
      </c>
      <c r="I10">
        <v>10.08</v>
      </c>
      <c r="J10">
        <v>35</v>
      </c>
    </row>
    <row r="11" spans="1:10" x14ac:dyDescent="0.3">
      <c r="A11" t="s">
        <v>16</v>
      </c>
      <c r="B11" t="s">
        <v>43</v>
      </c>
      <c r="C11" t="s">
        <v>537</v>
      </c>
      <c r="D11" t="s">
        <v>8</v>
      </c>
      <c r="E11">
        <v>36</v>
      </c>
      <c r="F11">
        <v>5.95</v>
      </c>
      <c r="G11">
        <v>5</v>
      </c>
      <c r="H11">
        <v>37.200000000000003</v>
      </c>
      <c r="I11">
        <v>16.350000000000001</v>
      </c>
      <c r="J11">
        <v>35</v>
      </c>
    </row>
    <row r="12" spans="1:10" x14ac:dyDescent="0.3">
      <c r="A12" t="s">
        <v>15</v>
      </c>
      <c r="B12" t="s">
        <v>43</v>
      </c>
      <c r="C12" t="s">
        <v>537</v>
      </c>
      <c r="D12" t="s">
        <v>8</v>
      </c>
      <c r="E12">
        <v>35.54</v>
      </c>
      <c r="F12">
        <v>14.79</v>
      </c>
      <c r="G12">
        <v>25</v>
      </c>
      <c r="H12">
        <v>37.200000000000003</v>
      </c>
      <c r="I12">
        <v>16.350000000000001</v>
      </c>
      <c r="J12">
        <v>35</v>
      </c>
    </row>
    <row r="13" spans="1:10" x14ac:dyDescent="0.3">
      <c r="A13" t="s">
        <v>46</v>
      </c>
      <c r="B13" t="s">
        <v>43</v>
      </c>
      <c r="C13" t="s">
        <v>537</v>
      </c>
      <c r="D13" t="s">
        <v>8</v>
      </c>
      <c r="E13">
        <v>38.659999999999997</v>
      </c>
      <c r="F13">
        <v>9.52</v>
      </c>
      <c r="G13">
        <v>5</v>
      </c>
      <c r="H13">
        <v>37.200000000000003</v>
      </c>
      <c r="I13">
        <v>16.350000000000001</v>
      </c>
      <c r="J13">
        <v>35</v>
      </c>
    </row>
    <row r="14" spans="1:10" x14ac:dyDescent="0.3">
      <c r="A14" t="s">
        <v>16</v>
      </c>
      <c r="B14" t="s">
        <v>43</v>
      </c>
      <c r="C14" t="s">
        <v>538</v>
      </c>
      <c r="D14" t="s">
        <v>8</v>
      </c>
      <c r="E14">
        <v>79.400000000000006</v>
      </c>
      <c r="F14">
        <v>7.12</v>
      </c>
      <c r="G14">
        <v>5</v>
      </c>
      <c r="H14">
        <v>74.7</v>
      </c>
      <c r="I14">
        <v>31.91</v>
      </c>
      <c r="J14">
        <v>35</v>
      </c>
    </row>
    <row r="15" spans="1:10" x14ac:dyDescent="0.3">
      <c r="A15" t="s">
        <v>15</v>
      </c>
      <c r="B15" t="s">
        <v>43</v>
      </c>
      <c r="C15" t="s">
        <v>538</v>
      </c>
      <c r="D15" t="s">
        <v>8</v>
      </c>
      <c r="E15">
        <v>72.91</v>
      </c>
      <c r="F15">
        <v>34.619999999999997</v>
      </c>
      <c r="G15">
        <v>25</v>
      </c>
      <c r="H15">
        <v>74.7</v>
      </c>
      <c r="I15">
        <v>31.91</v>
      </c>
      <c r="J15">
        <v>35</v>
      </c>
    </row>
    <row r="16" spans="1:10" x14ac:dyDescent="0.3">
      <c r="A16" t="s">
        <v>46</v>
      </c>
      <c r="B16" t="s">
        <v>43</v>
      </c>
      <c r="C16" t="s">
        <v>538</v>
      </c>
      <c r="D16" t="s">
        <v>8</v>
      </c>
      <c r="E16">
        <v>78.599999999999994</v>
      </c>
      <c r="F16">
        <v>16.04</v>
      </c>
      <c r="G16">
        <v>5</v>
      </c>
      <c r="H16">
        <v>74.7</v>
      </c>
      <c r="I16">
        <v>31.91</v>
      </c>
      <c r="J16">
        <v>35</v>
      </c>
    </row>
    <row r="17" spans="1:10" x14ac:dyDescent="0.3">
      <c r="A17" t="s">
        <v>16</v>
      </c>
      <c r="B17" t="s">
        <v>43</v>
      </c>
      <c r="C17" t="s">
        <v>42</v>
      </c>
      <c r="D17" t="s">
        <v>8</v>
      </c>
      <c r="E17">
        <v>4</v>
      </c>
      <c r="F17">
        <v>2.39</v>
      </c>
      <c r="G17">
        <v>5</v>
      </c>
      <c r="H17">
        <v>6.02</v>
      </c>
      <c r="I17">
        <v>4</v>
      </c>
      <c r="J17">
        <v>35</v>
      </c>
    </row>
    <row r="18" spans="1:10" x14ac:dyDescent="0.3">
      <c r="A18" t="s">
        <v>15</v>
      </c>
      <c r="B18" t="s">
        <v>43</v>
      </c>
      <c r="C18" t="s">
        <v>42</v>
      </c>
      <c r="D18" t="s">
        <v>8</v>
      </c>
      <c r="E18">
        <v>4.5599999999999996</v>
      </c>
      <c r="F18">
        <v>2.44</v>
      </c>
      <c r="G18">
        <v>25</v>
      </c>
      <c r="H18">
        <v>6.02</v>
      </c>
      <c r="I18">
        <v>4</v>
      </c>
      <c r="J18">
        <v>35</v>
      </c>
    </row>
    <row r="19" spans="1:10" x14ac:dyDescent="0.3">
      <c r="A19" t="s">
        <v>46</v>
      </c>
      <c r="B19" t="s">
        <v>43</v>
      </c>
      <c r="C19" t="s">
        <v>42</v>
      </c>
      <c r="D19" t="s">
        <v>8</v>
      </c>
      <c r="E19">
        <v>10.02</v>
      </c>
      <c r="F19">
        <v>4.91</v>
      </c>
      <c r="G19">
        <v>5</v>
      </c>
      <c r="H19">
        <v>6.02</v>
      </c>
      <c r="I19">
        <v>4</v>
      </c>
      <c r="J19">
        <v>35</v>
      </c>
    </row>
    <row r="20" spans="1:10" x14ac:dyDescent="0.3">
      <c r="A20" t="s">
        <v>16</v>
      </c>
      <c r="B20" t="s">
        <v>43</v>
      </c>
      <c r="C20" t="s">
        <v>166</v>
      </c>
      <c r="D20" t="s">
        <v>8</v>
      </c>
      <c r="E20">
        <v>17.829999999999998</v>
      </c>
      <c r="F20">
        <v>10.15</v>
      </c>
      <c r="G20">
        <v>3</v>
      </c>
      <c r="H20">
        <v>18.55</v>
      </c>
      <c r="I20">
        <v>15.19</v>
      </c>
      <c r="J20">
        <v>18</v>
      </c>
    </row>
    <row r="21" spans="1:10" x14ac:dyDescent="0.3">
      <c r="A21" t="s">
        <v>15</v>
      </c>
      <c r="B21" t="s">
        <v>43</v>
      </c>
      <c r="C21" t="s">
        <v>166</v>
      </c>
      <c r="D21" t="s">
        <v>8</v>
      </c>
      <c r="E21">
        <v>13.38</v>
      </c>
      <c r="F21">
        <v>7.48</v>
      </c>
      <c r="G21">
        <v>11</v>
      </c>
      <c r="H21">
        <v>18.55</v>
      </c>
      <c r="I21">
        <v>15.19</v>
      </c>
      <c r="J21">
        <v>18</v>
      </c>
    </row>
    <row r="22" spans="1:10" x14ac:dyDescent="0.3">
      <c r="A22" t="s">
        <v>46</v>
      </c>
      <c r="B22" t="s">
        <v>43</v>
      </c>
      <c r="C22" t="s">
        <v>166</v>
      </c>
      <c r="D22" t="s">
        <v>8</v>
      </c>
      <c r="E22">
        <v>12.21</v>
      </c>
      <c r="F22">
        <v>10.06</v>
      </c>
      <c r="G22">
        <v>2</v>
      </c>
      <c r="H22">
        <v>18.55</v>
      </c>
      <c r="I22">
        <v>15.19</v>
      </c>
      <c r="J22">
        <v>18</v>
      </c>
    </row>
    <row r="23" spans="1:10" x14ac:dyDescent="0.3">
      <c r="A23" t="s">
        <v>16</v>
      </c>
      <c r="B23" t="s">
        <v>43</v>
      </c>
      <c r="C23" t="s">
        <v>33</v>
      </c>
      <c r="D23" t="s">
        <v>8</v>
      </c>
      <c r="E23">
        <v>0.56999999999999995</v>
      </c>
      <c r="F23">
        <v>0.42</v>
      </c>
      <c r="G23">
        <v>3</v>
      </c>
      <c r="H23">
        <v>0.22</v>
      </c>
      <c r="I23">
        <v>0.08</v>
      </c>
      <c r="J23">
        <v>18</v>
      </c>
    </row>
    <row r="24" spans="1:10" x14ac:dyDescent="0.3">
      <c r="A24" t="s">
        <v>15</v>
      </c>
      <c r="B24" t="s">
        <v>43</v>
      </c>
      <c r="C24" t="s">
        <v>33</v>
      </c>
      <c r="D24" t="s">
        <v>8</v>
      </c>
      <c r="E24">
        <v>0.24</v>
      </c>
      <c r="F24">
        <v>0.33</v>
      </c>
      <c r="G24">
        <v>11</v>
      </c>
      <c r="H24">
        <v>0.22</v>
      </c>
      <c r="I24">
        <v>0.08</v>
      </c>
      <c r="J24">
        <v>18</v>
      </c>
    </row>
    <row r="25" spans="1:10" x14ac:dyDescent="0.3">
      <c r="A25" t="s">
        <v>46</v>
      </c>
      <c r="B25" t="s">
        <v>43</v>
      </c>
      <c r="C25" t="s">
        <v>33</v>
      </c>
      <c r="D25" t="s">
        <v>8</v>
      </c>
      <c r="E25">
        <v>0.4</v>
      </c>
      <c r="F25">
        <v>0.51</v>
      </c>
      <c r="G25">
        <v>2</v>
      </c>
      <c r="H25">
        <v>0.22</v>
      </c>
      <c r="I25">
        <v>0.08</v>
      </c>
      <c r="J25">
        <v>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18BB-8F1B-49A6-A288-36A57CFE3A78}">
  <dimension ref="A1:J22"/>
  <sheetViews>
    <sheetView workbookViewId="0">
      <selection activeCell="C22" sqref="C2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43</v>
      </c>
      <c r="C2" t="s">
        <v>74</v>
      </c>
      <c r="D2" t="s">
        <v>8</v>
      </c>
      <c r="E2">
        <v>9.66</v>
      </c>
      <c r="F2">
        <v>2.2400000000000002</v>
      </c>
      <c r="G2">
        <v>5</v>
      </c>
      <c r="H2">
        <v>4.8</v>
      </c>
      <c r="I2">
        <v>1.98</v>
      </c>
      <c r="J2">
        <v>33</v>
      </c>
    </row>
    <row r="3" spans="1:10" x14ac:dyDescent="0.3">
      <c r="A3" t="s">
        <v>15</v>
      </c>
      <c r="B3" t="s">
        <v>43</v>
      </c>
      <c r="C3" t="s">
        <v>74</v>
      </c>
      <c r="D3" t="s">
        <v>8</v>
      </c>
      <c r="E3">
        <v>7.77</v>
      </c>
      <c r="F3">
        <v>3.62</v>
      </c>
      <c r="G3">
        <v>24</v>
      </c>
      <c r="H3">
        <v>4.8</v>
      </c>
      <c r="I3">
        <v>1.98</v>
      </c>
      <c r="J3">
        <v>33</v>
      </c>
    </row>
    <row r="4" spans="1:10" x14ac:dyDescent="0.3">
      <c r="A4" t="s">
        <v>46</v>
      </c>
      <c r="B4" t="s">
        <v>43</v>
      </c>
      <c r="C4" t="s">
        <v>74</v>
      </c>
      <c r="D4" t="s">
        <v>8</v>
      </c>
      <c r="E4">
        <v>4.28</v>
      </c>
      <c r="F4">
        <v>1.95</v>
      </c>
      <c r="G4">
        <v>6</v>
      </c>
      <c r="H4">
        <v>4.8</v>
      </c>
      <c r="I4">
        <v>1.98</v>
      </c>
      <c r="J4">
        <v>33</v>
      </c>
    </row>
    <row r="5" spans="1:10" x14ac:dyDescent="0.3">
      <c r="A5" t="s">
        <v>16</v>
      </c>
      <c r="B5" t="s">
        <v>43</v>
      </c>
      <c r="C5" t="s">
        <v>146</v>
      </c>
      <c r="D5" t="s">
        <v>8</v>
      </c>
      <c r="E5">
        <v>161.43</v>
      </c>
      <c r="F5">
        <v>39.31</v>
      </c>
      <c r="G5">
        <v>5</v>
      </c>
      <c r="H5">
        <v>18.87</v>
      </c>
      <c r="I5">
        <v>21.13</v>
      </c>
      <c r="J5">
        <v>33</v>
      </c>
    </row>
    <row r="6" spans="1:10" x14ac:dyDescent="0.3">
      <c r="A6" t="s">
        <v>15</v>
      </c>
      <c r="B6" t="s">
        <v>43</v>
      </c>
      <c r="C6" t="s">
        <v>146</v>
      </c>
      <c r="D6" t="s">
        <v>8</v>
      </c>
      <c r="E6">
        <v>53.86</v>
      </c>
      <c r="F6">
        <v>60.2</v>
      </c>
      <c r="G6">
        <v>24</v>
      </c>
      <c r="H6">
        <v>18.87</v>
      </c>
      <c r="I6">
        <v>21.13</v>
      </c>
      <c r="J6">
        <v>33</v>
      </c>
    </row>
    <row r="7" spans="1:10" x14ac:dyDescent="0.3">
      <c r="A7" t="s">
        <v>46</v>
      </c>
      <c r="B7" t="s">
        <v>43</v>
      </c>
      <c r="C7" t="s">
        <v>146</v>
      </c>
      <c r="D7" t="s">
        <v>8</v>
      </c>
      <c r="E7">
        <v>10.28</v>
      </c>
      <c r="F7">
        <v>5.0599999999999996</v>
      </c>
      <c r="G7">
        <v>6</v>
      </c>
      <c r="H7">
        <v>18.87</v>
      </c>
      <c r="I7">
        <v>21.13</v>
      </c>
      <c r="J7">
        <v>33</v>
      </c>
    </row>
    <row r="8" spans="1:10" x14ac:dyDescent="0.3">
      <c r="A8" t="s">
        <v>16</v>
      </c>
      <c r="B8" t="s">
        <v>43</v>
      </c>
      <c r="C8" t="s">
        <v>75</v>
      </c>
      <c r="D8" t="s">
        <v>8</v>
      </c>
      <c r="E8">
        <v>14.23</v>
      </c>
      <c r="F8">
        <v>2.76</v>
      </c>
      <c r="G8">
        <v>5</v>
      </c>
      <c r="H8">
        <v>2.76</v>
      </c>
      <c r="I8">
        <v>1.91</v>
      </c>
      <c r="J8">
        <v>33</v>
      </c>
    </row>
    <row r="9" spans="1:10" x14ac:dyDescent="0.3">
      <c r="A9" t="s">
        <v>15</v>
      </c>
      <c r="B9" t="s">
        <v>43</v>
      </c>
      <c r="C9" t="s">
        <v>75</v>
      </c>
      <c r="D9" t="s">
        <v>8</v>
      </c>
      <c r="E9">
        <v>4.88</v>
      </c>
      <c r="F9">
        <v>4.04</v>
      </c>
      <c r="G9">
        <v>24</v>
      </c>
      <c r="H9">
        <v>2.76</v>
      </c>
      <c r="I9">
        <v>1.91</v>
      </c>
      <c r="J9">
        <v>33</v>
      </c>
    </row>
    <row r="10" spans="1:10" x14ac:dyDescent="0.3">
      <c r="A10" t="s">
        <v>46</v>
      </c>
      <c r="B10" t="s">
        <v>43</v>
      </c>
      <c r="C10" t="s">
        <v>75</v>
      </c>
      <c r="D10" t="s">
        <v>8</v>
      </c>
      <c r="E10">
        <v>1.86</v>
      </c>
      <c r="F10">
        <v>0.43</v>
      </c>
      <c r="G10">
        <v>6</v>
      </c>
      <c r="H10">
        <v>2.76</v>
      </c>
      <c r="I10">
        <v>1.91</v>
      </c>
      <c r="J10">
        <v>33</v>
      </c>
    </row>
    <row r="11" spans="1:10" x14ac:dyDescent="0.3">
      <c r="A11" t="s">
        <v>16</v>
      </c>
      <c r="B11" t="s">
        <v>43</v>
      </c>
      <c r="C11" t="s">
        <v>215</v>
      </c>
      <c r="D11" t="s">
        <v>8</v>
      </c>
      <c r="E11">
        <v>6.43</v>
      </c>
      <c r="F11">
        <v>1.66</v>
      </c>
      <c r="G11">
        <v>5</v>
      </c>
      <c r="H11">
        <v>81.31</v>
      </c>
      <c r="I11">
        <v>47.11</v>
      </c>
      <c r="J11">
        <v>33</v>
      </c>
    </row>
    <row r="12" spans="1:10" x14ac:dyDescent="0.3">
      <c r="A12" t="s">
        <v>15</v>
      </c>
      <c r="B12" t="s">
        <v>43</v>
      </c>
      <c r="C12" t="s">
        <v>215</v>
      </c>
      <c r="D12" t="s">
        <v>8</v>
      </c>
      <c r="E12">
        <v>40.299999999999997</v>
      </c>
      <c r="F12">
        <v>35.43</v>
      </c>
      <c r="G12">
        <v>24</v>
      </c>
      <c r="H12">
        <v>81.31</v>
      </c>
      <c r="I12">
        <v>47.11</v>
      </c>
      <c r="J12">
        <v>33</v>
      </c>
    </row>
    <row r="13" spans="1:10" x14ac:dyDescent="0.3">
      <c r="A13" t="s">
        <v>46</v>
      </c>
      <c r="B13" t="s">
        <v>43</v>
      </c>
      <c r="C13" t="s">
        <v>215</v>
      </c>
      <c r="D13" t="s">
        <v>8</v>
      </c>
      <c r="E13">
        <v>121.85</v>
      </c>
      <c r="F13">
        <v>63.81</v>
      </c>
      <c r="G13">
        <v>6</v>
      </c>
      <c r="H13">
        <v>81.31</v>
      </c>
      <c r="I13">
        <v>47.11</v>
      </c>
      <c r="J13">
        <v>33</v>
      </c>
    </row>
    <row r="14" spans="1:10" x14ac:dyDescent="0.3">
      <c r="A14" t="s">
        <v>16</v>
      </c>
      <c r="B14" t="s">
        <v>43</v>
      </c>
      <c r="C14" t="s">
        <v>78</v>
      </c>
      <c r="D14" t="s">
        <v>8</v>
      </c>
      <c r="E14">
        <v>0.89</v>
      </c>
      <c r="F14">
        <v>0.28999999999999998</v>
      </c>
      <c r="G14">
        <v>5</v>
      </c>
      <c r="H14">
        <v>6.16</v>
      </c>
      <c r="I14">
        <v>2.13</v>
      </c>
      <c r="J14">
        <v>33</v>
      </c>
    </row>
    <row r="15" spans="1:10" x14ac:dyDescent="0.3">
      <c r="A15" t="s">
        <v>15</v>
      </c>
      <c r="B15" t="s">
        <v>43</v>
      </c>
      <c r="C15" t="s">
        <v>78</v>
      </c>
      <c r="D15" t="s">
        <v>8</v>
      </c>
      <c r="E15">
        <v>4.78</v>
      </c>
      <c r="F15">
        <v>1.61</v>
      </c>
      <c r="G15">
        <v>24</v>
      </c>
      <c r="H15">
        <v>6.16</v>
      </c>
      <c r="I15">
        <v>2.13</v>
      </c>
      <c r="J15">
        <v>33</v>
      </c>
    </row>
    <row r="16" spans="1:10" x14ac:dyDescent="0.3">
      <c r="A16" t="s">
        <v>46</v>
      </c>
      <c r="B16" t="s">
        <v>43</v>
      </c>
      <c r="C16" t="s">
        <v>78</v>
      </c>
      <c r="D16" t="s">
        <v>8</v>
      </c>
      <c r="E16">
        <v>6.97</v>
      </c>
      <c r="F16">
        <v>2.94</v>
      </c>
      <c r="G16">
        <v>6</v>
      </c>
      <c r="H16">
        <v>6.16</v>
      </c>
      <c r="I16">
        <v>2.13</v>
      </c>
      <c r="J16">
        <v>33</v>
      </c>
    </row>
    <row r="17" spans="1:10" x14ac:dyDescent="0.3">
      <c r="A17" t="s">
        <v>16</v>
      </c>
      <c r="B17" t="s">
        <v>43</v>
      </c>
      <c r="C17" t="s">
        <v>148</v>
      </c>
      <c r="D17" t="s">
        <v>8</v>
      </c>
      <c r="E17">
        <v>43.39</v>
      </c>
      <c r="F17">
        <v>13.34</v>
      </c>
      <c r="G17">
        <v>5</v>
      </c>
      <c r="H17">
        <v>132.07</v>
      </c>
      <c r="I17">
        <v>37.64</v>
      </c>
      <c r="J17">
        <v>33</v>
      </c>
    </row>
    <row r="18" spans="1:10" x14ac:dyDescent="0.3">
      <c r="A18" t="s">
        <v>15</v>
      </c>
      <c r="B18" t="s">
        <v>43</v>
      </c>
      <c r="C18" t="s">
        <v>148</v>
      </c>
      <c r="D18" t="s">
        <v>8</v>
      </c>
      <c r="E18">
        <v>127.94</v>
      </c>
      <c r="F18">
        <v>36.520000000000003</v>
      </c>
      <c r="G18">
        <v>24</v>
      </c>
      <c r="H18">
        <v>132.07</v>
      </c>
      <c r="I18">
        <v>37.64</v>
      </c>
      <c r="J18">
        <v>33</v>
      </c>
    </row>
    <row r="19" spans="1:10" x14ac:dyDescent="0.3">
      <c r="A19" t="s">
        <v>46</v>
      </c>
      <c r="B19" t="s">
        <v>43</v>
      </c>
      <c r="C19" t="s">
        <v>148</v>
      </c>
      <c r="D19" t="s">
        <v>8</v>
      </c>
      <c r="E19">
        <v>134.33000000000001</v>
      </c>
      <c r="F19">
        <v>53.13</v>
      </c>
      <c r="G19">
        <v>6</v>
      </c>
      <c r="H19">
        <v>132.07</v>
      </c>
      <c r="I19">
        <v>37.64</v>
      </c>
      <c r="J19">
        <v>33</v>
      </c>
    </row>
    <row r="20" spans="1:10" x14ac:dyDescent="0.3">
      <c r="A20" t="s">
        <v>16</v>
      </c>
      <c r="B20" t="s">
        <v>43</v>
      </c>
      <c r="C20" t="s">
        <v>79</v>
      </c>
      <c r="D20" t="s">
        <v>8</v>
      </c>
      <c r="E20">
        <v>28.44</v>
      </c>
      <c r="F20">
        <v>3.95</v>
      </c>
      <c r="G20">
        <v>5</v>
      </c>
      <c r="H20">
        <v>19.510000000000002</v>
      </c>
      <c r="I20">
        <v>4.6500000000000004</v>
      </c>
      <c r="J20">
        <v>33</v>
      </c>
    </row>
    <row r="21" spans="1:10" x14ac:dyDescent="0.3">
      <c r="A21" t="s">
        <v>15</v>
      </c>
      <c r="B21" t="s">
        <v>43</v>
      </c>
      <c r="C21" t="s">
        <v>79</v>
      </c>
      <c r="D21" t="s">
        <v>8</v>
      </c>
      <c r="E21">
        <v>20.59</v>
      </c>
      <c r="F21">
        <v>4.16</v>
      </c>
      <c r="G21">
        <v>24</v>
      </c>
      <c r="H21">
        <v>19.510000000000002</v>
      </c>
      <c r="I21">
        <v>4.6500000000000004</v>
      </c>
      <c r="J21">
        <v>33</v>
      </c>
    </row>
    <row r="22" spans="1:10" x14ac:dyDescent="0.3">
      <c r="A22" t="s">
        <v>46</v>
      </c>
      <c r="B22" t="s">
        <v>43</v>
      </c>
      <c r="C22" t="s">
        <v>79</v>
      </c>
      <c r="D22" t="s">
        <v>8</v>
      </c>
      <c r="E22">
        <v>18.239999999999998</v>
      </c>
      <c r="F22">
        <v>2.95</v>
      </c>
      <c r="G22">
        <v>6</v>
      </c>
      <c r="H22">
        <v>19.510000000000002</v>
      </c>
      <c r="I22">
        <v>4.6500000000000004</v>
      </c>
      <c r="J22">
        <v>33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5C8B-8DBE-433A-A478-145A35D828F3}">
  <dimension ref="A1:J5"/>
  <sheetViews>
    <sheetView workbookViewId="0">
      <selection activeCell="O3" sqref="O3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539</v>
      </c>
      <c r="B2" t="s">
        <v>43</v>
      </c>
      <c r="C2" t="s">
        <v>541</v>
      </c>
      <c r="D2" t="s">
        <v>7</v>
      </c>
      <c r="E2" s="1">
        <v>0</v>
      </c>
      <c r="F2" s="1">
        <v>3</v>
      </c>
      <c r="G2">
        <v>37</v>
      </c>
      <c r="H2">
        <v>13</v>
      </c>
      <c r="I2">
        <f>SUM(E2:H2)</f>
        <v>53</v>
      </c>
      <c r="J2">
        <v>3</v>
      </c>
    </row>
    <row r="3" spans="1:10" x14ac:dyDescent="0.3">
      <c r="A3" t="s">
        <v>96</v>
      </c>
      <c r="B3" t="s">
        <v>43</v>
      </c>
      <c r="C3" t="s">
        <v>541</v>
      </c>
      <c r="D3" t="s">
        <v>7</v>
      </c>
      <c r="E3">
        <v>8</v>
      </c>
      <c r="F3">
        <v>9</v>
      </c>
      <c r="G3">
        <v>37</v>
      </c>
      <c r="H3">
        <v>13</v>
      </c>
      <c r="I3">
        <f t="shared" ref="I3:I5" si="0">SUM(E3:H3)</f>
        <v>67</v>
      </c>
      <c r="J3">
        <v>17</v>
      </c>
    </row>
    <row r="4" spans="1:10" x14ac:dyDescent="0.3">
      <c r="A4" t="s">
        <v>96</v>
      </c>
      <c r="B4" t="s">
        <v>43</v>
      </c>
      <c r="C4" t="s">
        <v>341</v>
      </c>
      <c r="D4" t="s">
        <v>64</v>
      </c>
      <c r="E4">
        <v>0</v>
      </c>
      <c r="F4">
        <v>8</v>
      </c>
      <c r="G4">
        <v>10</v>
      </c>
      <c r="H4">
        <v>42</v>
      </c>
      <c r="I4">
        <f t="shared" si="0"/>
        <v>60</v>
      </c>
      <c r="J4">
        <v>8</v>
      </c>
    </row>
    <row r="5" spans="1:10" x14ac:dyDescent="0.3">
      <c r="A5" t="s">
        <v>540</v>
      </c>
      <c r="B5" t="s">
        <v>43</v>
      </c>
      <c r="C5" t="s">
        <v>341</v>
      </c>
      <c r="D5" t="s">
        <v>64</v>
      </c>
      <c r="E5">
        <v>5</v>
      </c>
      <c r="F5">
        <v>10</v>
      </c>
      <c r="G5">
        <v>10</v>
      </c>
      <c r="H5">
        <v>42</v>
      </c>
      <c r="I5">
        <f t="shared" si="0"/>
        <v>67</v>
      </c>
      <c r="J5">
        <v>15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186E-D87B-4DAB-9AE5-12E57F99F875}">
  <dimension ref="A1:J41"/>
  <sheetViews>
    <sheetView workbookViewId="0">
      <selection activeCell="H42" sqref="H42"/>
    </sheetView>
  </sheetViews>
  <sheetFormatPr defaultRowHeight="14.4" x14ac:dyDescent="0.3"/>
  <cols>
    <col min="3" max="3" width="8.21875" customWidth="1"/>
    <col min="4" max="4" width="5.664062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43</v>
      </c>
      <c r="C2" t="s">
        <v>73</v>
      </c>
      <c r="D2" t="s">
        <v>8</v>
      </c>
      <c r="E2">
        <v>169.4</v>
      </c>
      <c r="F2">
        <v>14.09</v>
      </c>
      <c r="G2">
        <v>8</v>
      </c>
      <c r="H2">
        <v>58.39</v>
      </c>
      <c r="I2">
        <v>4.74</v>
      </c>
      <c r="J2">
        <v>10</v>
      </c>
    </row>
    <row r="3" spans="1:10" x14ac:dyDescent="0.3">
      <c r="A3" t="s">
        <v>16</v>
      </c>
      <c r="B3" t="s">
        <v>43</v>
      </c>
      <c r="C3" t="s">
        <v>74</v>
      </c>
      <c r="D3" t="s">
        <v>8</v>
      </c>
      <c r="E3">
        <v>21.58</v>
      </c>
      <c r="F3">
        <v>11.31</v>
      </c>
      <c r="G3">
        <v>8</v>
      </c>
      <c r="H3">
        <v>13.23</v>
      </c>
      <c r="I3">
        <v>7.42</v>
      </c>
      <c r="J3">
        <v>10</v>
      </c>
    </row>
    <row r="4" spans="1:10" x14ac:dyDescent="0.3">
      <c r="A4" t="s">
        <v>16</v>
      </c>
      <c r="B4" t="s">
        <v>43</v>
      </c>
      <c r="C4" t="s">
        <v>162</v>
      </c>
      <c r="D4" t="s">
        <v>8</v>
      </c>
      <c r="E4">
        <v>2</v>
      </c>
      <c r="F4">
        <v>1.82</v>
      </c>
      <c r="G4">
        <v>8</v>
      </c>
      <c r="H4">
        <v>1.2</v>
      </c>
      <c r="I4">
        <v>0.42</v>
      </c>
      <c r="J4">
        <v>10</v>
      </c>
    </row>
    <row r="5" spans="1:10" x14ac:dyDescent="0.3">
      <c r="A5" t="s">
        <v>46</v>
      </c>
      <c r="B5" t="s">
        <v>43</v>
      </c>
      <c r="C5" t="s">
        <v>73</v>
      </c>
      <c r="D5" t="s">
        <v>8</v>
      </c>
      <c r="E5">
        <v>33.19</v>
      </c>
      <c r="F5">
        <v>1.65</v>
      </c>
      <c r="G5">
        <v>7</v>
      </c>
      <c r="H5">
        <v>58.39</v>
      </c>
      <c r="I5">
        <v>4.74</v>
      </c>
      <c r="J5">
        <v>10</v>
      </c>
    </row>
    <row r="6" spans="1:10" x14ac:dyDescent="0.3">
      <c r="A6" t="s">
        <v>46</v>
      </c>
      <c r="B6" t="s">
        <v>43</v>
      </c>
      <c r="C6" t="s">
        <v>74</v>
      </c>
      <c r="D6" t="s">
        <v>8</v>
      </c>
      <c r="E6">
        <v>10.01</v>
      </c>
      <c r="F6">
        <v>4.91</v>
      </c>
      <c r="G6">
        <v>7</v>
      </c>
      <c r="H6">
        <v>13.23</v>
      </c>
      <c r="I6">
        <v>7.42</v>
      </c>
      <c r="J6">
        <v>10</v>
      </c>
    </row>
    <row r="7" spans="1:10" x14ac:dyDescent="0.3">
      <c r="A7" t="s">
        <v>46</v>
      </c>
      <c r="B7" t="s">
        <v>43</v>
      </c>
      <c r="C7" t="s">
        <v>162</v>
      </c>
      <c r="D7" t="s">
        <v>8</v>
      </c>
      <c r="E7">
        <v>0.71</v>
      </c>
      <c r="F7">
        <v>0.26</v>
      </c>
      <c r="G7">
        <v>7</v>
      </c>
      <c r="H7">
        <v>1.2</v>
      </c>
      <c r="I7">
        <v>0.42</v>
      </c>
      <c r="J7">
        <v>10</v>
      </c>
    </row>
    <row r="8" spans="1:10" x14ac:dyDescent="0.3">
      <c r="A8" t="s">
        <v>16</v>
      </c>
      <c r="B8" t="s">
        <v>43</v>
      </c>
      <c r="C8" t="s">
        <v>77</v>
      </c>
      <c r="D8" t="s">
        <v>8</v>
      </c>
      <c r="E8">
        <v>151.82</v>
      </c>
      <c r="F8">
        <v>75.12</v>
      </c>
      <c r="G8">
        <v>8</v>
      </c>
      <c r="H8">
        <v>232.71</v>
      </c>
      <c r="I8">
        <v>12.34</v>
      </c>
      <c r="J8">
        <v>10</v>
      </c>
    </row>
    <row r="9" spans="1:10" x14ac:dyDescent="0.3">
      <c r="A9" t="s">
        <v>16</v>
      </c>
      <c r="B9" t="s">
        <v>43</v>
      </c>
      <c r="C9" t="s">
        <v>78</v>
      </c>
      <c r="D9" t="s">
        <v>8</v>
      </c>
      <c r="E9">
        <v>10.67</v>
      </c>
      <c r="F9">
        <v>6.18</v>
      </c>
      <c r="G9">
        <v>8</v>
      </c>
      <c r="H9">
        <v>16.8</v>
      </c>
      <c r="I9">
        <v>8.0500000000000007</v>
      </c>
      <c r="J9">
        <v>10</v>
      </c>
    </row>
    <row r="10" spans="1:10" x14ac:dyDescent="0.3">
      <c r="A10" t="s">
        <v>16</v>
      </c>
      <c r="B10" t="s">
        <v>43</v>
      </c>
      <c r="C10" t="s">
        <v>167</v>
      </c>
      <c r="D10" t="s">
        <v>8</v>
      </c>
      <c r="E10">
        <v>5.14</v>
      </c>
      <c r="F10">
        <v>1.95</v>
      </c>
      <c r="G10">
        <v>8</v>
      </c>
      <c r="H10">
        <v>2.9</v>
      </c>
      <c r="I10">
        <v>1.96</v>
      </c>
      <c r="J10">
        <v>10</v>
      </c>
    </row>
    <row r="11" spans="1:10" x14ac:dyDescent="0.3">
      <c r="A11" t="s">
        <v>46</v>
      </c>
      <c r="B11" t="s">
        <v>43</v>
      </c>
      <c r="C11" t="s">
        <v>77</v>
      </c>
      <c r="D11" t="s">
        <v>8</v>
      </c>
      <c r="E11">
        <v>242.5</v>
      </c>
      <c r="F11">
        <v>79.39</v>
      </c>
      <c r="G11">
        <v>7</v>
      </c>
      <c r="H11">
        <v>232.71</v>
      </c>
      <c r="I11">
        <v>12.34</v>
      </c>
      <c r="J11">
        <v>10</v>
      </c>
    </row>
    <row r="12" spans="1:10" x14ac:dyDescent="0.3">
      <c r="A12" t="s">
        <v>46</v>
      </c>
      <c r="B12" t="s">
        <v>43</v>
      </c>
      <c r="C12" t="s">
        <v>78</v>
      </c>
      <c r="D12" t="s">
        <v>8</v>
      </c>
      <c r="E12">
        <v>18.21</v>
      </c>
      <c r="F12">
        <v>5.39</v>
      </c>
      <c r="G12">
        <v>7</v>
      </c>
      <c r="H12">
        <v>16.8</v>
      </c>
      <c r="I12">
        <v>8.0500000000000007</v>
      </c>
      <c r="J12">
        <v>10</v>
      </c>
    </row>
    <row r="13" spans="1:10" x14ac:dyDescent="0.3">
      <c r="A13" t="s">
        <v>46</v>
      </c>
      <c r="B13" t="s">
        <v>43</v>
      </c>
      <c r="C13" t="s">
        <v>167</v>
      </c>
      <c r="D13" t="s">
        <v>8</v>
      </c>
      <c r="E13">
        <v>2.71</v>
      </c>
      <c r="F13">
        <v>1.25</v>
      </c>
      <c r="G13">
        <v>7</v>
      </c>
      <c r="H13">
        <v>2.9</v>
      </c>
      <c r="I13">
        <v>1.96</v>
      </c>
      <c r="J13">
        <v>10</v>
      </c>
    </row>
    <row r="14" spans="1:10" x14ac:dyDescent="0.3">
      <c r="A14" t="s">
        <v>16</v>
      </c>
      <c r="B14" t="s">
        <v>43</v>
      </c>
      <c r="C14" t="s">
        <v>163</v>
      </c>
      <c r="D14" t="s">
        <v>8</v>
      </c>
      <c r="E14">
        <v>321.33</v>
      </c>
      <c r="F14">
        <v>104.13</v>
      </c>
      <c r="G14">
        <v>8</v>
      </c>
      <c r="H14">
        <v>291.11</v>
      </c>
      <c r="I14">
        <v>137.72999999999999</v>
      </c>
      <c r="J14">
        <v>10</v>
      </c>
    </row>
    <row r="15" spans="1:10" x14ac:dyDescent="0.3">
      <c r="A15" t="s">
        <v>16</v>
      </c>
      <c r="B15" t="s">
        <v>43</v>
      </c>
      <c r="C15" t="s">
        <v>150</v>
      </c>
      <c r="D15" t="s">
        <v>8</v>
      </c>
      <c r="E15">
        <v>32.26</v>
      </c>
      <c r="F15">
        <v>10.8</v>
      </c>
      <c r="G15">
        <v>8</v>
      </c>
      <c r="H15">
        <v>30.03</v>
      </c>
      <c r="I15">
        <v>13.05</v>
      </c>
      <c r="J15">
        <v>10</v>
      </c>
    </row>
    <row r="16" spans="1:10" x14ac:dyDescent="0.3">
      <c r="A16" t="s">
        <v>16</v>
      </c>
      <c r="B16" t="s">
        <v>43</v>
      </c>
      <c r="C16" t="s">
        <v>164</v>
      </c>
      <c r="D16" t="s">
        <v>8</v>
      </c>
      <c r="E16">
        <v>7.14</v>
      </c>
      <c r="F16">
        <v>1.77</v>
      </c>
      <c r="G16">
        <v>8</v>
      </c>
      <c r="H16">
        <v>4.0999999999999996</v>
      </c>
      <c r="I16">
        <v>2.13</v>
      </c>
      <c r="J16">
        <v>10</v>
      </c>
    </row>
    <row r="17" spans="1:10" x14ac:dyDescent="0.3">
      <c r="A17" t="s">
        <v>46</v>
      </c>
      <c r="B17" t="s">
        <v>43</v>
      </c>
      <c r="C17" t="s">
        <v>163</v>
      </c>
      <c r="D17" t="s">
        <v>8</v>
      </c>
      <c r="E17">
        <v>275.69</v>
      </c>
      <c r="F17">
        <v>92.59</v>
      </c>
      <c r="G17">
        <v>7</v>
      </c>
      <c r="H17">
        <v>291.11</v>
      </c>
      <c r="I17">
        <v>137.72999999999999</v>
      </c>
      <c r="J17">
        <v>10</v>
      </c>
    </row>
    <row r="18" spans="1:10" x14ac:dyDescent="0.3">
      <c r="A18" t="s">
        <v>46</v>
      </c>
      <c r="B18" t="s">
        <v>43</v>
      </c>
      <c r="C18" t="s">
        <v>150</v>
      </c>
      <c r="D18" t="s">
        <v>8</v>
      </c>
      <c r="E18">
        <v>28.23</v>
      </c>
      <c r="F18">
        <v>9.83</v>
      </c>
      <c r="G18">
        <v>7</v>
      </c>
      <c r="H18">
        <v>30.03</v>
      </c>
      <c r="I18">
        <v>13.05</v>
      </c>
      <c r="J18">
        <v>10</v>
      </c>
    </row>
    <row r="19" spans="1:10" x14ac:dyDescent="0.3">
      <c r="A19" t="s">
        <v>46</v>
      </c>
      <c r="B19" t="s">
        <v>43</v>
      </c>
      <c r="C19" t="s">
        <v>164</v>
      </c>
      <c r="D19" t="s">
        <v>8</v>
      </c>
      <c r="E19">
        <v>3.42</v>
      </c>
      <c r="F19">
        <v>1.33</v>
      </c>
      <c r="G19">
        <v>7</v>
      </c>
      <c r="H19">
        <v>4.0999999999999996</v>
      </c>
      <c r="I19">
        <v>2.13</v>
      </c>
      <c r="J19">
        <v>10</v>
      </c>
    </row>
    <row r="20" spans="1:10" x14ac:dyDescent="0.3">
      <c r="A20" t="s">
        <v>16</v>
      </c>
      <c r="B20" t="s">
        <v>43</v>
      </c>
      <c r="C20" t="s">
        <v>168</v>
      </c>
      <c r="D20" t="s">
        <v>8</v>
      </c>
      <c r="E20">
        <v>2.04</v>
      </c>
      <c r="F20">
        <v>2.48</v>
      </c>
      <c r="G20">
        <v>8</v>
      </c>
      <c r="H20">
        <v>0.37</v>
      </c>
      <c r="I20">
        <v>0.54</v>
      </c>
      <c r="J20">
        <v>10</v>
      </c>
    </row>
    <row r="21" spans="1:10" x14ac:dyDescent="0.3">
      <c r="A21" t="s">
        <v>46</v>
      </c>
      <c r="B21" t="s">
        <v>43</v>
      </c>
      <c r="C21" t="s">
        <v>168</v>
      </c>
      <c r="D21" t="s">
        <v>8</v>
      </c>
      <c r="E21">
        <v>0.13</v>
      </c>
      <c r="F21">
        <v>0.05</v>
      </c>
      <c r="G21">
        <v>7</v>
      </c>
      <c r="H21">
        <v>0.37</v>
      </c>
      <c r="I21">
        <v>0.54</v>
      </c>
      <c r="J21">
        <v>10</v>
      </c>
    </row>
    <row r="22" spans="1:10" x14ac:dyDescent="0.3">
      <c r="A22" t="s">
        <v>16</v>
      </c>
      <c r="B22" t="s">
        <v>43</v>
      </c>
      <c r="C22" t="s">
        <v>511</v>
      </c>
      <c r="D22" t="s">
        <v>8</v>
      </c>
      <c r="E22">
        <v>53.42</v>
      </c>
      <c r="F22">
        <v>29.32</v>
      </c>
      <c r="G22">
        <v>8</v>
      </c>
      <c r="H22">
        <v>40.18</v>
      </c>
      <c r="I22">
        <v>18</v>
      </c>
      <c r="J22">
        <v>10</v>
      </c>
    </row>
    <row r="23" spans="1:10" x14ac:dyDescent="0.3">
      <c r="A23" t="s">
        <v>46</v>
      </c>
      <c r="B23" t="s">
        <v>43</v>
      </c>
      <c r="C23" t="s">
        <v>511</v>
      </c>
      <c r="D23" t="s">
        <v>8</v>
      </c>
      <c r="E23">
        <v>37.479999999999997</v>
      </c>
      <c r="F23">
        <v>19.84</v>
      </c>
      <c r="G23">
        <v>7</v>
      </c>
      <c r="H23">
        <v>40.18</v>
      </c>
      <c r="I23">
        <v>18</v>
      </c>
      <c r="J23">
        <v>10</v>
      </c>
    </row>
    <row r="24" spans="1:10" x14ac:dyDescent="0.3">
      <c r="A24" t="s">
        <v>16</v>
      </c>
      <c r="B24" t="s">
        <v>43</v>
      </c>
      <c r="C24" t="s">
        <v>519</v>
      </c>
      <c r="D24" t="s">
        <v>8</v>
      </c>
      <c r="E24">
        <v>3</v>
      </c>
      <c r="F24">
        <v>5.04</v>
      </c>
      <c r="G24">
        <v>8</v>
      </c>
      <c r="H24">
        <v>0.77</v>
      </c>
      <c r="I24">
        <v>1.0900000000000001</v>
      </c>
      <c r="J24">
        <v>10</v>
      </c>
    </row>
    <row r="25" spans="1:10" x14ac:dyDescent="0.3">
      <c r="A25" t="s">
        <v>46</v>
      </c>
      <c r="B25" t="s">
        <v>43</v>
      </c>
      <c r="C25" t="s">
        <v>519</v>
      </c>
      <c r="D25" t="s">
        <v>8</v>
      </c>
      <c r="E25">
        <v>1.85</v>
      </c>
      <c r="F25">
        <v>1.34</v>
      </c>
      <c r="G25">
        <v>7</v>
      </c>
      <c r="H25">
        <v>0.77</v>
      </c>
      <c r="I25">
        <v>1.0900000000000001</v>
      </c>
      <c r="J25">
        <v>10</v>
      </c>
    </row>
    <row r="26" spans="1:10" x14ac:dyDescent="0.3">
      <c r="A26" t="s">
        <v>16</v>
      </c>
      <c r="B26" t="s">
        <v>43</v>
      </c>
      <c r="C26" t="s">
        <v>520</v>
      </c>
      <c r="D26" t="s">
        <v>8</v>
      </c>
      <c r="E26">
        <v>0.37</v>
      </c>
      <c r="F26">
        <v>2.38</v>
      </c>
      <c r="G26">
        <v>8</v>
      </c>
      <c r="H26">
        <v>0</v>
      </c>
      <c r="J26">
        <v>10</v>
      </c>
    </row>
    <row r="27" spans="1:10" x14ac:dyDescent="0.3">
      <c r="A27" t="s">
        <v>46</v>
      </c>
      <c r="B27" t="s">
        <v>43</v>
      </c>
      <c r="C27" t="s">
        <v>520</v>
      </c>
      <c r="D27" t="s">
        <v>8</v>
      </c>
      <c r="E27">
        <v>-0.56999999999999995</v>
      </c>
      <c r="F27">
        <v>1.1299999999999999</v>
      </c>
      <c r="G27">
        <v>7</v>
      </c>
      <c r="H27">
        <v>0</v>
      </c>
      <c r="J27">
        <v>10</v>
      </c>
    </row>
    <row r="28" spans="1:10" x14ac:dyDescent="0.3">
      <c r="A28" t="s">
        <v>16</v>
      </c>
      <c r="B28" t="s">
        <v>43</v>
      </c>
      <c r="C28" t="s">
        <v>521</v>
      </c>
      <c r="D28" t="s">
        <v>8</v>
      </c>
      <c r="E28">
        <v>501.01</v>
      </c>
      <c r="F28">
        <v>171.99</v>
      </c>
      <c r="G28">
        <v>8</v>
      </c>
      <c r="H28">
        <v>686.05</v>
      </c>
      <c r="I28">
        <v>189.93</v>
      </c>
      <c r="J28">
        <v>10</v>
      </c>
    </row>
    <row r="29" spans="1:10" x14ac:dyDescent="0.3">
      <c r="A29" t="s">
        <v>46</v>
      </c>
      <c r="B29" t="s">
        <v>43</v>
      </c>
      <c r="C29" t="s">
        <v>521</v>
      </c>
      <c r="D29" t="s">
        <v>8</v>
      </c>
      <c r="E29">
        <v>707.18</v>
      </c>
      <c r="F29">
        <v>102.08</v>
      </c>
      <c r="G29">
        <v>7</v>
      </c>
      <c r="H29">
        <v>686.05</v>
      </c>
      <c r="I29">
        <v>189.93</v>
      </c>
      <c r="J29">
        <v>10</v>
      </c>
    </row>
    <row r="30" spans="1:10" x14ac:dyDescent="0.3">
      <c r="A30" t="s">
        <v>16</v>
      </c>
      <c r="B30" t="s">
        <v>43</v>
      </c>
      <c r="C30" t="s">
        <v>522</v>
      </c>
      <c r="D30" t="s">
        <v>8</v>
      </c>
      <c r="E30">
        <v>3.12</v>
      </c>
      <c r="F30">
        <v>4.25</v>
      </c>
      <c r="G30">
        <v>8</v>
      </c>
      <c r="H30">
        <v>2.11</v>
      </c>
      <c r="I30">
        <v>1.26</v>
      </c>
      <c r="J30">
        <v>10</v>
      </c>
    </row>
    <row r="31" spans="1:10" x14ac:dyDescent="0.3">
      <c r="A31" t="s">
        <v>46</v>
      </c>
      <c r="B31" t="s">
        <v>43</v>
      </c>
      <c r="C31" t="s">
        <v>522</v>
      </c>
      <c r="D31" t="s">
        <v>8</v>
      </c>
      <c r="E31">
        <v>3.42</v>
      </c>
      <c r="F31">
        <v>1.39</v>
      </c>
      <c r="G31">
        <v>7</v>
      </c>
      <c r="H31">
        <v>2.11</v>
      </c>
      <c r="I31">
        <v>1.26</v>
      </c>
      <c r="J31">
        <v>10</v>
      </c>
    </row>
    <row r="32" spans="1:10" x14ac:dyDescent="0.3">
      <c r="A32" t="s">
        <v>16</v>
      </c>
      <c r="B32" t="s">
        <v>43</v>
      </c>
      <c r="C32" t="s">
        <v>523</v>
      </c>
      <c r="D32" t="s">
        <v>8</v>
      </c>
      <c r="E32">
        <v>3.75</v>
      </c>
      <c r="F32">
        <v>2.91</v>
      </c>
      <c r="G32">
        <v>8</v>
      </c>
      <c r="H32">
        <v>3</v>
      </c>
      <c r="I32">
        <v>2.78</v>
      </c>
      <c r="J32">
        <v>10</v>
      </c>
    </row>
    <row r="33" spans="1:10" x14ac:dyDescent="0.3">
      <c r="A33" t="s">
        <v>46</v>
      </c>
      <c r="B33" t="s">
        <v>43</v>
      </c>
      <c r="C33" t="s">
        <v>523</v>
      </c>
      <c r="D33" t="s">
        <v>8</v>
      </c>
      <c r="E33">
        <v>4.42</v>
      </c>
      <c r="F33">
        <v>2.76</v>
      </c>
      <c r="G33">
        <v>7</v>
      </c>
      <c r="H33">
        <v>3</v>
      </c>
      <c r="I33">
        <v>2.78</v>
      </c>
      <c r="J33">
        <v>10</v>
      </c>
    </row>
    <row r="34" spans="1:10" x14ac:dyDescent="0.3">
      <c r="A34" t="s">
        <v>16</v>
      </c>
      <c r="B34" t="s">
        <v>43</v>
      </c>
      <c r="C34" t="s">
        <v>524</v>
      </c>
      <c r="D34" t="s">
        <v>8</v>
      </c>
      <c r="E34">
        <v>0</v>
      </c>
      <c r="G34">
        <v>8</v>
      </c>
      <c r="H34">
        <v>0.1</v>
      </c>
      <c r="I34">
        <v>0.31</v>
      </c>
      <c r="J34">
        <v>10</v>
      </c>
    </row>
    <row r="35" spans="1:10" x14ac:dyDescent="0.3">
      <c r="A35" t="s">
        <v>46</v>
      </c>
      <c r="B35" t="s">
        <v>43</v>
      </c>
      <c r="C35" t="s">
        <v>524</v>
      </c>
      <c r="D35" t="s">
        <v>8</v>
      </c>
      <c r="E35">
        <v>0</v>
      </c>
      <c r="G35">
        <v>7</v>
      </c>
      <c r="H35">
        <v>0.1</v>
      </c>
      <c r="I35">
        <v>0.31</v>
      </c>
      <c r="J35">
        <v>10</v>
      </c>
    </row>
    <row r="36" spans="1:10" x14ac:dyDescent="0.3">
      <c r="A36" t="s">
        <v>16</v>
      </c>
      <c r="B36" t="s">
        <v>43</v>
      </c>
      <c r="C36" t="s">
        <v>525</v>
      </c>
      <c r="D36" t="s">
        <v>8</v>
      </c>
      <c r="E36">
        <v>49.06</v>
      </c>
      <c r="F36">
        <v>9.4700000000000006</v>
      </c>
      <c r="G36">
        <v>8</v>
      </c>
      <c r="H36">
        <v>42.38</v>
      </c>
      <c r="I36">
        <v>5.77</v>
      </c>
      <c r="J36">
        <v>10</v>
      </c>
    </row>
    <row r="37" spans="1:10" x14ac:dyDescent="0.3">
      <c r="A37" t="s">
        <v>46</v>
      </c>
      <c r="B37" t="s">
        <v>43</v>
      </c>
      <c r="C37" t="s">
        <v>525</v>
      </c>
      <c r="D37" t="s">
        <v>8</v>
      </c>
      <c r="E37">
        <v>48.5</v>
      </c>
      <c r="F37">
        <v>2.2799999999999998</v>
      </c>
      <c r="G37">
        <v>7</v>
      </c>
      <c r="H37">
        <v>42.38</v>
      </c>
      <c r="I37">
        <v>5.77</v>
      </c>
      <c r="J37">
        <v>10</v>
      </c>
    </row>
    <row r="38" spans="1:10" x14ac:dyDescent="0.3">
      <c r="A38" t="s">
        <v>16</v>
      </c>
      <c r="B38" t="s">
        <v>43</v>
      </c>
      <c r="C38" t="s">
        <v>526</v>
      </c>
      <c r="D38" t="s">
        <v>8</v>
      </c>
      <c r="E38">
        <v>51.93</v>
      </c>
      <c r="F38">
        <v>6.85</v>
      </c>
      <c r="G38">
        <v>8</v>
      </c>
      <c r="H38">
        <v>49.38</v>
      </c>
      <c r="I38">
        <v>7.3</v>
      </c>
      <c r="J38">
        <v>10</v>
      </c>
    </row>
    <row r="39" spans="1:10" x14ac:dyDescent="0.3">
      <c r="A39" t="s">
        <v>46</v>
      </c>
      <c r="B39" t="s">
        <v>43</v>
      </c>
      <c r="C39" t="s">
        <v>526</v>
      </c>
      <c r="D39" t="s">
        <v>8</v>
      </c>
      <c r="E39">
        <v>48.25</v>
      </c>
      <c r="F39">
        <v>2.2799999999999998</v>
      </c>
      <c r="G39">
        <v>7</v>
      </c>
      <c r="H39">
        <v>49.38</v>
      </c>
      <c r="I39">
        <v>7.3</v>
      </c>
      <c r="J39">
        <v>10</v>
      </c>
    </row>
    <row r="40" spans="1:10" x14ac:dyDescent="0.3">
      <c r="A40" t="s">
        <v>16</v>
      </c>
      <c r="B40" t="s">
        <v>43</v>
      </c>
      <c r="C40" t="s">
        <v>527</v>
      </c>
      <c r="D40" t="s">
        <v>8</v>
      </c>
      <c r="E40">
        <v>50.81</v>
      </c>
      <c r="F40">
        <v>10.43</v>
      </c>
      <c r="G40">
        <v>8</v>
      </c>
      <c r="H40">
        <v>45.38</v>
      </c>
      <c r="I40">
        <v>10.33</v>
      </c>
      <c r="J40">
        <v>10</v>
      </c>
    </row>
    <row r="41" spans="1:10" x14ac:dyDescent="0.3">
      <c r="A41" t="s">
        <v>46</v>
      </c>
      <c r="B41" t="s">
        <v>43</v>
      </c>
      <c r="C41" t="s">
        <v>527</v>
      </c>
      <c r="D41" t="s">
        <v>8</v>
      </c>
      <c r="E41">
        <v>52.33</v>
      </c>
      <c r="F41">
        <v>3.92</v>
      </c>
      <c r="G41">
        <v>7</v>
      </c>
      <c r="H41">
        <v>45.38</v>
      </c>
      <c r="I41">
        <v>10.33</v>
      </c>
      <c r="J41">
        <v>10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5F77-B230-4442-A358-AF8704B6A4E7}">
  <dimension ref="A1:L13"/>
  <sheetViews>
    <sheetView workbookViewId="0">
      <selection activeCell="B1" sqref="B1:H1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46</v>
      </c>
      <c r="B2" t="s">
        <v>43</v>
      </c>
      <c r="C2" t="s">
        <v>159</v>
      </c>
      <c r="D2" t="s">
        <v>8</v>
      </c>
      <c r="E2">
        <v>0.5</v>
      </c>
      <c r="F2">
        <v>0.22</v>
      </c>
      <c r="G2">
        <v>0.96</v>
      </c>
      <c r="H2">
        <v>5</v>
      </c>
      <c r="I2">
        <v>1.6</v>
      </c>
      <c r="J2">
        <v>0.63</v>
      </c>
      <c r="K2">
        <v>5.0999999999999996</v>
      </c>
      <c r="L2">
        <v>32</v>
      </c>
    </row>
    <row r="3" spans="1:12" x14ac:dyDescent="0.3">
      <c r="A3" t="s">
        <v>46</v>
      </c>
      <c r="B3" t="s">
        <v>43</v>
      </c>
      <c r="C3" t="s">
        <v>160</v>
      </c>
      <c r="D3" t="s">
        <v>8</v>
      </c>
      <c r="E3">
        <v>10</v>
      </c>
      <c r="F3">
        <v>7</v>
      </c>
      <c r="G3">
        <v>16</v>
      </c>
      <c r="H3">
        <v>5</v>
      </c>
      <c r="I3">
        <v>15</v>
      </c>
      <c r="J3">
        <v>8.8000000000000007</v>
      </c>
      <c r="K3">
        <v>22</v>
      </c>
      <c r="L3">
        <v>31</v>
      </c>
    </row>
    <row r="4" spans="1:12" x14ac:dyDescent="0.3">
      <c r="A4" t="s">
        <v>46</v>
      </c>
      <c r="B4" t="s">
        <v>43</v>
      </c>
      <c r="C4" t="s">
        <v>33</v>
      </c>
      <c r="D4" t="s">
        <v>8</v>
      </c>
      <c r="E4">
        <v>0.04</v>
      </c>
      <c r="F4">
        <v>0.02</v>
      </c>
      <c r="G4">
        <v>0.1</v>
      </c>
      <c r="H4">
        <v>5</v>
      </c>
      <c r="I4">
        <v>0.17</v>
      </c>
      <c r="J4">
        <v>0.05</v>
      </c>
      <c r="K4">
        <v>0.3</v>
      </c>
      <c r="L4">
        <v>31</v>
      </c>
    </row>
    <row r="5" spans="1:12" x14ac:dyDescent="0.3">
      <c r="A5" t="s">
        <v>46</v>
      </c>
      <c r="B5" t="s">
        <v>43</v>
      </c>
      <c r="C5" t="s">
        <v>166</v>
      </c>
      <c r="D5" t="s">
        <v>8</v>
      </c>
      <c r="E5">
        <v>12</v>
      </c>
      <c r="F5">
        <v>7.4</v>
      </c>
      <c r="G5">
        <v>16</v>
      </c>
      <c r="H5">
        <v>5</v>
      </c>
      <c r="I5">
        <v>16</v>
      </c>
      <c r="J5">
        <v>11</v>
      </c>
      <c r="K5">
        <v>25</v>
      </c>
      <c r="L5">
        <v>31</v>
      </c>
    </row>
    <row r="6" spans="1:12" x14ac:dyDescent="0.3">
      <c r="A6" t="s">
        <v>15</v>
      </c>
      <c r="B6" t="s">
        <v>43</v>
      </c>
      <c r="C6" t="s">
        <v>159</v>
      </c>
      <c r="D6" t="s">
        <v>8</v>
      </c>
      <c r="E6">
        <v>3.6</v>
      </c>
      <c r="F6">
        <v>1.1000000000000001</v>
      </c>
      <c r="G6">
        <v>8.1999999999999993</v>
      </c>
      <c r="H6">
        <v>39</v>
      </c>
      <c r="I6">
        <v>1.6</v>
      </c>
      <c r="J6">
        <v>0.63</v>
      </c>
      <c r="K6">
        <v>5.0999999999999996</v>
      </c>
      <c r="L6">
        <v>32</v>
      </c>
    </row>
    <row r="7" spans="1:12" x14ac:dyDescent="0.3">
      <c r="A7" t="s">
        <v>15</v>
      </c>
      <c r="B7" t="s">
        <v>43</v>
      </c>
      <c r="C7" t="s">
        <v>160</v>
      </c>
      <c r="D7" t="s">
        <v>8</v>
      </c>
      <c r="E7">
        <v>13</v>
      </c>
      <c r="F7">
        <v>8.4</v>
      </c>
      <c r="G7">
        <v>18</v>
      </c>
      <c r="H7">
        <v>38</v>
      </c>
      <c r="I7">
        <v>15</v>
      </c>
      <c r="J7">
        <v>8.8000000000000007</v>
      </c>
      <c r="K7">
        <v>22</v>
      </c>
      <c r="L7">
        <v>31</v>
      </c>
    </row>
    <row r="8" spans="1:12" x14ac:dyDescent="0.3">
      <c r="A8" t="s">
        <v>15</v>
      </c>
      <c r="B8" t="s">
        <v>43</v>
      </c>
      <c r="C8" t="s">
        <v>33</v>
      </c>
      <c r="D8" t="s">
        <v>8</v>
      </c>
      <c r="E8">
        <v>0.3</v>
      </c>
      <c r="F8">
        <v>0.11</v>
      </c>
      <c r="G8">
        <v>0.46</v>
      </c>
      <c r="H8">
        <v>38</v>
      </c>
      <c r="I8">
        <v>0.17</v>
      </c>
      <c r="J8">
        <v>0.05</v>
      </c>
      <c r="K8">
        <v>0.3</v>
      </c>
      <c r="L8">
        <v>31</v>
      </c>
    </row>
    <row r="9" spans="1:12" x14ac:dyDescent="0.3">
      <c r="A9" t="s">
        <v>15</v>
      </c>
      <c r="B9" t="s">
        <v>43</v>
      </c>
      <c r="C9" t="s">
        <v>166</v>
      </c>
      <c r="D9" t="s">
        <v>8</v>
      </c>
      <c r="E9">
        <v>17</v>
      </c>
      <c r="F9">
        <v>12</v>
      </c>
      <c r="G9">
        <v>22</v>
      </c>
      <c r="H9">
        <v>38</v>
      </c>
      <c r="I9">
        <v>16</v>
      </c>
      <c r="J9">
        <v>11</v>
      </c>
      <c r="K9">
        <v>25</v>
      </c>
      <c r="L9">
        <v>31</v>
      </c>
    </row>
    <row r="10" spans="1:12" x14ac:dyDescent="0.3">
      <c r="A10" t="s">
        <v>16</v>
      </c>
      <c r="B10" t="s">
        <v>43</v>
      </c>
      <c r="C10" t="s">
        <v>159</v>
      </c>
      <c r="D10" t="s">
        <v>8</v>
      </c>
      <c r="E10">
        <v>18</v>
      </c>
      <c r="F10">
        <v>6.4</v>
      </c>
      <c r="G10">
        <v>27</v>
      </c>
      <c r="H10">
        <v>8</v>
      </c>
      <c r="I10">
        <v>1.6</v>
      </c>
      <c r="J10">
        <v>0.63</v>
      </c>
      <c r="K10">
        <v>5.0999999999999996</v>
      </c>
      <c r="L10">
        <v>32</v>
      </c>
    </row>
    <row r="11" spans="1:12" x14ac:dyDescent="0.3">
      <c r="A11" t="s">
        <v>16</v>
      </c>
      <c r="B11" t="s">
        <v>43</v>
      </c>
      <c r="C11" t="s">
        <v>160</v>
      </c>
      <c r="D11" t="s">
        <v>8</v>
      </c>
      <c r="E11">
        <v>8.3000000000000007</v>
      </c>
      <c r="F11">
        <v>5.9</v>
      </c>
      <c r="G11">
        <v>13</v>
      </c>
      <c r="H11">
        <v>8</v>
      </c>
      <c r="I11">
        <v>15</v>
      </c>
      <c r="J11">
        <v>8.8000000000000007</v>
      </c>
      <c r="K11">
        <v>22</v>
      </c>
      <c r="L11">
        <v>31</v>
      </c>
    </row>
    <row r="12" spans="1:12" x14ac:dyDescent="0.3">
      <c r="A12" t="s">
        <v>16</v>
      </c>
      <c r="B12" t="s">
        <v>43</v>
      </c>
      <c r="C12" t="s">
        <v>33</v>
      </c>
      <c r="D12" t="s">
        <v>8</v>
      </c>
      <c r="E12">
        <v>2.7</v>
      </c>
      <c r="F12">
        <v>0.56999999999999995</v>
      </c>
      <c r="G12">
        <v>3.5</v>
      </c>
      <c r="H12">
        <v>8</v>
      </c>
      <c r="I12">
        <v>0.17</v>
      </c>
      <c r="J12">
        <v>0.05</v>
      </c>
      <c r="K12">
        <v>0.3</v>
      </c>
      <c r="L12">
        <v>31</v>
      </c>
    </row>
    <row r="13" spans="1:12" x14ac:dyDescent="0.3">
      <c r="A13" t="s">
        <v>16</v>
      </c>
      <c r="B13" t="s">
        <v>43</v>
      </c>
      <c r="C13" t="s">
        <v>166</v>
      </c>
      <c r="D13" t="s">
        <v>8</v>
      </c>
      <c r="E13">
        <v>25</v>
      </c>
      <c r="F13">
        <v>19</v>
      </c>
      <c r="G13">
        <v>37</v>
      </c>
      <c r="H13">
        <v>8</v>
      </c>
      <c r="I13">
        <v>16</v>
      </c>
      <c r="J13">
        <v>11</v>
      </c>
      <c r="K13">
        <v>25</v>
      </c>
      <c r="L13">
        <v>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23D6-43C1-4EE7-BA82-27479605477D}">
  <dimension ref="A1:J55"/>
  <sheetViews>
    <sheetView topLeftCell="A28" workbookViewId="0">
      <selection activeCell="D56" sqref="D56"/>
    </sheetView>
  </sheetViews>
  <sheetFormatPr defaultRowHeight="14.4" x14ac:dyDescent="0.3"/>
  <cols>
    <col min="1" max="1" width="4.88671875" customWidth="1"/>
    <col min="2" max="2" width="8.109375" customWidth="1"/>
    <col min="3" max="3" width="14.664062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43</v>
      </c>
      <c r="C2" t="s">
        <v>169</v>
      </c>
      <c r="D2" t="s">
        <v>8</v>
      </c>
      <c r="E2">
        <v>157.5</v>
      </c>
      <c r="F2">
        <v>39.799999999999997</v>
      </c>
      <c r="G2">
        <v>6</v>
      </c>
      <c r="H2">
        <v>23</v>
      </c>
      <c r="I2">
        <v>27.2</v>
      </c>
      <c r="J2">
        <v>34</v>
      </c>
    </row>
    <row r="3" spans="1:10" x14ac:dyDescent="0.3">
      <c r="A3" t="s">
        <v>16</v>
      </c>
      <c r="B3" t="s">
        <v>43</v>
      </c>
      <c r="C3" t="s">
        <v>146</v>
      </c>
      <c r="D3" t="s">
        <v>8</v>
      </c>
      <c r="E3">
        <v>154.19999999999999</v>
      </c>
      <c r="F3">
        <v>39.4</v>
      </c>
      <c r="G3">
        <v>6</v>
      </c>
      <c r="H3">
        <v>22.1</v>
      </c>
      <c r="I3">
        <v>26.7</v>
      </c>
      <c r="J3">
        <v>34</v>
      </c>
    </row>
    <row r="4" spans="1:10" x14ac:dyDescent="0.3">
      <c r="A4" t="s">
        <v>16</v>
      </c>
      <c r="B4" t="s">
        <v>43</v>
      </c>
      <c r="C4" t="s">
        <v>74</v>
      </c>
      <c r="D4" t="s">
        <v>8</v>
      </c>
      <c r="E4">
        <v>9.4</v>
      </c>
      <c r="F4">
        <v>2.21</v>
      </c>
      <c r="G4">
        <v>6</v>
      </c>
      <c r="H4">
        <v>5.2</v>
      </c>
      <c r="I4">
        <v>3</v>
      </c>
      <c r="J4">
        <v>34</v>
      </c>
    </row>
    <row r="5" spans="1:10" x14ac:dyDescent="0.3">
      <c r="A5" t="s">
        <v>16</v>
      </c>
      <c r="B5" t="s">
        <v>43</v>
      </c>
      <c r="C5" t="s">
        <v>170</v>
      </c>
      <c r="D5" t="s">
        <v>8</v>
      </c>
      <c r="E5">
        <v>1.9</v>
      </c>
      <c r="F5">
        <v>1.2</v>
      </c>
      <c r="G5">
        <v>6</v>
      </c>
      <c r="H5">
        <v>1.1000000000000001</v>
      </c>
      <c r="I5">
        <v>0.4</v>
      </c>
      <c r="J5">
        <v>34</v>
      </c>
    </row>
    <row r="6" spans="1:10" x14ac:dyDescent="0.3">
      <c r="A6" t="s">
        <v>16</v>
      </c>
      <c r="B6" t="s">
        <v>43</v>
      </c>
      <c r="C6" t="s">
        <v>75</v>
      </c>
      <c r="D6" t="s">
        <v>8</v>
      </c>
      <c r="E6">
        <v>15.1</v>
      </c>
      <c r="F6">
        <v>4.5</v>
      </c>
      <c r="G6">
        <v>6</v>
      </c>
      <c r="H6">
        <v>2.9</v>
      </c>
      <c r="I6">
        <v>2.1</v>
      </c>
      <c r="J6">
        <v>34</v>
      </c>
    </row>
    <row r="7" spans="1:10" x14ac:dyDescent="0.3">
      <c r="A7" t="s">
        <v>16</v>
      </c>
      <c r="B7" t="s">
        <v>43</v>
      </c>
      <c r="C7" t="s">
        <v>171</v>
      </c>
      <c r="D7" t="s">
        <v>8</v>
      </c>
      <c r="E7">
        <v>0.1</v>
      </c>
      <c r="F7">
        <v>0.03</v>
      </c>
      <c r="G7">
        <v>6</v>
      </c>
      <c r="H7">
        <v>1.24</v>
      </c>
      <c r="I7">
        <v>0.89</v>
      </c>
      <c r="J7">
        <v>34</v>
      </c>
    </row>
    <row r="8" spans="1:10" x14ac:dyDescent="0.3">
      <c r="A8" t="s">
        <v>15</v>
      </c>
      <c r="B8" t="s">
        <v>43</v>
      </c>
      <c r="C8" t="s">
        <v>169</v>
      </c>
      <c r="D8" t="s">
        <v>8</v>
      </c>
      <c r="E8">
        <v>51.3</v>
      </c>
      <c r="F8">
        <v>59.7</v>
      </c>
      <c r="G8">
        <v>25</v>
      </c>
      <c r="H8">
        <v>23</v>
      </c>
      <c r="I8">
        <v>27.2</v>
      </c>
      <c r="J8">
        <v>34</v>
      </c>
    </row>
    <row r="9" spans="1:10" x14ac:dyDescent="0.3">
      <c r="A9" t="s">
        <v>15</v>
      </c>
      <c r="B9" t="s">
        <v>43</v>
      </c>
      <c r="C9" t="s">
        <v>146</v>
      </c>
      <c r="D9" t="s">
        <v>8</v>
      </c>
      <c r="E9">
        <v>49.6</v>
      </c>
      <c r="F9">
        <v>59</v>
      </c>
      <c r="G9">
        <v>25</v>
      </c>
      <c r="H9">
        <v>22.1</v>
      </c>
      <c r="I9">
        <v>26.7</v>
      </c>
      <c r="J9">
        <v>34</v>
      </c>
    </row>
    <row r="10" spans="1:10" x14ac:dyDescent="0.3">
      <c r="A10" t="s">
        <v>15</v>
      </c>
      <c r="B10" t="s">
        <v>43</v>
      </c>
      <c r="C10" t="s">
        <v>74</v>
      </c>
      <c r="D10" t="s">
        <v>8</v>
      </c>
      <c r="E10">
        <v>7.3</v>
      </c>
      <c r="F10">
        <v>3.4</v>
      </c>
      <c r="G10">
        <v>25</v>
      </c>
      <c r="H10">
        <v>5.2</v>
      </c>
      <c r="I10">
        <v>3</v>
      </c>
      <c r="J10">
        <v>34</v>
      </c>
    </row>
    <row r="11" spans="1:10" x14ac:dyDescent="0.3">
      <c r="A11" t="s">
        <v>15</v>
      </c>
      <c r="B11" t="s">
        <v>43</v>
      </c>
      <c r="C11" t="s">
        <v>170</v>
      </c>
      <c r="D11" t="s">
        <v>8</v>
      </c>
      <c r="E11">
        <v>1.2</v>
      </c>
      <c r="F11">
        <v>0.7</v>
      </c>
      <c r="G11">
        <v>25</v>
      </c>
      <c r="H11">
        <v>1.1000000000000001</v>
      </c>
      <c r="I11">
        <v>0.4</v>
      </c>
      <c r="J11">
        <v>34</v>
      </c>
    </row>
    <row r="12" spans="1:10" x14ac:dyDescent="0.3">
      <c r="A12" t="s">
        <v>15</v>
      </c>
      <c r="B12" t="s">
        <v>43</v>
      </c>
      <c r="C12" t="s">
        <v>75</v>
      </c>
      <c r="D12" t="s">
        <v>8</v>
      </c>
      <c r="E12">
        <v>4.7</v>
      </c>
      <c r="F12">
        <v>4.4000000000000004</v>
      </c>
      <c r="G12">
        <v>25</v>
      </c>
      <c r="H12">
        <v>2.9</v>
      </c>
      <c r="I12">
        <v>2.1</v>
      </c>
      <c r="J12">
        <v>34</v>
      </c>
    </row>
    <row r="13" spans="1:10" x14ac:dyDescent="0.3">
      <c r="A13" t="s">
        <v>15</v>
      </c>
      <c r="B13" t="s">
        <v>43</v>
      </c>
      <c r="C13" t="s">
        <v>171</v>
      </c>
      <c r="D13" t="s">
        <v>8</v>
      </c>
      <c r="E13">
        <v>0.63</v>
      </c>
      <c r="F13">
        <v>0.55000000000000004</v>
      </c>
      <c r="G13">
        <v>25</v>
      </c>
      <c r="H13">
        <v>1.24</v>
      </c>
      <c r="I13">
        <v>0.89</v>
      </c>
      <c r="J13">
        <v>34</v>
      </c>
    </row>
    <row r="14" spans="1:10" x14ac:dyDescent="0.3">
      <c r="A14" t="s">
        <v>46</v>
      </c>
      <c r="B14" t="s">
        <v>43</v>
      </c>
      <c r="C14" t="s">
        <v>169</v>
      </c>
      <c r="D14" t="s">
        <v>8</v>
      </c>
      <c r="E14">
        <v>10.7</v>
      </c>
      <c r="F14">
        <v>5.9</v>
      </c>
      <c r="G14">
        <v>6</v>
      </c>
      <c r="H14">
        <v>23</v>
      </c>
      <c r="I14">
        <v>27.2</v>
      </c>
      <c r="J14">
        <v>34</v>
      </c>
    </row>
    <row r="15" spans="1:10" x14ac:dyDescent="0.3">
      <c r="A15" t="s">
        <v>46</v>
      </c>
      <c r="B15" t="s">
        <v>43</v>
      </c>
      <c r="C15" t="s">
        <v>146</v>
      </c>
      <c r="D15" t="s">
        <v>8</v>
      </c>
      <c r="E15">
        <v>10.3</v>
      </c>
      <c r="F15">
        <v>5.8</v>
      </c>
      <c r="G15">
        <v>6</v>
      </c>
      <c r="H15">
        <v>22.1</v>
      </c>
      <c r="I15">
        <v>26.7</v>
      </c>
      <c r="J15">
        <v>34</v>
      </c>
    </row>
    <row r="16" spans="1:10" x14ac:dyDescent="0.3">
      <c r="A16" t="s">
        <v>46</v>
      </c>
      <c r="B16" t="s">
        <v>43</v>
      </c>
      <c r="C16" t="s">
        <v>74</v>
      </c>
      <c r="D16" t="s">
        <v>8</v>
      </c>
      <c r="E16">
        <v>4.3</v>
      </c>
      <c r="F16">
        <v>2.4</v>
      </c>
      <c r="G16">
        <v>6</v>
      </c>
      <c r="H16">
        <v>5.2</v>
      </c>
      <c r="I16">
        <v>3</v>
      </c>
      <c r="J16">
        <v>34</v>
      </c>
    </row>
    <row r="17" spans="1:10" x14ac:dyDescent="0.3">
      <c r="A17" t="s">
        <v>46</v>
      </c>
      <c r="B17" t="s">
        <v>43</v>
      </c>
      <c r="C17" t="s">
        <v>170</v>
      </c>
      <c r="D17" t="s">
        <v>8</v>
      </c>
      <c r="E17">
        <v>1.2</v>
      </c>
      <c r="F17">
        <v>1.2</v>
      </c>
      <c r="G17">
        <v>6</v>
      </c>
      <c r="H17">
        <v>1.1000000000000001</v>
      </c>
      <c r="I17">
        <v>0.4</v>
      </c>
      <c r="J17">
        <v>34</v>
      </c>
    </row>
    <row r="18" spans="1:10" x14ac:dyDescent="0.3">
      <c r="A18" t="s">
        <v>46</v>
      </c>
      <c r="B18" t="s">
        <v>43</v>
      </c>
      <c r="C18" t="s">
        <v>75</v>
      </c>
      <c r="D18" t="s">
        <v>8</v>
      </c>
      <c r="E18">
        <v>1.9</v>
      </c>
      <c r="F18">
        <v>0.5</v>
      </c>
      <c r="G18">
        <v>6</v>
      </c>
      <c r="H18">
        <v>2.9</v>
      </c>
      <c r="I18">
        <v>2.1</v>
      </c>
      <c r="J18">
        <v>34</v>
      </c>
    </row>
    <row r="19" spans="1:10" x14ac:dyDescent="0.3">
      <c r="A19" t="s">
        <v>46</v>
      </c>
      <c r="B19" t="s">
        <v>43</v>
      </c>
      <c r="C19" t="s">
        <v>171</v>
      </c>
      <c r="D19" t="s">
        <v>8</v>
      </c>
      <c r="E19">
        <v>1.64</v>
      </c>
      <c r="F19">
        <v>0.71</v>
      </c>
      <c r="G19">
        <v>6</v>
      </c>
      <c r="H19">
        <v>1.24</v>
      </c>
      <c r="I19">
        <v>0.89</v>
      </c>
      <c r="J19">
        <v>34</v>
      </c>
    </row>
    <row r="20" spans="1:10" x14ac:dyDescent="0.3">
      <c r="A20" t="s">
        <v>16</v>
      </c>
      <c r="B20" t="s">
        <v>43</v>
      </c>
      <c r="C20" t="s">
        <v>172</v>
      </c>
      <c r="D20" t="s">
        <v>8</v>
      </c>
      <c r="E20">
        <v>47.3</v>
      </c>
      <c r="F20">
        <v>13.2</v>
      </c>
      <c r="G20">
        <v>6</v>
      </c>
      <c r="H20">
        <v>140.19999999999999</v>
      </c>
      <c r="I20">
        <v>40.700000000000003</v>
      </c>
      <c r="J20">
        <v>34</v>
      </c>
    </row>
    <row r="21" spans="1:10" x14ac:dyDescent="0.3">
      <c r="A21" t="s">
        <v>16</v>
      </c>
      <c r="B21" t="s">
        <v>43</v>
      </c>
      <c r="C21" t="s">
        <v>148</v>
      </c>
      <c r="D21" t="s">
        <v>8</v>
      </c>
      <c r="E21">
        <v>41.4</v>
      </c>
      <c r="F21">
        <v>12.8</v>
      </c>
      <c r="G21">
        <v>6</v>
      </c>
      <c r="H21">
        <v>134.5</v>
      </c>
      <c r="I21">
        <v>39.200000000000003</v>
      </c>
      <c r="J21">
        <v>34</v>
      </c>
    </row>
    <row r="22" spans="1:10" x14ac:dyDescent="0.3">
      <c r="A22" t="s">
        <v>16</v>
      </c>
      <c r="B22" t="s">
        <v>43</v>
      </c>
      <c r="C22" t="s">
        <v>78</v>
      </c>
      <c r="D22" t="s">
        <v>8</v>
      </c>
      <c r="E22">
        <v>0.9</v>
      </c>
      <c r="F22">
        <v>0.3</v>
      </c>
      <c r="G22">
        <v>6</v>
      </c>
      <c r="H22">
        <v>6.2</v>
      </c>
      <c r="I22">
        <v>2.2000000000000002</v>
      </c>
      <c r="J22">
        <v>34</v>
      </c>
    </row>
    <row r="23" spans="1:10" x14ac:dyDescent="0.3">
      <c r="A23" t="s">
        <v>16</v>
      </c>
      <c r="B23" t="s">
        <v>43</v>
      </c>
      <c r="C23" t="s">
        <v>173</v>
      </c>
      <c r="D23" t="s">
        <v>8</v>
      </c>
      <c r="E23">
        <v>12.5</v>
      </c>
      <c r="F23">
        <v>3.7</v>
      </c>
      <c r="G23">
        <v>6</v>
      </c>
      <c r="H23">
        <v>3.5</v>
      </c>
      <c r="I23">
        <v>2.9</v>
      </c>
      <c r="J23">
        <v>34</v>
      </c>
    </row>
    <row r="24" spans="1:10" x14ac:dyDescent="0.3">
      <c r="A24" t="s">
        <v>16</v>
      </c>
      <c r="B24" t="s">
        <v>43</v>
      </c>
      <c r="C24" t="s">
        <v>79</v>
      </c>
      <c r="D24" t="s">
        <v>8</v>
      </c>
      <c r="E24">
        <v>28.3</v>
      </c>
      <c r="F24">
        <v>5.6</v>
      </c>
      <c r="G24">
        <v>6</v>
      </c>
      <c r="H24">
        <v>19.600000000000001</v>
      </c>
      <c r="I24">
        <v>5.2</v>
      </c>
      <c r="J24">
        <v>34</v>
      </c>
    </row>
    <row r="25" spans="1:10" x14ac:dyDescent="0.3">
      <c r="A25" t="s">
        <v>16</v>
      </c>
      <c r="B25" t="s">
        <v>43</v>
      </c>
      <c r="C25" t="s">
        <v>174</v>
      </c>
      <c r="D25" t="s">
        <v>8</v>
      </c>
      <c r="E25">
        <v>0.34</v>
      </c>
      <c r="F25">
        <v>0.1</v>
      </c>
      <c r="G25">
        <v>6</v>
      </c>
      <c r="H25">
        <v>0.12</v>
      </c>
      <c r="I25">
        <v>0.04</v>
      </c>
      <c r="J25">
        <v>34</v>
      </c>
    </row>
    <row r="26" spans="1:10" x14ac:dyDescent="0.3">
      <c r="A26" t="s">
        <v>15</v>
      </c>
      <c r="B26" t="s">
        <v>43</v>
      </c>
      <c r="C26" t="s">
        <v>172</v>
      </c>
      <c r="D26" t="s">
        <v>8</v>
      </c>
      <c r="E26">
        <v>131.1</v>
      </c>
      <c r="F26">
        <v>40.299999999999997</v>
      </c>
      <c r="G26">
        <v>25</v>
      </c>
      <c r="H26">
        <v>140.19999999999999</v>
      </c>
      <c r="I26">
        <v>40.700000000000003</v>
      </c>
      <c r="J26">
        <v>34</v>
      </c>
    </row>
    <row r="27" spans="1:10" x14ac:dyDescent="0.3">
      <c r="A27" t="s">
        <v>15</v>
      </c>
      <c r="B27" t="s">
        <v>43</v>
      </c>
      <c r="C27" t="s">
        <v>148</v>
      </c>
      <c r="D27" t="s">
        <v>8</v>
      </c>
      <c r="E27">
        <v>125.2</v>
      </c>
      <c r="F27">
        <v>38.799999999999997</v>
      </c>
      <c r="G27">
        <v>25</v>
      </c>
      <c r="H27">
        <v>134.5</v>
      </c>
      <c r="I27">
        <v>39.200000000000003</v>
      </c>
      <c r="J27">
        <v>34</v>
      </c>
    </row>
    <row r="28" spans="1:10" x14ac:dyDescent="0.3">
      <c r="A28" t="s">
        <v>15</v>
      </c>
      <c r="B28" t="s">
        <v>43</v>
      </c>
      <c r="C28" t="s">
        <v>78</v>
      </c>
      <c r="D28" t="s">
        <v>8</v>
      </c>
      <c r="E28">
        <v>4.7</v>
      </c>
      <c r="F28">
        <v>1.7</v>
      </c>
      <c r="G28">
        <v>25</v>
      </c>
      <c r="H28">
        <v>6.2</v>
      </c>
      <c r="I28">
        <v>2.2000000000000002</v>
      </c>
      <c r="J28">
        <v>34</v>
      </c>
    </row>
    <row r="29" spans="1:10" x14ac:dyDescent="0.3">
      <c r="A29" t="s">
        <v>15</v>
      </c>
      <c r="B29" t="s">
        <v>43</v>
      </c>
      <c r="C29" t="s">
        <v>173</v>
      </c>
      <c r="D29" t="s">
        <v>8</v>
      </c>
      <c r="E29">
        <v>5.7</v>
      </c>
      <c r="F29">
        <v>4</v>
      </c>
      <c r="G29">
        <v>25</v>
      </c>
      <c r="H29">
        <v>3.5</v>
      </c>
      <c r="I29">
        <v>2.9</v>
      </c>
      <c r="J29">
        <v>34</v>
      </c>
    </row>
    <row r="30" spans="1:10" x14ac:dyDescent="0.3">
      <c r="A30" t="s">
        <v>15</v>
      </c>
      <c r="B30" t="s">
        <v>43</v>
      </c>
      <c r="C30" t="s">
        <v>79</v>
      </c>
      <c r="D30" t="s">
        <v>8</v>
      </c>
      <c r="E30">
        <v>20.8</v>
      </c>
      <c r="F30">
        <v>5.5</v>
      </c>
      <c r="G30">
        <v>25</v>
      </c>
      <c r="H30">
        <v>19.600000000000001</v>
      </c>
      <c r="I30">
        <v>5.2</v>
      </c>
      <c r="J30">
        <v>34</v>
      </c>
    </row>
    <row r="31" spans="1:10" x14ac:dyDescent="0.3">
      <c r="A31" t="s">
        <v>15</v>
      </c>
      <c r="B31" t="s">
        <v>43</v>
      </c>
      <c r="C31" t="s">
        <v>174</v>
      </c>
      <c r="D31" t="s">
        <v>8</v>
      </c>
      <c r="E31">
        <v>0.13</v>
      </c>
      <c r="F31">
        <v>0.04</v>
      </c>
      <c r="G31">
        <v>25</v>
      </c>
      <c r="H31">
        <v>0.12</v>
      </c>
      <c r="I31">
        <v>0.04</v>
      </c>
      <c r="J31">
        <v>34</v>
      </c>
    </row>
    <row r="32" spans="1:10" x14ac:dyDescent="0.3">
      <c r="A32" t="s">
        <v>46</v>
      </c>
      <c r="B32" t="s">
        <v>43</v>
      </c>
      <c r="C32" t="s">
        <v>172</v>
      </c>
      <c r="D32" t="s">
        <v>8</v>
      </c>
      <c r="E32">
        <v>139.30000000000001</v>
      </c>
      <c r="F32">
        <v>56.1</v>
      </c>
      <c r="G32">
        <v>6</v>
      </c>
      <c r="H32">
        <v>140.19999999999999</v>
      </c>
      <c r="I32">
        <v>40.700000000000003</v>
      </c>
      <c r="J32">
        <v>34</v>
      </c>
    </row>
    <row r="33" spans="1:10" x14ac:dyDescent="0.3">
      <c r="A33" t="s">
        <v>46</v>
      </c>
      <c r="B33" t="s">
        <v>43</v>
      </c>
      <c r="C33" t="s">
        <v>148</v>
      </c>
      <c r="D33" t="s">
        <v>8</v>
      </c>
      <c r="E33">
        <v>134.4</v>
      </c>
      <c r="F33">
        <v>54.3</v>
      </c>
      <c r="G33">
        <v>6</v>
      </c>
      <c r="H33">
        <v>134.5</v>
      </c>
      <c r="I33">
        <v>39.200000000000003</v>
      </c>
      <c r="J33">
        <v>34</v>
      </c>
    </row>
    <row r="34" spans="1:10" x14ac:dyDescent="0.3">
      <c r="A34" t="s">
        <v>46</v>
      </c>
      <c r="B34" t="s">
        <v>43</v>
      </c>
      <c r="C34" t="s">
        <v>78</v>
      </c>
      <c r="D34" t="s">
        <v>8</v>
      </c>
      <c r="E34">
        <v>7</v>
      </c>
      <c r="F34">
        <v>2.9</v>
      </c>
      <c r="G34">
        <v>6</v>
      </c>
      <c r="H34">
        <v>6.2</v>
      </c>
      <c r="I34">
        <v>2.2000000000000002</v>
      </c>
      <c r="J34">
        <v>34</v>
      </c>
    </row>
    <row r="35" spans="1:10" x14ac:dyDescent="0.3">
      <c r="A35" t="s">
        <v>46</v>
      </c>
      <c r="B35" t="s">
        <v>43</v>
      </c>
      <c r="C35" t="s">
        <v>173</v>
      </c>
      <c r="D35" t="s">
        <v>8</v>
      </c>
      <c r="E35">
        <v>2.2999999999999998</v>
      </c>
      <c r="F35">
        <v>1.9</v>
      </c>
      <c r="G35">
        <v>6</v>
      </c>
      <c r="H35">
        <v>3.5</v>
      </c>
      <c r="I35">
        <v>2.9</v>
      </c>
      <c r="J35">
        <v>34</v>
      </c>
    </row>
    <row r="36" spans="1:10" x14ac:dyDescent="0.3">
      <c r="A36" t="s">
        <v>46</v>
      </c>
      <c r="B36" t="s">
        <v>43</v>
      </c>
      <c r="C36" t="s">
        <v>79</v>
      </c>
      <c r="D36" t="s">
        <v>8</v>
      </c>
      <c r="E36">
        <v>18.2</v>
      </c>
      <c r="F36">
        <v>3.6</v>
      </c>
      <c r="G36">
        <v>6</v>
      </c>
      <c r="H36">
        <v>19.600000000000001</v>
      </c>
      <c r="I36">
        <v>5.2</v>
      </c>
      <c r="J36">
        <v>34</v>
      </c>
    </row>
    <row r="37" spans="1:10" x14ac:dyDescent="0.3">
      <c r="A37" t="s">
        <v>46</v>
      </c>
      <c r="B37" t="s">
        <v>43</v>
      </c>
      <c r="C37" t="s">
        <v>174</v>
      </c>
      <c r="D37" t="s">
        <v>8</v>
      </c>
      <c r="E37">
        <v>0.11</v>
      </c>
      <c r="F37">
        <v>0.03</v>
      </c>
      <c r="G37">
        <v>6</v>
      </c>
      <c r="H37">
        <v>0.12</v>
      </c>
      <c r="I37">
        <v>0.04</v>
      </c>
      <c r="J37">
        <v>34</v>
      </c>
    </row>
    <row r="38" spans="1:10" x14ac:dyDescent="0.3">
      <c r="A38" t="s">
        <v>16</v>
      </c>
      <c r="B38" t="s">
        <v>43</v>
      </c>
      <c r="C38" t="s">
        <v>175</v>
      </c>
      <c r="D38" t="s">
        <v>8</v>
      </c>
      <c r="E38">
        <v>202.3</v>
      </c>
      <c r="F38">
        <v>50.5</v>
      </c>
      <c r="G38">
        <v>6</v>
      </c>
      <c r="H38">
        <v>163.1</v>
      </c>
      <c r="I38">
        <v>49</v>
      </c>
      <c r="J38">
        <v>34</v>
      </c>
    </row>
    <row r="39" spans="1:10" x14ac:dyDescent="0.3">
      <c r="A39" t="s">
        <v>16</v>
      </c>
      <c r="B39" t="s">
        <v>43</v>
      </c>
      <c r="C39" t="s">
        <v>149</v>
      </c>
      <c r="D39" t="s">
        <v>8</v>
      </c>
      <c r="E39">
        <v>193.2</v>
      </c>
      <c r="F39">
        <v>48.5</v>
      </c>
      <c r="G39">
        <v>6</v>
      </c>
      <c r="H39">
        <v>157.5</v>
      </c>
      <c r="I39">
        <v>47.4</v>
      </c>
      <c r="J39">
        <v>34</v>
      </c>
    </row>
    <row r="40" spans="1:10" x14ac:dyDescent="0.3">
      <c r="A40" t="s">
        <v>16</v>
      </c>
      <c r="B40" t="s">
        <v>43</v>
      </c>
      <c r="C40" t="s">
        <v>150</v>
      </c>
      <c r="D40" t="s">
        <v>8</v>
      </c>
      <c r="E40">
        <v>9.8000000000000007</v>
      </c>
      <c r="F40">
        <v>2.2999999999999998</v>
      </c>
      <c r="G40">
        <v>6</v>
      </c>
      <c r="H40">
        <v>10.6</v>
      </c>
      <c r="I40">
        <v>3.4</v>
      </c>
      <c r="J40">
        <v>34</v>
      </c>
    </row>
    <row r="41" spans="1:10" x14ac:dyDescent="0.3">
      <c r="A41" t="s">
        <v>16</v>
      </c>
      <c r="B41" t="s">
        <v>43</v>
      </c>
      <c r="C41" t="s">
        <v>176</v>
      </c>
      <c r="D41" t="s">
        <v>8</v>
      </c>
      <c r="E41">
        <v>1.9</v>
      </c>
      <c r="F41">
        <v>1.2</v>
      </c>
      <c r="G41">
        <v>6</v>
      </c>
      <c r="H41">
        <v>1.4</v>
      </c>
      <c r="I41">
        <v>0.8</v>
      </c>
      <c r="J41">
        <v>34</v>
      </c>
    </row>
    <row r="42" spans="1:10" x14ac:dyDescent="0.3">
      <c r="A42" t="s">
        <v>16</v>
      </c>
      <c r="B42" t="s">
        <v>43</v>
      </c>
      <c r="C42" t="s">
        <v>177</v>
      </c>
      <c r="D42" t="s">
        <v>8</v>
      </c>
      <c r="E42">
        <v>17.600000000000001</v>
      </c>
      <c r="F42">
        <v>2.8</v>
      </c>
      <c r="G42">
        <v>6</v>
      </c>
      <c r="H42">
        <v>19.3</v>
      </c>
      <c r="I42">
        <v>5.0999999999999996</v>
      </c>
      <c r="J42">
        <v>34</v>
      </c>
    </row>
    <row r="43" spans="1:10" x14ac:dyDescent="0.3">
      <c r="A43" t="s">
        <v>16</v>
      </c>
      <c r="B43" t="s">
        <v>43</v>
      </c>
      <c r="C43" t="s">
        <v>178</v>
      </c>
      <c r="D43" t="s">
        <v>8</v>
      </c>
      <c r="E43">
        <v>0.08</v>
      </c>
      <c r="F43">
        <v>0.02</v>
      </c>
      <c r="G43">
        <v>6</v>
      </c>
      <c r="H43">
        <v>0.1</v>
      </c>
      <c r="I43">
        <v>0.03</v>
      </c>
      <c r="J43">
        <v>34</v>
      </c>
    </row>
    <row r="44" spans="1:10" x14ac:dyDescent="0.3">
      <c r="A44" t="s">
        <v>15</v>
      </c>
      <c r="B44" t="s">
        <v>43</v>
      </c>
      <c r="C44" t="s">
        <v>175</v>
      </c>
      <c r="D44" t="s">
        <v>8</v>
      </c>
      <c r="E44">
        <v>182.7</v>
      </c>
      <c r="F44">
        <v>74.3</v>
      </c>
      <c r="G44">
        <v>25</v>
      </c>
      <c r="H44">
        <v>163.1</v>
      </c>
      <c r="I44">
        <v>49</v>
      </c>
      <c r="J44">
        <v>34</v>
      </c>
    </row>
    <row r="45" spans="1:10" x14ac:dyDescent="0.3">
      <c r="A45" t="s">
        <v>15</v>
      </c>
      <c r="B45" t="s">
        <v>43</v>
      </c>
      <c r="C45" t="s">
        <v>149</v>
      </c>
      <c r="D45" t="s">
        <v>8</v>
      </c>
      <c r="E45">
        <v>176.6</v>
      </c>
      <c r="F45">
        <v>72</v>
      </c>
      <c r="G45">
        <v>25</v>
      </c>
      <c r="H45">
        <v>157.5</v>
      </c>
      <c r="I45">
        <v>47.4</v>
      </c>
      <c r="J45">
        <v>34</v>
      </c>
    </row>
    <row r="46" spans="1:10" x14ac:dyDescent="0.3">
      <c r="A46" t="s">
        <v>15</v>
      </c>
      <c r="B46" t="s">
        <v>43</v>
      </c>
      <c r="C46" t="s">
        <v>150</v>
      </c>
      <c r="D46" t="s">
        <v>8</v>
      </c>
      <c r="E46">
        <v>10.8</v>
      </c>
      <c r="F46">
        <v>3.3</v>
      </c>
      <c r="G46">
        <v>25</v>
      </c>
      <c r="H46">
        <v>10.6</v>
      </c>
      <c r="I46">
        <v>3.4</v>
      </c>
      <c r="J46">
        <v>34</v>
      </c>
    </row>
    <row r="47" spans="1:10" x14ac:dyDescent="0.3">
      <c r="A47" t="s">
        <v>15</v>
      </c>
      <c r="B47" t="s">
        <v>43</v>
      </c>
      <c r="C47" t="s">
        <v>176</v>
      </c>
      <c r="D47" t="s">
        <v>8</v>
      </c>
      <c r="E47">
        <v>1.5</v>
      </c>
      <c r="F47">
        <v>0.8</v>
      </c>
      <c r="G47">
        <v>25</v>
      </c>
      <c r="H47">
        <v>1.4</v>
      </c>
      <c r="I47">
        <v>0.8</v>
      </c>
      <c r="J47">
        <v>34</v>
      </c>
    </row>
    <row r="48" spans="1:10" x14ac:dyDescent="0.3">
      <c r="A48" t="s">
        <v>15</v>
      </c>
      <c r="B48" t="s">
        <v>43</v>
      </c>
      <c r="C48" t="s">
        <v>177</v>
      </c>
      <c r="D48" t="s">
        <v>8</v>
      </c>
      <c r="E48">
        <v>20.399999999999999</v>
      </c>
      <c r="F48">
        <v>6.2</v>
      </c>
      <c r="G48">
        <v>25</v>
      </c>
      <c r="H48">
        <v>19.3</v>
      </c>
      <c r="I48">
        <v>5.0999999999999996</v>
      </c>
      <c r="J48">
        <v>34</v>
      </c>
    </row>
    <row r="49" spans="1:10" x14ac:dyDescent="0.3">
      <c r="A49" t="s">
        <v>15</v>
      </c>
      <c r="B49" t="s">
        <v>43</v>
      </c>
      <c r="C49" t="s">
        <v>178</v>
      </c>
      <c r="D49" t="s">
        <v>8</v>
      </c>
      <c r="E49">
        <v>0.1</v>
      </c>
      <c r="F49">
        <v>0.04</v>
      </c>
      <c r="G49">
        <v>25</v>
      </c>
      <c r="H49">
        <v>0.1</v>
      </c>
      <c r="I49">
        <v>0.03</v>
      </c>
      <c r="J49">
        <v>34</v>
      </c>
    </row>
    <row r="50" spans="1:10" x14ac:dyDescent="0.3">
      <c r="A50" t="s">
        <v>46</v>
      </c>
      <c r="B50" t="s">
        <v>43</v>
      </c>
      <c r="C50" t="s">
        <v>175</v>
      </c>
      <c r="D50" t="s">
        <v>8</v>
      </c>
      <c r="E50">
        <v>150</v>
      </c>
      <c r="F50">
        <v>60</v>
      </c>
      <c r="G50">
        <v>6</v>
      </c>
      <c r="H50">
        <v>163.1</v>
      </c>
      <c r="I50">
        <v>49</v>
      </c>
      <c r="J50">
        <v>34</v>
      </c>
    </row>
    <row r="51" spans="1:10" x14ac:dyDescent="0.3">
      <c r="A51" t="s">
        <v>46</v>
      </c>
      <c r="B51" t="s">
        <v>43</v>
      </c>
      <c r="C51" t="s">
        <v>149</v>
      </c>
      <c r="D51" t="s">
        <v>8</v>
      </c>
      <c r="E51">
        <v>144.9</v>
      </c>
      <c r="F51">
        <v>58.2</v>
      </c>
      <c r="G51">
        <v>6</v>
      </c>
      <c r="H51">
        <v>157.5</v>
      </c>
      <c r="I51">
        <v>47.4</v>
      </c>
      <c r="J51">
        <v>34</v>
      </c>
    </row>
    <row r="52" spans="1:10" x14ac:dyDescent="0.3">
      <c r="A52" t="s">
        <v>46</v>
      </c>
      <c r="B52" t="s">
        <v>43</v>
      </c>
      <c r="C52" t="s">
        <v>150</v>
      </c>
      <c r="D52" t="s">
        <v>8</v>
      </c>
      <c r="E52">
        <v>10.4</v>
      </c>
      <c r="F52">
        <v>4.8</v>
      </c>
      <c r="G52">
        <v>6</v>
      </c>
      <c r="H52">
        <v>10.6</v>
      </c>
      <c r="I52">
        <v>3.4</v>
      </c>
      <c r="J52">
        <v>34</v>
      </c>
    </row>
    <row r="53" spans="1:10" x14ac:dyDescent="0.3">
      <c r="A53" t="s">
        <v>46</v>
      </c>
      <c r="B53" t="s">
        <v>43</v>
      </c>
      <c r="C53" t="s">
        <v>176</v>
      </c>
      <c r="D53" t="s">
        <v>8</v>
      </c>
      <c r="E53">
        <v>1.7</v>
      </c>
      <c r="F53">
        <v>1.5</v>
      </c>
      <c r="G53">
        <v>6</v>
      </c>
      <c r="H53">
        <v>1.4</v>
      </c>
      <c r="I53">
        <v>0.8</v>
      </c>
      <c r="J53">
        <v>34</v>
      </c>
    </row>
    <row r="54" spans="1:10" x14ac:dyDescent="0.3">
      <c r="A54" t="s">
        <v>46</v>
      </c>
      <c r="B54" t="s">
        <v>43</v>
      </c>
      <c r="C54" t="s">
        <v>177</v>
      </c>
      <c r="D54" t="s">
        <v>8</v>
      </c>
      <c r="E54">
        <v>18.7</v>
      </c>
      <c r="F54">
        <v>3.9</v>
      </c>
      <c r="G54">
        <v>6</v>
      </c>
      <c r="H54">
        <v>19.3</v>
      </c>
      <c r="I54">
        <v>5.0999999999999996</v>
      </c>
      <c r="J54">
        <v>34</v>
      </c>
    </row>
    <row r="55" spans="1:10" x14ac:dyDescent="0.3">
      <c r="A55" t="s">
        <v>46</v>
      </c>
      <c r="B55" t="s">
        <v>43</v>
      </c>
      <c r="C55" t="s">
        <v>178</v>
      </c>
      <c r="D55" t="s">
        <v>8</v>
      </c>
      <c r="E55">
        <v>0.1</v>
      </c>
      <c r="F55">
        <v>0.02</v>
      </c>
      <c r="G55">
        <v>6</v>
      </c>
      <c r="H55">
        <v>0.1</v>
      </c>
      <c r="I55">
        <v>0.03</v>
      </c>
      <c r="J55">
        <v>34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920-801E-495D-B1FF-6D90E81EDB35}">
  <dimension ref="A1:L28"/>
  <sheetViews>
    <sheetView topLeftCell="A13" workbookViewId="0">
      <selection activeCell="C11" sqref="C11"/>
    </sheetView>
  </sheetViews>
  <sheetFormatPr defaultRowHeight="14.4" x14ac:dyDescent="0.3"/>
  <cols>
    <col min="1" max="1" width="7.44140625" customWidth="1"/>
    <col min="2" max="2" width="4.5546875" customWidth="1"/>
    <col min="3" max="3" width="16.44140625" customWidth="1"/>
    <col min="4" max="4" width="13.7773437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17</v>
      </c>
      <c r="G1" s="6" t="s">
        <v>18</v>
      </c>
      <c r="H1" s="6" t="s">
        <v>13</v>
      </c>
      <c r="I1" s="6"/>
      <c r="J1" s="6"/>
      <c r="K1" s="6"/>
      <c r="L1" s="6"/>
    </row>
    <row r="2" spans="1:12" x14ac:dyDescent="0.3">
      <c r="A2" t="s">
        <v>97</v>
      </c>
      <c r="B2" t="s">
        <v>43</v>
      </c>
      <c r="C2" t="s">
        <v>169</v>
      </c>
      <c r="D2" t="s">
        <v>8</v>
      </c>
      <c r="E2">
        <v>30.6</v>
      </c>
      <c r="F2">
        <v>22.9</v>
      </c>
      <c r="G2">
        <v>38.299999999999997</v>
      </c>
      <c r="H2">
        <v>5</v>
      </c>
      <c r="I2" s="6"/>
      <c r="J2" s="6"/>
      <c r="K2" s="6"/>
      <c r="L2" s="6"/>
    </row>
    <row r="3" spans="1:12" x14ac:dyDescent="0.3">
      <c r="A3" t="s">
        <v>97</v>
      </c>
      <c r="B3" t="s">
        <v>43</v>
      </c>
      <c r="C3" t="s">
        <v>556</v>
      </c>
      <c r="D3" t="s">
        <v>8</v>
      </c>
      <c r="E3">
        <v>286.7</v>
      </c>
      <c r="F3">
        <v>237.8</v>
      </c>
      <c r="G3">
        <v>335.7</v>
      </c>
      <c r="H3">
        <v>5</v>
      </c>
      <c r="I3" s="6"/>
      <c r="J3" s="6"/>
      <c r="K3" s="6"/>
      <c r="L3" s="6"/>
    </row>
    <row r="4" spans="1:12" x14ac:dyDescent="0.3">
      <c r="A4" t="s">
        <v>97</v>
      </c>
      <c r="B4" t="s">
        <v>43</v>
      </c>
      <c r="C4" t="s">
        <v>557</v>
      </c>
      <c r="D4" t="s">
        <v>8</v>
      </c>
      <c r="E4">
        <v>317.3</v>
      </c>
      <c r="F4">
        <v>267</v>
      </c>
      <c r="G4">
        <v>367.6</v>
      </c>
      <c r="H4">
        <v>5</v>
      </c>
      <c r="I4" s="6"/>
      <c r="J4" s="6"/>
      <c r="K4" s="6"/>
      <c r="L4" s="6"/>
    </row>
    <row r="5" spans="1:12" x14ac:dyDescent="0.3">
      <c r="A5" t="s">
        <v>97</v>
      </c>
      <c r="B5" t="s">
        <v>43</v>
      </c>
      <c r="C5" t="s">
        <v>558</v>
      </c>
      <c r="D5" t="s">
        <v>8</v>
      </c>
      <c r="E5">
        <v>0.109</v>
      </c>
      <c r="F5">
        <v>7.5800000000000006E-2</v>
      </c>
      <c r="G5">
        <v>0.14199999999999999</v>
      </c>
      <c r="H5">
        <v>5</v>
      </c>
      <c r="I5" s="6"/>
      <c r="J5" s="6"/>
      <c r="K5" s="6"/>
      <c r="L5" s="6"/>
    </row>
    <row r="6" spans="1:12" x14ac:dyDescent="0.3">
      <c r="A6" t="s">
        <v>97</v>
      </c>
      <c r="B6" t="s">
        <v>43</v>
      </c>
      <c r="C6" t="s">
        <v>75</v>
      </c>
      <c r="D6" t="s">
        <v>8</v>
      </c>
      <c r="E6">
        <v>2.65</v>
      </c>
      <c r="F6">
        <v>2.21</v>
      </c>
      <c r="G6">
        <v>3.08</v>
      </c>
      <c r="H6">
        <v>5</v>
      </c>
    </row>
    <row r="7" spans="1:12" x14ac:dyDescent="0.3">
      <c r="A7" t="s">
        <v>97</v>
      </c>
      <c r="B7" t="s">
        <v>43</v>
      </c>
      <c r="C7" t="s">
        <v>170</v>
      </c>
      <c r="D7" t="s">
        <v>8</v>
      </c>
      <c r="E7">
        <v>0.9</v>
      </c>
      <c r="F7">
        <v>0.42899999999999999</v>
      </c>
      <c r="G7">
        <v>1.37</v>
      </c>
      <c r="H7">
        <v>5</v>
      </c>
    </row>
    <row r="8" spans="1:12" x14ac:dyDescent="0.3">
      <c r="A8" t="s">
        <v>97</v>
      </c>
      <c r="B8" t="s">
        <v>43</v>
      </c>
      <c r="C8" t="s">
        <v>74</v>
      </c>
      <c r="D8" t="s">
        <v>8</v>
      </c>
      <c r="E8">
        <v>10.7</v>
      </c>
      <c r="F8">
        <v>6.28</v>
      </c>
      <c r="G8">
        <v>15.1</v>
      </c>
      <c r="H8">
        <v>5</v>
      </c>
    </row>
    <row r="9" spans="1:12" x14ac:dyDescent="0.3">
      <c r="A9" t="s">
        <v>97</v>
      </c>
      <c r="B9" t="s">
        <v>43</v>
      </c>
      <c r="C9" t="s">
        <v>181</v>
      </c>
      <c r="D9" t="s">
        <v>8</v>
      </c>
      <c r="E9">
        <v>0.26200000000000001</v>
      </c>
      <c r="F9">
        <v>0.217</v>
      </c>
      <c r="G9">
        <v>0.31</v>
      </c>
      <c r="H9">
        <v>5</v>
      </c>
    </row>
    <row r="10" spans="1:12" x14ac:dyDescent="0.3">
      <c r="A10" t="s">
        <v>97</v>
      </c>
      <c r="B10" t="s">
        <v>43</v>
      </c>
      <c r="C10" t="s">
        <v>78</v>
      </c>
      <c r="D10" t="s">
        <v>8</v>
      </c>
      <c r="E10">
        <v>14.8</v>
      </c>
      <c r="F10">
        <v>10.4</v>
      </c>
      <c r="G10">
        <v>19.3</v>
      </c>
      <c r="H10">
        <v>5</v>
      </c>
    </row>
    <row r="11" spans="1:12" x14ac:dyDescent="0.3">
      <c r="A11" t="s">
        <v>100</v>
      </c>
      <c r="B11" t="s">
        <v>43</v>
      </c>
      <c r="C11" t="s">
        <v>75</v>
      </c>
      <c r="D11" t="s">
        <v>8</v>
      </c>
      <c r="E11">
        <v>4.63</v>
      </c>
      <c r="F11">
        <v>3.49</v>
      </c>
      <c r="G11">
        <v>5.78</v>
      </c>
      <c r="H11">
        <v>12</v>
      </c>
    </row>
    <row r="12" spans="1:12" x14ac:dyDescent="0.3">
      <c r="A12" t="s">
        <v>100</v>
      </c>
      <c r="B12" t="s">
        <v>43</v>
      </c>
      <c r="C12" t="s">
        <v>170</v>
      </c>
      <c r="D12" t="s">
        <v>8</v>
      </c>
      <c r="E12">
        <v>1.37</v>
      </c>
      <c r="F12">
        <v>0.995</v>
      </c>
      <c r="G12">
        <v>1.75</v>
      </c>
      <c r="H12">
        <v>12</v>
      </c>
    </row>
    <row r="13" spans="1:12" x14ac:dyDescent="0.3">
      <c r="A13" t="s">
        <v>100</v>
      </c>
      <c r="B13" t="s">
        <v>43</v>
      </c>
      <c r="C13" t="s">
        <v>74</v>
      </c>
      <c r="D13" t="s">
        <v>8</v>
      </c>
      <c r="E13">
        <v>13.1</v>
      </c>
      <c r="F13">
        <v>9.27</v>
      </c>
      <c r="G13">
        <v>17</v>
      </c>
      <c r="H13">
        <v>12</v>
      </c>
    </row>
    <row r="14" spans="1:12" x14ac:dyDescent="0.3">
      <c r="A14" t="s">
        <v>100</v>
      </c>
      <c r="B14" t="s">
        <v>43</v>
      </c>
      <c r="C14" t="s">
        <v>181</v>
      </c>
      <c r="D14" t="s">
        <v>8</v>
      </c>
      <c r="E14">
        <v>0.16700000000000001</v>
      </c>
      <c r="F14">
        <v>0.13</v>
      </c>
      <c r="G14">
        <v>0.20499999999999999</v>
      </c>
      <c r="H14">
        <v>12</v>
      </c>
    </row>
    <row r="15" spans="1:12" x14ac:dyDescent="0.3">
      <c r="A15" t="s">
        <v>100</v>
      </c>
      <c r="B15" t="s">
        <v>43</v>
      </c>
      <c r="C15" t="s">
        <v>78</v>
      </c>
      <c r="D15" t="s">
        <v>8</v>
      </c>
      <c r="E15">
        <v>11.6</v>
      </c>
      <c r="F15">
        <v>9.8699999999999992</v>
      </c>
      <c r="G15">
        <v>13.4</v>
      </c>
      <c r="H15">
        <v>12</v>
      </c>
    </row>
    <row r="16" spans="1:12" x14ac:dyDescent="0.3">
      <c r="A16" t="s">
        <v>100</v>
      </c>
      <c r="B16" t="s">
        <v>43</v>
      </c>
      <c r="C16" t="s">
        <v>169</v>
      </c>
      <c r="D16" t="s">
        <v>8</v>
      </c>
      <c r="E16">
        <v>64.8</v>
      </c>
      <c r="F16">
        <v>45.2</v>
      </c>
      <c r="G16">
        <v>84.4</v>
      </c>
      <c r="H16">
        <v>12</v>
      </c>
    </row>
    <row r="17" spans="1:8" x14ac:dyDescent="0.3">
      <c r="A17" t="s">
        <v>100</v>
      </c>
      <c r="B17" t="s">
        <v>43</v>
      </c>
      <c r="C17" t="s">
        <v>556</v>
      </c>
      <c r="D17" t="s">
        <v>8</v>
      </c>
      <c r="E17">
        <v>295.5</v>
      </c>
      <c r="F17">
        <v>262</v>
      </c>
      <c r="G17">
        <v>329.1</v>
      </c>
      <c r="H17">
        <v>12</v>
      </c>
    </row>
    <row r="18" spans="1:8" x14ac:dyDescent="0.3">
      <c r="A18" t="s">
        <v>100</v>
      </c>
      <c r="B18" t="s">
        <v>43</v>
      </c>
      <c r="C18" t="s">
        <v>557</v>
      </c>
      <c r="D18" t="s">
        <v>8</v>
      </c>
      <c r="E18">
        <v>360.3</v>
      </c>
      <c r="F18">
        <v>311</v>
      </c>
      <c r="G18">
        <v>409.5</v>
      </c>
      <c r="H18">
        <v>12</v>
      </c>
    </row>
    <row r="19" spans="1:8" x14ac:dyDescent="0.3">
      <c r="A19" t="s">
        <v>100</v>
      </c>
      <c r="B19" t="s">
        <v>43</v>
      </c>
      <c r="C19" t="s">
        <v>558</v>
      </c>
      <c r="D19" t="s">
        <v>8</v>
      </c>
      <c r="E19">
        <v>0.216</v>
      </c>
      <c r="F19">
        <v>0.16800000000000001</v>
      </c>
      <c r="G19">
        <v>0.26400000000000001</v>
      </c>
      <c r="H19">
        <v>12</v>
      </c>
    </row>
    <row r="20" spans="1:8" x14ac:dyDescent="0.3">
      <c r="A20" t="s">
        <v>102</v>
      </c>
      <c r="B20" t="s">
        <v>43</v>
      </c>
      <c r="C20" t="s">
        <v>169</v>
      </c>
      <c r="D20" t="s">
        <v>8</v>
      </c>
      <c r="E20">
        <v>248.2</v>
      </c>
      <c r="F20">
        <v>77.2</v>
      </c>
      <c r="G20">
        <v>419.2</v>
      </c>
      <c r="H20">
        <v>6</v>
      </c>
    </row>
    <row r="21" spans="1:8" x14ac:dyDescent="0.3">
      <c r="A21" t="s">
        <v>102</v>
      </c>
      <c r="B21" t="s">
        <v>43</v>
      </c>
      <c r="C21" t="s">
        <v>556</v>
      </c>
      <c r="D21" t="s">
        <v>8</v>
      </c>
      <c r="E21">
        <v>297.60000000000002</v>
      </c>
      <c r="F21">
        <v>48.4</v>
      </c>
      <c r="G21">
        <v>546.9</v>
      </c>
      <c r="H21">
        <v>6</v>
      </c>
    </row>
    <row r="22" spans="1:8" x14ac:dyDescent="0.3">
      <c r="A22" t="s">
        <v>102</v>
      </c>
      <c r="B22" t="s">
        <v>43</v>
      </c>
      <c r="C22" t="s">
        <v>557</v>
      </c>
      <c r="D22" t="s">
        <v>8</v>
      </c>
      <c r="E22">
        <v>542.4</v>
      </c>
      <c r="F22">
        <v>123.5</v>
      </c>
      <c r="G22">
        <v>958.2</v>
      </c>
      <c r="H22">
        <v>6</v>
      </c>
    </row>
    <row r="23" spans="1:8" x14ac:dyDescent="0.3">
      <c r="A23" t="s">
        <v>102</v>
      </c>
      <c r="B23" t="s">
        <v>43</v>
      </c>
      <c r="C23" t="s">
        <v>558</v>
      </c>
      <c r="D23" t="s">
        <v>8</v>
      </c>
      <c r="E23">
        <v>0.93799999999999994</v>
      </c>
      <c r="F23">
        <v>0.54800000000000004</v>
      </c>
      <c r="G23">
        <v>1.33</v>
      </c>
      <c r="H23">
        <v>6</v>
      </c>
    </row>
    <row r="24" spans="1:8" x14ac:dyDescent="0.3">
      <c r="A24" t="s">
        <v>102</v>
      </c>
      <c r="B24" t="s">
        <v>43</v>
      </c>
      <c r="C24" t="s">
        <v>75</v>
      </c>
      <c r="D24" t="s">
        <v>8</v>
      </c>
      <c r="E24">
        <v>17.399999999999999</v>
      </c>
      <c r="F24">
        <v>12.4</v>
      </c>
      <c r="G24">
        <v>22.4</v>
      </c>
      <c r="H24">
        <v>6</v>
      </c>
    </row>
    <row r="25" spans="1:8" x14ac:dyDescent="0.3">
      <c r="A25" t="s">
        <v>102</v>
      </c>
      <c r="B25" t="s">
        <v>43</v>
      </c>
      <c r="C25" t="s">
        <v>170</v>
      </c>
      <c r="D25" t="s">
        <v>8</v>
      </c>
      <c r="E25">
        <v>0.91700000000000004</v>
      </c>
      <c r="F25">
        <v>0.55800000000000005</v>
      </c>
      <c r="G25">
        <v>1.27</v>
      </c>
      <c r="H25">
        <v>6</v>
      </c>
    </row>
    <row r="26" spans="1:8" x14ac:dyDescent="0.3">
      <c r="A26" t="s">
        <v>102</v>
      </c>
      <c r="B26" t="s">
        <v>43</v>
      </c>
      <c r="C26" t="s">
        <v>74</v>
      </c>
      <c r="D26" t="s">
        <v>8</v>
      </c>
      <c r="E26">
        <v>27</v>
      </c>
      <c r="F26">
        <v>8.67</v>
      </c>
      <c r="G26">
        <v>45.3</v>
      </c>
      <c r="H26">
        <v>6</v>
      </c>
    </row>
    <row r="27" spans="1:8" x14ac:dyDescent="0.3">
      <c r="A27" t="s">
        <v>102</v>
      </c>
      <c r="B27" t="s">
        <v>43</v>
      </c>
      <c r="C27" t="s">
        <v>181</v>
      </c>
      <c r="D27" t="s">
        <v>8</v>
      </c>
      <c r="E27">
        <v>4.4999999999999998E-2</v>
      </c>
      <c r="F27">
        <v>2.8000000000000001E-2</v>
      </c>
      <c r="G27">
        <v>6.0999999999999999E-2</v>
      </c>
      <c r="H27">
        <v>6</v>
      </c>
    </row>
    <row r="28" spans="1:8" x14ac:dyDescent="0.3">
      <c r="A28" t="s">
        <v>102</v>
      </c>
      <c r="B28" t="s">
        <v>43</v>
      </c>
      <c r="C28" t="s">
        <v>78</v>
      </c>
      <c r="D28" t="s">
        <v>8</v>
      </c>
      <c r="E28">
        <v>6.91</v>
      </c>
      <c r="F28">
        <v>0.46700000000000003</v>
      </c>
      <c r="G28">
        <v>13.36</v>
      </c>
      <c r="H28">
        <v>6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1FCB-7233-41AC-87BE-27FD72901A7B}">
  <dimension ref="A1:J21"/>
  <sheetViews>
    <sheetView workbookViewId="0">
      <selection activeCell="C9" sqref="C9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97</v>
      </c>
      <c r="B2" t="s">
        <v>43</v>
      </c>
      <c r="C2" t="s">
        <v>143</v>
      </c>
      <c r="D2" t="s">
        <v>8</v>
      </c>
      <c r="E2">
        <v>1.61</v>
      </c>
      <c r="F2">
        <v>2.25</v>
      </c>
      <c r="G2">
        <v>28</v>
      </c>
    </row>
    <row r="3" spans="1:10" x14ac:dyDescent="0.3">
      <c r="A3" t="s">
        <v>97</v>
      </c>
      <c r="B3" t="s">
        <v>43</v>
      </c>
      <c r="C3" t="s">
        <v>144</v>
      </c>
      <c r="D3" t="s">
        <v>8</v>
      </c>
      <c r="E3">
        <v>4.4000000000000004</v>
      </c>
      <c r="F3">
        <v>2.4700000000000002</v>
      </c>
      <c r="G3">
        <v>28</v>
      </c>
    </row>
    <row r="4" spans="1:10" x14ac:dyDescent="0.3">
      <c r="A4" t="s">
        <v>97</v>
      </c>
      <c r="B4" t="s">
        <v>43</v>
      </c>
      <c r="C4" t="s">
        <v>145</v>
      </c>
      <c r="D4" t="s">
        <v>8</v>
      </c>
      <c r="E4">
        <v>6.05</v>
      </c>
      <c r="F4">
        <v>3.42</v>
      </c>
      <c r="G4">
        <v>28</v>
      </c>
    </row>
    <row r="5" spans="1:10" x14ac:dyDescent="0.3">
      <c r="A5" t="s">
        <v>97</v>
      </c>
      <c r="B5" t="s">
        <v>43</v>
      </c>
      <c r="C5" t="s">
        <v>33</v>
      </c>
      <c r="D5" t="s">
        <v>8</v>
      </c>
      <c r="E5">
        <v>0.43</v>
      </c>
      <c r="F5">
        <v>0.69</v>
      </c>
      <c r="G5">
        <v>28</v>
      </c>
    </row>
    <row r="6" spans="1:10" x14ac:dyDescent="0.3">
      <c r="A6" t="s">
        <v>100</v>
      </c>
      <c r="B6" t="s">
        <v>43</v>
      </c>
      <c r="C6" t="s">
        <v>143</v>
      </c>
      <c r="D6" t="s">
        <v>8</v>
      </c>
      <c r="E6">
        <v>1.93</v>
      </c>
      <c r="F6">
        <v>1.77</v>
      </c>
      <c r="G6">
        <v>15</v>
      </c>
    </row>
    <row r="7" spans="1:10" x14ac:dyDescent="0.3">
      <c r="A7" t="s">
        <v>100</v>
      </c>
      <c r="B7" t="s">
        <v>43</v>
      </c>
      <c r="C7" t="s">
        <v>144</v>
      </c>
      <c r="D7" t="s">
        <v>8</v>
      </c>
      <c r="E7">
        <v>6.49</v>
      </c>
      <c r="F7">
        <v>5.09</v>
      </c>
      <c r="G7">
        <v>15</v>
      </c>
    </row>
    <row r="8" spans="1:10" x14ac:dyDescent="0.3">
      <c r="A8" t="s">
        <v>100</v>
      </c>
      <c r="B8" t="s">
        <v>43</v>
      </c>
      <c r="C8" t="s">
        <v>145</v>
      </c>
      <c r="D8" t="s">
        <v>8</v>
      </c>
      <c r="E8">
        <v>8.42</v>
      </c>
      <c r="F8">
        <v>6.37</v>
      </c>
      <c r="G8">
        <v>15</v>
      </c>
    </row>
    <row r="9" spans="1:10" x14ac:dyDescent="0.3">
      <c r="A9" t="s">
        <v>100</v>
      </c>
      <c r="B9" t="s">
        <v>43</v>
      </c>
      <c r="C9" t="s">
        <v>33</v>
      </c>
      <c r="D9" t="s">
        <v>8</v>
      </c>
      <c r="E9">
        <v>0.4</v>
      </c>
      <c r="F9">
        <v>0.42</v>
      </c>
      <c r="G9">
        <v>15</v>
      </c>
    </row>
    <row r="10" spans="1:10" x14ac:dyDescent="0.3">
      <c r="A10" t="s">
        <v>102</v>
      </c>
      <c r="B10" t="s">
        <v>43</v>
      </c>
      <c r="C10" t="s">
        <v>143</v>
      </c>
      <c r="D10" t="s">
        <v>8</v>
      </c>
      <c r="E10">
        <v>2.97</v>
      </c>
      <c r="F10">
        <v>0.73</v>
      </c>
      <c r="G10">
        <v>14</v>
      </c>
    </row>
    <row r="11" spans="1:10" x14ac:dyDescent="0.3">
      <c r="A11" t="s">
        <v>102</v>
      </c>
      <c r="B11" t="s">
        <v>43</v>
      </c>
      <c r="C11" t="s">
        <v>144</v>
      </c>
      <c r="D11" t="s">
        <v>8</v>
      </c>
      <c r="E11">
        <v>5.05</v>
      </c>
      <c r="F11">
        <v>3.57</v>
      </c>
      <c r="G11">
        <v>14</v>
      </c>
    </row>
    <row r="12" spans="1:10" x14ac:dyDescent="0.3">
      <c r="A12" t="s">
        <v>102</v>
      </c>
      <c r="B12" t="s">
        <v>43</v>
      </c>
      <c r="C12" t="s">
        <v>145</v>
      </c>
      <c r="D12" t="s">
        <v>8</v>
      </c>
      <c r="E12">
        <v>7.09</v>
      </c>
      <c r="F12">
        <v>4.6500000000000004</v>
      </c>
      <c r="G12">
        <v>14</v>
      </c>
    </row>
    <row r="13" spans="1:10" x14ac:dyDescent="0.3">
      <c r="A13" t="s">
        <v>102</v>
      </c>
      <c r="B13" t="s">
        <v>43</v>
      </c>
      <c r="C13" t="s">
        <v>33</v>
      </c>
      <c r="D13" t="s">
        <v>8</v>
      </c>
      <c r="E13">
        <v>0.67</v>
      </c>
      <c r="F13">
        <v>1.2</v>
      </c>
      <c r="G13">
        <v>14</v>
      </c>
    </row>
    <row r="14" spans="1:10" x14ac:dyDescent="0.3">
      <c r="A14" t="s">
        <v>101</v>
      </c>
      <c r="B14" t="s">
        <v>43</v>
      </c>
      <c r="C14" t="s">
        <v>143</v>
      </c>
      <c r="D14" t="s">
        <v>8</v>
      </c>
      <c r="E14">
        <v>4.54</v>
      </c>
      <c r="F14">
        <v>1.22</v>
      </c>
      <c r="G14">
        <v>4</v>
      </c>
    </row>
    <row r="15" spans="1:10" x14ac:dyDescent="0.3">
      <c r="A15" t="s">
        <v>101</v>
      </c>
      <c r="B15" t="s">
        <v>43</v>
      </c>
      <c r="C15" t="s">
        <v>144</v>
      </c>
      <c r="D15" t="s">
        <v>8</v>
      </c>
      <c r="E15">
        <v>0.19</v>
      </c>
      <c r="F15">
        <v>0.1</v>
      </c>
      <c r="G15">
        <v>4</v>
      </c>
    </row>
    <row r="16" spans="1:10" x14ac:dyDescent="0.3">
      <c r="A16" t="s">
        <v>101</v>
      </c>
      <c r="B16" t="s">
        <v>43</v>
      </c>
      <c r="C16" t="s">
        <v>145</v>
      </c>
      <c r="D16" t="s">
        <v>8</v>
      </c>
      <c r="E16">
        <v>4.72</v>
      </c>
      <c r="F16">
        <v>1.27</v>
      </c>
      <c r="G16">
        <v>4</v>
      </c>
    </row>
    <row r="17" spans="1:7" x14ac:dyDescent="0.3">
      <c r="A17" t="s">
        <v>101</v>
      </c>
      <c r="B17" t="s">
        <v>43</v>
      </c>
      <c r="C17" t="s">
        <v>33</v>
      </c>
      <c r="D17" t="s">
        <v>8</v>
      </c>
      <c r="E17">
        <v>28.29</v>
      </c>
      <c r="F17">
        <v>13.58</v>
      </c>
      <c r="G17">
        <v>4</v>
      </c>
    </row>
    <row r="18" spans="1:7" x14ac:dyDescent="0.3">
      <c r="A18" t="s">
        <v>559</v>
      </c>
      <c r="B18" t="s">
        <v>43</v>
      </c>
      <c r="C18" t="s">
        <v>143</v>
      </c>
      <c r="D18" t="s">
        <v>8</v>
      </c>
      <c r="E18">
        <v>6.94</v>
      </c>
      <c r="F18">
        <v>2.35</v>
      </c>
      <c r="G18">
        <v>3</v>
      </c>
    </row>
    <row r="19" spans="1:7" x14ac:dyDescent="0.3">
      <c r="A19" t="s">
        <v>559</v>
      </c>
      <c r="B19" t="s">
        <v>43</v>
      </c>
      <c r="C19" t="s">
        <v>144</v>
      </c>
      <c r="D19" t="s">
        <v>8</v>
      </c>
      <c r="E19">
        <v>0.26</v>
      </c>
      <c r="F19">
        <v>0.11</v>
      </c>
      <c r="G19">
        <v>3</v>
      </c>
    </row>
    <row r="20" spans="1:7" x14ac:dyDescent="0.3">
      <c r="A20" t="s">
        <v>559</v>
      </c>
      <c r="B20" t="s">
        <v>43</v>
      </c>
      <c r="C20" t="s">
        <v>145</v>
      </c>
      <c r="D20" t="s">
        <v>8</v>
      </c>
      <c r="E20">
        <v>7.2</v>
      </c>
      <c r="F20">
        <v>2.46</v>
      </c>
      <c r="G20">
        <v>3</v>
      </c>
    </row>
    <row r="21" spans="1:7" x14ac:dyDescent="0.3">
      <c r="A21" t="s">
        <v>559</v>
      </c>
      <c r="B21" t="s">
        <v>43</v>
      </c>
      <c r="C21" t="s">
        <v>33</v>
      </c>
      <c r="D21" t="s">
        <v>8</v>
      </c>
      <c r="E21">
        <v>27.96</v>
      </c>
      <c r="F21">
        <v>6.23</v>
      </c>
      <c r="G2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7FB2-A8A4-4CFE-961F-FF4BA7B229E9}">
  <dimension ref="A1:I11"/>
  <sheetViews>
    <sheetView workbookViewId="0">
      <selection activeCell="G10" sqref="G10"/>
    </sheetView>
  </sheetViews>
  <sheetFormatPr defaultRowHeight="14.4" x14ac:dyDescent="0.3"/>
  <cols>
    <col min="2" max="2" width="13.21875" bestFit="1" customWidth="1"/>
    <col min="3" max="3" width="25.88671875" bestFit="1" customWidth="1"/>
    <col min="4" max="4" width="16.77734375" customWidth="1"/>
  </cols>
  <sheetData>
    <row r="1" spans="1:9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  <c r="I1" s="6"/>
    </row>
    <row r="2" spans="1:9" x14ac:dyDescent="0.3">
      <c r="A2" t="s">
        <v>479</v>
      </c>
      <c r="B2" t="s">
        <v>4</v>
      </c>
      <c r="C2" t="s">
        <v>21</v>
      </c>
      <c r="D2" t="s">
        <v>7</v>
      </c>
      <c r="E2">
        <v>3.3</v>
      </c>
      <c r="F2">
        <v>2.0030000000000001</v>
      </c>
      <c r="G2">
        <v>5.4359999999999999</v>
      </c>
      <c r="H2">
        <f>SUM(88+437+121+837+507+97)</f>
        <v>2087</v>
      </c>
    </row>
    <row r="3" spans="1:9" x14ac:dyDescent="0.3">
      <c r="A3" t="s">
        <v>480</v>
      </c>
      <c r="B3" t="s">
        <v>4</v>
      </c>
      <c r="C3" t="s">
        <v>21</v>
      </c>
      <c r="D3" t="s">
        <v>7</v>
      </c>
      <c r="E3">
        <v>1.1639999999999999</v>
      </c>
      <c r="F3">
        <v>0.82399999999999995</v>
      </c>
      <c r="G3">
        <v>1.6439999999999999</v>
      </c>
      <c r="H3">
        <f t="shared" ref="H3:H11" si="0">SUM(88+437+121+837+507+97)</f>
        <v>2087</v>
      </c>
    </row>
    <row r="4" spans="1:9" x14ac:dyDescent="0.3">
      <c r="A4" t="s">
        <v>481</v>
      </c>
      <c r="B4" t="s">
        <v>4</v>
      </c>
      <c r="C4" t="s">
        <v>21</v>
      </c>
      <c r="D4" t="s">
        <v>7</v>
      </c>
      <c r="E4">
        <v>1.2190000000000001</v>
      </c>
      <c r="F4">
        <v>0.7</v>
      </c>
      <c r="G4">
        <v>2.12</v>
      </c>
      <c r="H4">
        <f t="shared" si="0"/>
        <v>2087</v>
      </c>
    </row>
    <row r="5" spans="1:9" x14ac:dyDescent="0.3">
      <c r="A5" t="s">
        <v>66</v>
      </c>
      <c r="B5" t="s">
        <v>4</v>
      </c>
      <c r="C5" t="s">
        <v>21</v>
      </c>
      <c r="D5" t="s">
        <v>7</v>
      </c>
      <c r="E5">
        <v>1.609</v>
      </c>
      <c r="F5">
        <v>1.18</v>
      </c>
      <c r="G5">
        <v>2.1930000000000001</v>
      </c>
      <c r="H5">
        <f t="shared" si="0"/>
        <v>2087</v>
      </c>
    </row>
    <row r="6" spans="1:9" x14ac:dyDescent="0.3">
      <c r="A6" t="s">
        <v>65</v>
      </c>
      <c r="B6" t="s">
        <v>4</v>
      </c>
      <c r="C6" t="s">
        <v>21</v>
      </c>
      <c r="D6" t="s">
        <v>7</v>
      </c>
      <c r="E6">
        <v>3.0249999999999999</v>
      </c>
      <c r="F6">
        <v>1.859</v>
      </c>
      <c r="G6">
        <v>4.9219999999999997</v>
      </c>
      <c r="H6">
        <f t="shared" si="0"/>
        <v>2087</v>
      </c>
    </row>
    <row r="7" spans="1:9" x14ac:dyDescent="0.3">
      <c r="A7" t="s">
        <v>479</v>
      </c>
      <c r="B7" t="s">
        <v>4</v>
      </c>
      <c r="C7" t="s">
        <v>482</v>
      </c>
      <c r="D7" t="s">
        <v>7</v>
      </c>
      <c r="E7" t="s">
        <v>53</v>
      </c>
      <c r="F7" t="s">
        <v>53</v>
      </c>
      <c r="G7" t="s">
        <v>53</v>
      </c>
      <c r="H7" t="s">
        <v>53</v>
      </c>
    </row>
    <row r="8" spans="1:9" x14ac:dyDescent="0.3">
      <c r="A8" t="s">
        <v>480</v>
      </c>
      <c r="B8" t="s">
        <v>4</v>
      </c>
      <c r="C8" t="s">
        <v>482</v>
      </c>
      <c r="D8" t="s">
        <v>7</v>
      </c>
      <c r="E8">
        <v>0.20100000000000001</v>
      </c>
      <c r="F8">
        <v>0.126</v>
      </c>
      <c r="G8">
        <v>0.32200000000000001</v>
      </c>
      <c r="H8">
        <f t="shared" si="0"/>
        <v>2087</v>
      </c>
    </row>
    <row r="9" spans="1:9" x14ac:dyDescent="0.3">
      <c r="A9" t="s">
        <v>481</v>
      </c>
      <c r="B9" t="s">
        <v>4</v>
      </c>
      <c r="C9" t="s">
        <v>482</v>
      </c>
      <c r="D9" t="s">
        <v>7</v>
      </c>
      <c r="E9">
        <v>0.438</v>
      </c>
      <c r="F9">
        <v>0.23599999999999999</v>
      </c>
      <c r="G9">
        <v>0.81499999999999995</v>
      </c>
      <c r="H9">
        <f t="shared" si="0"/>
        <v>2087</v>
      </c>
    </row>
    <row r="10" spans="1:9" x14ac:dyDescent="0.3">
      <c r="A10" t="s">
        <v>66</v>
      </c>
      <c r="B10" t="s">
        <v>4</v>
      </c>
      <c r="C10" t="s">
        <v>482</v>
      </c>
      <c r="D10" t="s">
        <v>7</v>
      </c>
      <c r="E10">
        <v>1.504</v>
      </c>
      <c r="F10">
        <v>1.1619999999999999</v>
      </c>
      <c r="G10">
        <v>1.9470000000000001</v>
      </c>
      <c r="H10">
        <f t="shared" si="0"/>
        <v>2087</v>
      </c>
    </row>
    <row r="11" spans="1:9" x14ac:dyDescent="0.3">
      <c r="A11" t="s">
        <v>65</v>
      </c>
      <c r="B11" t="s">
        <v>4</v>
      </c>
      <c r="C11" t="s">
        <v>482</v>
      </c>
      <c r="D11" t="s">
        <v>7</v>
      </c>
      <c r="E11">
        <v>1.698</v>
      </c>
      <c r="F11">
        <v>1.0649999999999999</v>
      </c>
      <c r="G11">
        <v>2.7080000000000002</v>
      </c>
      <c r="H11">
        <f t="shared" si="0"/>
        <v>2087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75CB-E4E0-47A3-BC0A-AD93A7EF6467}">
  <dimension ref="A1:J43"/>
  <sheetViews>
    <sheetView topLeftCell="A31" workbookViewId="0">
      <selection activeCell="E2" sqref="E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97</v>
      </c>
      <c r="B2" t="s">
        <v>43</v>
      </c>
      <c r="C2" t="s">
        <v>175</v>
      </c>
      <c r="D2" t="s">
        <v>8</v>
      </c>
      <c r="E2">
        <v>182.56</v>
      </c>
      <c r="F2">
        <v>37.75</v>
      </c>
      <c r="G2">
        <v>7</v>
      </c>
      <c r="H2" s="6"/>
      <c r="I2" s="6"/>
      <c r="J2" s="6"/>
    </row>
    <row r="3" spans="1:10" x14ac:dyDescent="0.3">
      <c r="A3" t="s">
        <v>97</v>
      </c>
      <c r="B3" t="s">
        <v>43</v>
      </c>
      <c r="C3" t="s">
        <v>182</v>
      </c>
      <c r="D3" t="s">
        <v>8</v>
      </c>
      <c r="E3">
        <v>11.44</v>
      </c>
      <c r="F3">
        <v>4.3099999999999996</v>
      </c>
      <c r="G3">
        <v>7</v>
      </c>
      <c r="H3" s="6"/>
      <c r="I3" s="6"/>
      <c r="J3" s="6"/>
    </row>
    <row r="4" spans="1:10" x14ac:dyDescent="0.3">
      <c r="A4" t="s">
        <v>97</v>
      </c>
      <c r="B4" t="s">
        <v>43</v>
      </c>
      <c r="C4" t="s">
        <v>183</v>
      </c>
      <c r="D4" t="s">
        <v>8</v>
      </c>
      <c r="E4">
        <v>1.68</v>
      </c>
      <c r="F4">
        <v>0.7</v>
      </c>
      <c r="G4">
        <v>7</v>
      </c>
      <c r="H4" s="6"/>
      <c r="I4" s="6"/>
      <c r="J4" s="6"/>
    </row>
    <row r="5" spans="1:10" x14ac:dyDescent="0.3">
      <c r="A5" t="s">
        <v>97</v>
      </c>
      <c r="B5" t="s">
        <v>43</v>
      </c>
      <c r="C5" t="s">
        <v>177</v>
      </c>
      <c r="D5" t="s">
        <v>8</v>
      </c>
      <c r="E5">
        <v>15.12</v>
      </c>
      <c r="F5">
        <v>3.1</v>
      </c>
      <c r="G5">
        <v>7</v>
      </c>
      <c r="H5" s="6"/>
      <c r="I5" s="6"/>
      <c r="J5" s="6"/>
    </row>
    <row r="6" spans="1:10" x14ac:dyDescent="0.3">
      <c r="A6" t="s">
        <v>100</v>
      </c>
      <c r="B6" t="s">
        <v>43</v>
      </c>
      <c r="C6" t="s">
        <v>175</v>
      </c>
      <c r="D6" t="s">
        <v>8</v>
      </c>
      <c r="E6">
        <v>172.89</v>
      </c>
      <c r="F6">
        <v>32.71</v>
      </c>
      <c r="G6">
        <v>7</v>
      </c>
    </row>
    <row r="7" spans="1:10" x14ac:dyDescent="0.3">
      <c r="A7" t="s">
        <v>100</v>
      </c>
      <c r="B7" t="s">
        <v>43</v>
      </c>
      <c r="C7" t="s">
        <v>182</v>
      </c>
      <c r="D7" t="s">
        <v>8</v>
      </c>
      <c r="E7">
        <v>14.17</v>
      </c>
      <c r="F7">
        <v>4.07</v>
      </c>
      <c r="G7">
        <v>7</v>
      </c>
    </row>
    <row r="8" spans="1:10" x14ac:dyDescent="0.3">
      <c r="A8" t="s">
        <v>100</v>
      </c>
      <c r="B8" t="s">
        <v>43</v>
      </c>
      <c r="C8" t="s">
        <v>183</v>
      </c>
      <c r="D8" t="s">
        <v>8</v>
      </c>
      <c r="E8">
        <v>1.31</v>
      </c>
      <c r="F8">
        <v>0.57999999999999996</v>
      </c>
      <c r="G8">
        <v>7</v>
      </c>
    </row>
    <row r="9" spans="1:10" x14ac:dyDescent="0.3">
      <c r="A9" t="s">
        <v>100</v>
      </c>
      <c r="B9" t="s">
        <v>43</v>
      </c>
      <c r="C9" t="s">
        <v>177</v>
      </c>
      <c r="D9" t="s">
        <v>8</v>
      </c>
      <c r="E9">
        <v>11.91</v>
      </c>
      <c r="F9">
        <v>1.55</v>
      </c>
      <c r="G9">
        <v>7</v>
      </c>
    </row>
    <row r="10" spans="1:10" x14ac:dyDescent="0.3">
      <c r="A10" t="s">
        <v>102</v>
      </c>
      <c r="B10" t="s">
        <v>43</v>
      </c>
      <c r="C10" t="s">
        <v>175</v>
      </c>
      <c r="D10" t="s">
        <v>8</v>
      </c>
      <c r="E10">
        <v>207</v>
      </c>
      <c r="F10">
        <v>55.57</v>
      </c>
      <c r="G10">
        <v>10</v>
      </c>
    </row>
    <row r="11" spans="1:10" x14ac:dyDescent="0.3">
      <c r="A11" t="s">
        <v>102</v>
      </c>
      <c r="B11" t="s">
        <v>43</v>
      </c>
      <c r="C11" t="s">
        <v>182</v>
      </c>
      <c r="D11" t="s">
        <v>8</v>
      </c>
      <c r="E11">
        <v>13.78</v>
      </c>
      <c r="F11">
        <v>4.6900000000000004</v>
      </c>
      <c r="G11">
        <v>10</v>
      </c>
    </row>
    <row r="12" spans="1:10" x14ac:dyDescent="0.3">
      <c r="A12" t="s">
        <v>102</v>
      </c>
      <c r="B12" t="s">
        <v>43</v>
      </c>
      <c r="C12" t="s">
        <v>183</v>
      </c>
      <c r="D12" t="s">
        <v>8</v>
      </c>
      <c r="E12">
        <v>1.63</v>
      </c>
      <c r="F12">
        <v>1.29</v>
      </c>
      <c r="G12">
        <v>10</v>
      </c>
    </row>
    <row r="13" spans="1:10" x14ac:dyDescent="0.3">
      <c r="A13" t="s">
        <v>102</v>
      </c>
      <c r="B13" t="s">
        <v>43</v>
      </c>
      <c r="C13" t="s">
        <v>177</v>
      </c>
      <c r="D13" t="s">
        <v>8</v>
      </c>
      <c r="E13">
        <v>11.53</v>
      </c>
      <c r="F13">
        <v>1.86</v>
      </c>
      <c r="G13">
        <v>10</v>
      </c>
    </row>
    <row r="14" spans="1:10" x14ac:dyDescent="0.3">
      <c r="A14" t="s">
        <v>97</v>
      </c>
      <c r="B14" t="s">
        <v>43</v>
      </c>
      <c r="C14" t="s">
        <v>169</v>
      </c>
      <c r="D14" t="s">
        <v>8</v>
      </c>
      <c r="E14">
        <v>30.22</v>
      </c>
      <c r="F14">
        <v>31.2</v>
      </c>
      <c r="G14">
        <v>7</v>
      </c>
    </row>
    <row r="15" spans="1:10" x14ac:dyDescent="0.3">
      <c r="A15" t="s">
        <v>97</v>
      </c>
      <c r="B15" t="s">
        <v>43</v>
      </c>
      <c r="C15" t="s">
        <v>184</v>
      </c>
      <c r="D15" t="s">
        <v>8</v>
      </c>
      <c r="E15">
        <v>5.97</v>
      </c>
      <c r="F15">
        <v>3.73</v>
      </c>
      <c r="G15">
        <v>7</v>
      </c>
    </row>
    <row r="16" spans="1:10" x14ac:dyDescent="0.3">
      <c r="A16" t="s">
        <v>97</v>
      </c>
      <c r="B16" t="s">
        <v>43</v>
      </c>
      <c r="C16" t="s">
        <v>185</v>
      </c>
      <c r="D16" t="s">
        <v>8</v>
      </c>
      <c r="E16">
        <v>1.24</v>
      </c>
      <c r="F16">
        <v>0.51</v>
      </c>
      <c r="G16">
        <v>7</v>
      </c>
    </row>
    <row r="17" spans="1:7" x14ac:dyDescent="0.3">
      <c r="A17" t="s">
        <v>97</v>
      </c>
      <c r="B17" t="s">
        <v>43</v>
      </c>
      <c r="C17" t="s">
        <v>75</v>
      </c>
      <c r="D17" t="s">
        <v>8</v>
      </c>
      <c r="E17">
        <v>3.45</v>
      </c>
      <c r="F17">
        <v>1.51</v>
      </c>
      <c r="G17">
        <v>7</v>
      </c>
    </row>
    <row r="18" spans="1:7" x14ac:dyDescent="0.3">
      <c r="A18" t="s">
        <v>97</v>
      </c>
      <c r="B18" t="s">
        <v>43</v>
      </c>
      <c r="C18" t="s">
        <v>147</v>
      </c>
      <c r="D18" t="s">
        <v>8</v>
      </c>
      <c r="E18">
        <v>167.6</v>
      </c>
      <c r="F18">
        <v>151.32</v>
      </c>
      <c r="G18">
        <v>7</v>
      </c>
    </row>
    <row r="19" spans="1:7" x14ac:dyDescent="0.3">
      <c r="A19" t="s">
        <v>100</v>
      </c>
      <c r="B19" t="s">
        <v>43</v>
      </c>
      <c r="C19" t="s">
        <v>169</v>
      </c>
      <c r="D19" t="s">
        <v>8</v>
      </c>
      <c r="E19">
        <v>36.049999999999997</v>
      </c>
      <c r="F19">
        <v>20.21</v>
      </c>
      <c r="G19">
        <v>7</v>
      </c>
    </row>
    <row r="20" spans="1:7" x14ac:dyDescent="0.3">
      <c r="A20" t="s">
        <v>100</v>
      </c>
      <c r="B20" t="s">
        <v>43</v>
      </c>
      <c r="C20" t="s">
        <v>184</v>
      </c>
      <c r="D20" t="s">
        <v>8</v>
      </c>
      <c r="E20">
        <v>9.1199999999999992</v>
      </c>
      <c r="F20">
        <v>2.3199999999999998</v>
      </c>
      <c r="G20">
        <v>7</v>
      </c>
    </row>
    <row r="21" spans="1:7" x14ac:dyDescent="0.3">
      <c r="A21" t="s">
        <v>100</v>
      </c>
      <c r="B21" t="s">
        <v>43</v>
      </c>
      <c r="C21" t="s">
        <v>185</v>
      </c>
      <c r="D21" t="s">
        <v>8</v>
      </c>
      <c r="E21">
        <v>0.99</v>
      </c>
      <c r="F21">
        <v>0.37</v>
      </c>
      <c r="G21">
        <v>7</v>
      </c>
    </row>
    <row r="22" spans="1:7" x14ac:dyDescent="0.3">
      <c r="A22" t="s">
        <v>100</v>
      </c>
      <c r="B22" t="s">
        <v>43</v>
      </c>
      <c r="C22" t="s">
        <v>75</v>
      </c>
      <c r="D22" t="s">
        <v>8</v>
      </c>
      <c r="E22">
        <v>3.35</v>
      </c>
      <c r="F22">
        <v>0.74</v>
      </c>
      <c r="G22">
        <v>7</v>
      </c>
    </row>
    <row r="23" spans="1:7" x14ac:dyDescent="0.3">
      <c r="A23" t="s">
        <v>100</v>
      </c>
      <c r="B23" t="s">
        <v>43</v>
      </c>
      <c r="C23" t="s">
        <v>147</v>
      </c>
      <c r="D23" t="s">
        <v>8</v>
      </c>
      <c r="E23">
        <v>65.97</v>
      </c>
      <c r="F23">
        <v>21.74</v>
      </c>
      <c r="G23">
        <v>7</v>
      </c>
    </row>
    <row r="24" spans="1:7" x14ac:dyDescent="0.3">
      <c r="A24" t="s">
        <v>102</v>
      </c>
      <c r="B24" t="s">
        <v>43</v>
      </c>
      <c r="C24" t="s">
        <v>169</v>
      </c>
      <c r="D24" t="s">
        <v>8</v>
      </c>
      <c r="E24">
        <v>93.01</v>
      </c>
      <c r="F24">
        <v>43.02</v>
      </c>
      <c r="G24">
        <v>10</v>
      </c>
    </row>
    <row r="25" spans="1:7" x14ac:dyDescent="0.3">
      <c r="A25" t="s">
        <v>102</v>
      </c>
      <c r="B25" t="s">
        <v>43</v>
      </c>
      <c r="C25" t="s">
        <v>184</v>
      </c>
      <c r="D25" t="s">
        <v>8</v>
      </c>
      <c r="E25">
        <v>11.47</v>
      </c>
      <c r="F25">
        <v>4.4800000000000004</v>
      </c>
      <c r="G25">
        <v>10</v>
      </c>
    </row>
    <row r="26" spans="1:7" x14ac:dyDescent="0.3">
      <c r="A26" t="s">
        <v>102</v>
      </c>
      <c r="B26" t="s">
        <v>43</v>
      </c>
      <c r="C26" t="s">
        <v>185</v>
      </c>
      <c r="D26" t="s">
        <v>8</v>
      </c>
      <c r="E26">
        <v>1.25</v>
      </c>
      <c r="F26">
        <v>0.37</v>
      </c>
      <c r="G26">
        <v>10</v>
      </c>
    </row>
    <row r="27" spans="1:7" x14ac:dyDescent="0.3">
      <c r="A27" t="s">
        <v>102</v>
      </c>
      <c r="B27" t="s">
        <v>43</v>
      </c>
      <c r="C27" t="s">
        <v>75</v>
      </c>
      <c r="D27" t="s">
        <v>8</v>
      </c>
      <c r="E27">
        <v>6.91</v>
      </c>
      <c r="F27">
        <v>2.44</v>
      </c>
      <c r="G27">
        <v>10</v>
      </c>
    </row>
    <row r="28" spans="1:7" x14ac:dyDescent="0.3">
      <c r="A28" t="s">
        <v>102</v>
      </c>
      <c r="B28" t="s">
        <v>43</v>
      </c>
      <c r="C28" t="s">
        <v>147</v>
      </c>
      <c r="D28" t="s">
        <v>8</v>
      </c>
      <c r="E28">
        <v>28.37</v>
      </c>
      <c r="F28">
        <v>18.739999999999998</v>
      </c>
      <c r="G28">
        <v>10</v>
      </c>
    </row>
    <row r="29" spans="1:7" x14ac:dyDescent="0.3">
      <c r="A29" t="s">
        <v>97</v>
      </c>
      <c r="B29" t="s">
        <v>43</v>
      </c>
      <c r="C29" t="s">
        <v>172</v>
      </c>
      <c r="D29" t="s">
        <v>8</v>
      </c>
      <c r="E29">
        <v>159.26</v>
      </c>
      <c r="F29">
        <v>24.4</v>
      </c>
      <c r="G29">
        <v>7</v>
      </c>
    </row>
    <row r="30" spans="1:7" x14ac:dyDescent="0.3">
      <c r="A30" t="s">
        <v>97</v>
      </c>
      <c r="B30" t="s">
        <v>43</v>
      </c>
      <c r="C30" t="s">
        <v>186</v>
      </c>
      <c r="D30" t="s">
        <v>8</v>
      </c>
      <c r="E30">
        <v>6.38</v>
      </c>
      <c r="F30">
        <v>2.2599999999999998</v>
      </c>
      <c r="G30">
        <v>7</v>
      </c>
    </row>
    <row r="31" spans="1:7" x14ac:dyDescent="0.3">
      <c r="A31" t="s">
        <v>97</v>
      </c>
      <c r="B31" t="s">
        <v>43</v>
      </c>
      <c r="C31" t="s">
        <v>187</v>
      </c>
      <c r="D31" t="s">
        <v>8</v>
      </c>
      <c r="E31">
        <v>5.36</v>
      </c>
      <c r="F31">
        <v>3.86</v>
      </c>
      <c r="G31">
        <v>7</v>
      </c>
    </row>
    <row r="32" spans="1:7" x14ac:dyDescent="0.3">
      <c r="A32" t="s">
        <v>97</v>
      </c>
      <c r="B32" t="s">
        <v>43</v>
      </c>
      <c r="C32" t="s">
        <v>79</v>
      </c>
      <c r="D32" t="s">
        <v>8</v>
      </c>
      <c r="E32">
        <v>17.98</v>
      </c>
      <c r="F32">
        <v>3.25</v>
      </c>
      <c r="G32">
        <v>7</v>
      </c>
    </row>
    <row r="33" spans="1:7" x14ac:dyDescent="0.3">
      <c r="A33" t="s">
        <v>100</v>
      </c>
      <c r="B33" t="s">
        <v>43</v>
      </c>
      <c r="C33" t="s">
        <v>172</v>
      </c>
      <c r="D33" t="s">
        <v>8</v>
      </c>
      <c r="E33">
        <v>146.5</v>
      </c>
      <c r="F33">
        <v>29.38</v>
      </c>
      <c r="G33">
        <v>7</v>
      </c>
    </row>
    <row r="34" spans="1:7" x14ac:dyDescent="0.3">
      <c r="A34" t="s">
        <v>100</v>
      </c>
      <c r="B34" t="s">
        <v>43</v>
      </c>
      <c r="C34" t="s">
        <v>186</v>
      </c>
      <c r="D34" t="s">
        <v>8</v>
      </c>
      <c r="E34">
        <v>6.67</v>
      </c>
      <c r="F34">
        <v>3.34</v>
      </c>
      <c r="G34">
        <v>7</v>
      </c>
    </row>
    <row r="35" spans="1:7" x14ac:dyDescent="0.3">
      <c r="A35" t="s">
        <v>100</v>
      </c>
      <c r="B35" t="s">
        <v>43</v>
      </c>
      <c r="C35" t="s">
        <v>187</v>
      </c>
      <c r="D35" t="s">
        <v>8</v>
      </c>
      <c r="E35">
        <v>6.04</v>
      </c>
      <c r="F35">
        <v>6.09</v>
      </c>
      <c r="G35">
        <v>7</v>
      </c>
    </row>
    <row r="36" spans="1:7" x14ac:dyDescent="0.3">
      <c r="A36" t="s">
        <v>100</v>
      </c>
      <c r="B36" t="s">
        <v>43</v>
      </c>
      <c r="C36" t="s">
        <v>79</v>
      </c>
      <c r="D36" t="s">
        <v>8</v>
      </c>
      <c r="E36">
        <v>19.059999999999999</v>
      </c>
      <c r="F36">
        <v>15.01</v>
      </c>
      <c r="G36">
        <v>7</v>
      </c>
    </row>
    <row r="37" spans="1:7" x14ac:dyDescent="0.3">
      <c r="A37" t="s">
        <v>102</v>
      </c>
      <c r="B37" t="s">
        <v>43</v>
      </c>
      <c r="C37" t="s">
        <v>172</v>
      </c>
      <c r="D37" t="s">
        <v>8</v>
      </c>
      <c r="E37">
        <v>116.26</v>
      </c>
      <c r="F37">
        <v>16.27</v>
      </c>
      <c r="G37">
        <v>10</v>
      </c>
    </row>
    <row r="38" spans="1:7" x14ac:dyDescent="0.3">
      <c r="A38" t="s">
        <v>102</v>
      </c>
      <c r="B38" t="s">
        <v>43</v>
      </c>
      <c r="C38" t="s">
        <v>186</v>
      </c>
      <c r="D38" t="s">
        <v>8</v>
      </c>
      <c r="E38">
        <v>4.5999999999999996</v>
      </c>
      <c r="F38">
        <v>1.35</v>
      </c>
      <c r="G38">
        <v>10</v>
      </c>
    </row>
    <row r="39" spans="1:7" x14ac:dyDescent="0.3">
      <c r="A39" t="s">
        <v>102</v>
      </c>
      <c r="B39" t="s">
        <v>43</v>
      </c>
      <c r="C39" t="s">
        <v>187</v>
      </c>
      <c r="D39" t="s">
        <v>8</v>
      </c>
      <c r="E39">
        <v>8.5</v>
      </c>
      <c r="F39">
        <v>5.1100000000000003</v>
      </c>
      <c r="G39">
        <v>10</v>
      </c>
    </row>
    <row r="40" spans="1:7" x14ac:dyDescent="0.3">
      <c r="A40" t="s">
        <v>102</v>
      </c>
      <c r="B40" t="s">
        <v>43</v>
      </c>
      <c r="C40" t="s">
        <v>79</v>
      </c>
      <c r="D40" t="s">
        <v>8</v>
      </c>
      <c r="E40">
        <v>17.350000000000001</v>
      </c>
      <c r="F40">
        <v>4.7300000000000004</v>
      </c>
      <c r="G40">
        <v>10</v>
      </c>
    </row>
    <row r="41" spans="1:7" x14ac:dyDescent="0.3">
      <c r="A41" t="s">
        <v>97</v>
      </c>
      <c r="B41" t="s">
        <v>43</v>
      </c>
      <c r="C41" t="s">
        <v>33</v>
      </c>
      <c r="D41" t="s">
        <v>8</v>
      </c>
      <c r="E41">
        <v>1.03</v>
      </c>
      <c r="F41">
        <v>0.79</v>
      </c>
      <c r="G41">
        <v>7</v>
      </c>
    </row>
    <row r="42" spans="1:7" x14ac:dyDescent="0.3">
      <c r="A42" t="s">
        <v>100</v>
      </c>
      <c r="B42" t="s">
        <v>43</v>
      </c>
      <c r="C42" t="s">
        <v>33</v>
      </c>
      <c r="D42" t="s">
        <v>8</v>
      </c>
      <c r="E42">
        <v>1.95</v>
      </c>
      <c r="F42">
        <v>1.58</v>
      </c>
      <c r="G42">
        <v>7</v>
      </c>
    </row>
    <row r="43" spans="1:7" x14ac:dyDescent="0.3">
      <c r="A43" t="s">
        <v>102</v>
      </c>
      <c r="B43" t="s">
        <v>43</v>
      </c>
      <c r="C43" t="s">
        <v>33</v>
      </c>
      <c r="D43" t="s">
        <v>8</v>
      </c>
      <c r="E43">
        <v>2.77</v>
      </c>
      <c r="F43">
        <v>2</v>
      </c>
      <c r="G43">
        <v>10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7040-3446-43F7-85A1-EBFD4509BA8A}">
  <dimension ref="A1:L15"/>
  <sheetViews>
    <sheetView workbookViewId="0">
      <selection activeCell="I15" sqref="I15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188</v>
      </c>
      <c r="B2" t="s">
        <v>189</v>
      </c>
      <c r="C2" t="s">
        <v>74</v>
      </c>
      <c r="D2" t="s">
        <v>8</v>
      </c>
      <c r="E2">
        <v>129</v>
      </c>
      <c r="F2">
        <v>123</v>
      </c>
      <c r="G2">
        <v>153</v>
      </c>
      <c r="H2">
        <v>3</v>
      </c>
      <c r="I2">
        <v>159</v>
      </c>
      <c r="J2">
        <v>57</v>
      </c>
      <c r="K2">
        <v>227</v>
      </c>
      <c r="L2">
        <v>12</v>
      </c>
    </row>
    <row r="3" spans="1:12" x14ac:dyDescent="0.3">
      <c r="A3" t="s">
        <v>188</v>
      </c>
      <c r="B3" t="s">
        <v>189</v>
      </c>
      <c r="C3" t="s">
        <v>169</v>
      </c>
      <c r="D3" t="s">
        <v>8</v>
      </c>
      <c r="E3">
        <v>22.4</v>
      </c>
      <c r="F3">
        <v>1.87</v>
      </c>
      <c r="G3">
        <v>2.4300000000000002</v>
      </c>
      <c r="H3">
        <v>3</v>
      </c>
      <c r="I3">
        <v>1.1299999999999999</v>
      </c>
      <c r="J3">
        <v>0.62</v>
      </c>
      <c r="K3">
        <v>1.92</v>
      </c>
      <c r="L3">
        <v>12</v>
      </c>
    </row>
    <row r="4" spans="1:12" x14ac:dyDescent="0.3">
      <c r="A4" t="s">
        <v>188</v>
      </c>
      <c r="B4" t="s">
        <v>189</v>
      </c>
      <c r="C4" t="s">
        <v>75</v>
      </c>
      <c r="D4" t="s">
        <v>8</v>
      </c>
      <c r="E4">
        <v>26.9</v>
      </c>
      <c r="F4">
        <v>17.100000000000001</v>
      </c>
      <c r="G4">
        <v>38</v>
      </c>
      <c r="H4">
        <v>3</v>
      </c>
      <c r="I4">
        <v>13.2</v>
      </c>
      <c r="J4">
        <v>8.9</v>
      </c>
      <c r="K4">
        <v>22.2</v>
      </c>
      <c r="L4">
        <v>12</v>
      </c>
    </row>
    <row r="5" spans="1:12" x14ac:dyDescent="0.3">
      <c r="A5" t="s">
        <v>188</v>
      </c>
      <c r="B5" t="s">
        <v>189</v>
      </c>
      <c r="C5" t="s">
        <v>147</v>
      </c>
      <c r="D5" t="s">
        <v>8</v>
      </c>
      <c r="E5">
        <v>20.100000000000001</v>
      </c>
      <c r="F5">
        <v>18.399999999999999</v>
      </c>
      <c r="G5">
        <v>24</v>
      </c>
      <c r="H5">
        <v>3</v>
      </c>
      <c r="I5">
        <v>39.700000000000003</v>
      </c>
      <c r="J5">
        <v>23.4</v>
      </c>
      <c r="K5">
        <v>72.3</v>
      </c>
      <c r="L5">
        <v>12</v>
      </c>
    </row>
    <row r="6" spans="1:12" x14ac:dyDescent="0.3">
      <c r="A6" t="s">
        <v>190</v>
      </c>
      <c r="B6" t="s">
        <v>189</v>
      </c>
      <c r="C6" t="s">
        <v>74</v>
      </c>
      <c r="D6" t="s">
        <v>8</v>
      </c>
      <c r="E6">
        <v>75.599999999999994</v>
      </c>
      <c r="F6">
        <v>49</v>
      </c>
      <c r="G6">
        <v>137</v>
      </c>
      <c r="H6">
        <v>10</v>
      </c>
      <c r="I6">
        <v>159</v>
      </c>
      <c r="J6">
        <v>57</v>
      </c>
      <c r="K6">
        <v>227</v>
      </c>
      <c r="L6">
        <v>12</v>
      </c>
    </row>
    <row r="7" spans="1:12" x14ac:dyDescent="0.3">
      <c r="A7" t="s">
        <v>190</v>
      </c>
      <c r="B7" t="s">
        <v>189</v>
      </c>
      <c r="C7" t="s">
        <v>169</v>
      </c>
      <c r="D7" t="s">
        <v>8</v>
      </c>
      <c r="E7">
        <v>0.9</v>
      </c>
      <c r="F7">
        <v>0.51</v>
      </c>
      <c r="G7">
        <v>1.51</v>
      </c>
      <c r="H7">
        <v>10</v>
      </c>
      <c r="I7">
        <v>1.1299999999999999</v>
      </c>
      <c r="J7">
        <v>0.62</v>
      </c>
      <c r="K7">
        <v>1.92</v>
      </c>
      <c r="L7">
        <v>12</v>
      </c>
    </row>
    <row r="8" spans="1:12" x14ac:dyDescent="0.3">
      <c r="A8" t="s">
        <v>190</v>
      </c>
      <c r="B8" t="s">
        <v>189</v>
      </c>
      <c r="C8" t="s">
        <v>75</v>
      </c>
      <c r="D8" t="s">
        <v>8</v>
      </c>
      <c r="E8">
        <v>13.2</v>
      </c>
      <c r="F8">
        <v>11.2</v>
      </c>
      <c r="G8">
        <v>19.8</v>
      </c>
      <c r="H8">
        <v>10</v>
      </c>
      <c r="I8">
        <v>13.2</v>
      </c>
      <c r="J8">
        <v>8.9</v>
      </c>
      <c r="K8">
        <v>22.2</v>
      </c>
      <c r="L8">
        <v>12</v>
      </c>
    </row>
    <row r="9" spans="1:12" x14ac:dyDescent="0.3">
      <c r="A9" t="s">
        <v>190</v>
      </c>
      <c r="B9" t="s">
        <v>189</v>
      </c>
      <c r="C9" t="s">
        <v>147</v>
      </c>
      <c r="D9" t="s">
        <v>8</v>
      </c>
      <c r="E9">
        <v>49.8</v>
      </c>
      <c r="F9">
        <v>29.7</v>
      </c>
      <c r="G9">
        <v>87</v>
      </c>
      <c r="H9">
        <v>10</v>
      </c>
      <c r="I9">
        <v>39.700000000000003</v>
      </c>
      <c r="J9">
        <v>23.4</v>
      </c>
      <c r="K9">
        <v>72.3</v>
      </c>
      <c r="L9">
        <v>12</v>
      </c>
    </row>
    <row r="10" spans="1:12" x14ac:dyDescent="0.3">
      <c r="A10" t="s">
        <v>188</v>
      </c>
      <c r="B10" t="s">
        <v>189</v>
      </c>
      <c r="C10" t="s">
        <v>78</v>
      </c>
      <c r="D10" t="s">
        <v>8</v>
      </c>
      <c r="E10">
        <v>33.9</v>
      </c>
      <c r="F10">
        <v>27</v>
      </c>
      <c r="G10">
        <v>55</v>
      </c>
      <c r="H10">
        <v>3</v>
      </c>
      <c r="I10">
        <v>58.5</v>
      </c>
      <c r="J10">
        <v>36</v>
      </c>
      <c r="K10">
        <v>111</v>
      </c>
      <c r="L10">
        <v>12</v>
      </c>
    </row>
    <row r="11" spans="1:12" x14ac:dyDescent="0.3">
      <c r="A11" t="s">
        <v>188</v>
      </c>
      <c r="B11" t="s">
        <v>189</v>
      </c>
      <c r="C11" t="s">
        <v>172</v>
      </c>
      <c r="D11" t="s">
        <v>8</v>
      </c>
      <c r="E11">
        <v>1.04</v>
      </c>
      <c r="F11">
        <v>1.03</v>
      </c>
      <c r="G11">
        <v>1.1299999999999999</v>
      </c>
      <c r="H11">
        <v>3</v>
      </c>
      <c r="I11">
        <v>1.03</v>
      </c>
      <c r="J11">
        <v>0.59</v>
      </c>
      <c r="K11">
        <v>1.44</v>
      </c>
      <c r="L11">
        <v>12</v>
      </c>
    </row>
    <row r="12" spans="1:12" x14ac:dyDescent="0.3">
      <c r="A12" t="s">
        <v>188</v>
      </c>
      <c r="B12" t="s">
        <v>189</v>
      </c>
      <c r="C12" t="s">
        <v>79</v>
      </c>
      <c r="D12" t="s">
        <v>8</v>
      </c>
      <c r="E12">
        <v>0.81</v>
      </c>
      <c r="F12">
        <v>0.61</v>
      </c>
      <c r="G12">
        <v>1.44</v>
      </c>
      <c r="H12">
        <v>3</v>
      </c>
      <c r="I12">
        <v>19</v>
      </c>
      <c r="J12">
        <v>11.9</v>
      </c>
      <c r="K12">
        <v>29.5</v>
      </c>
      <c r="L12">
        <v>12</v>
      </c>
    </row>
    <row r="13" spans="1:12" x14ac:dyDescent="0.3">
      <c r="A13" t="s">
        <v>190</v>
      </c>
      <c r="B13" t="s">
        <v>189</v>
      </c>
      <c r="C13" t="s">
        <v>78</v>
      </c>
      <c r="D13" t="s">
        <v>8</v>
      </c>
      <c r="E13">
        <v>35</v>
      </c>
      <c r="F13">
        <v>29</v>
      </c>
      <c r="G13">
        <v>65.599999999999994</v>
      </c>
      <c r="H13">
        <v>10</v>
      </c>
      <c r="I13">
        <v>58.5</v>
      </c>
      <c r="J13">
        <v>36</v>
      </c>
      <c r="K13">
        <v>111</v>
      </c>
      <c r="L13">
        <v>12</v>
      </c>
    </row>
    <row r="14" spans="1:12" x14ac:dyDescent="0.3">
      <c r="A14" t="s">
        <v>190</v>
      </c>
      <c r="B14" t="s">
        <v>189</v>
      </c>
      <c r="C14" t="s">
        <v>172</v>
      </c>
      <c r="D14" t="s">
        <v>8</v>
      </c>
      <c r="E14">
        <v>0.81</v>
      </c>
      <c r="F14">
        <v>0.61</v>
      </c>
      <c r="G14">
        <v>1.44</v>
      </c>
      <c r="H14">
        <v>10</v>
      </c>
      <c r="I14">
        <v>1.03</v>
      </c>
      <c r="J14">
        <v>0.59</v>
      </c>
      <c r="K14">
        <v>1.44</v>
      </c>
      <c r="L14">
        <v>12</v>
      </c>
    </row>
    <row r="15" spans="1:12" x14ac:dyDescent="0.3">
      <c r="A15" t="s">
        <v>190</v>
      </c>
      <c r="B15" t="s">
        <v>189</v>
      </c>
      <c r="C15" t="s">
        <v>79</v>
      </c>
      <c r="D15" t="s">
        <v>8</v>
      </c>
      <c r="E15">
        <v>18.600000000000001</v>
      </c>
      <c r="F15">
        <v>15.5</v>
      </c>
      <c r="G15">
        <v>33.4</v>
      </c>
      <c r="H15">
        <v>10</v>
      </c>
      <c r="I15">
        <v>19</v>
      </c>
      <c r="J15">
        <v>11.9</v>
      </c>
      <c r="K15">
        <v>29.5</v>
      </c>
      <c r="L15">
        <v>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0C7-29AC-4EF6-8148-D904C31EBCB1}">
  <dimension ref="A1:J15"/>
  <sheetViews>
    <sheetView workbookViewId="0">
      <selection activeCell="C7" sqref="C7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542</v>
      </c>
      <c r="B2" t="s">
        <v>4</v>
      </c>
      <c r="C2" t="s">
        <v>708</v>
      </c>
      <c r="D2" t="s">
        <v>7</v>
      </c>
      <c r="E2">
        <v>26.2</v>
      </c>
      <c r="F2">
        <v>28.7</v>
      </c>
      <c r="G2">
        <v>66</v>
      </c>
      <c r="H2">
        <v>18.2</v>
      </c>
      <c r="I2">
        <v>18.3</v>
      </c>
      <c r="J2">
        <v>32</v>
      </c>
    </row>
    <row r="3" spans="1:10" x14ac:dyDescent="0.3">
      <c r="A3" t="s">
        <v>16</v>
      </c>
      <c r="B3" t="s">
        <v>4</v>
      </c>
      <c r="C3" t="s">
        <v>708</v>
      </c>
      <c r="D3" t="s">
        <v>7</v>
      </c>
      <c r="E3">
        <v>35.799999999999997</v>
      </c>
      <c r="F3">
        <v>26.4</v>
      </c>
      <c r="G3">
        <v>12</v>
      </c>
      <c r="H3">
        <v>18.2</v>
      </c>
      <c r="I3">
        <v>18.3</v>
      </c>
      <c r="J3">
        <v>32</v>
      </c>
    </row>
    <row r="4" spans="1:10" x14ac:dyDescent="0.3">
      <c r="A4" t="s">
        <v>542</v>
      </c>
      <c r="B4" t="s">
        <v>4</v>
      </c>
      <c r="C4" t="s">
        <v>709</v>
      </c>
      <c r="D4" t="s">
        <v>7</v>
      </c>
      <c r="E4">
        <v>40.1</v>
      </c>
      <c r="F4">
        <v>31.7</v>
      </c>
      <c r="G4">
        <v>64</v>
      </c>
      <c r="H4">
        <v>41.8</v>
      </c>
      <c r="I4">
        <v>40.799999999999997</v>
      </c>
      <c r="J4">
        <v>36</v>
      </c>
    </row>
    <row r="5" spans="1:10" x14ac:dyDescent="0.3">
      <c r="A5" t="s">
        <v>16</v>
      </c>
      <c r="B5" t="s">
        <v>4</v>
      </c>
      <c r="C5" t="s">
        <v>709</v>
      </c>
      <c r="D5" t="s">
        <v>7</v>
      </c>
      <c r="E5">
        <v>66.099999999999994</v>
      </c>
      <c r="F5">
        <v>49.4</v>
      </c>
      <c r="G5">
        <v>13</v>
      </c>
      <c r="H5">
        <v>41.8</v>
      </c>
      <c r="I5">
        <v>40.799999999999997</v>
      </c>
      <c r="J5">
        <v>36</v>
      </c>
    </row>
    <row r="6" spans="1:10" x14ac:dyDescent="0.3">
      <c r="A6" t="s">
        <v>542</v>
      </c>
      <c r="B6" t="s">
        <v>4</v>
      </c>
      <c r="C6" t="s">
        <v>710</v>
      </c>
      <c r="D6" t="s">
        <v>7</v>
      </c>
      <c r="E6">
        <v>55.6</v>
      </c>
      <c r="F6">
        <v>30.8</v>
      </c>
      <c r="G6">
        <v>42</v>
      </c>
      <c r="H6">
        <v>43.5</v>
      </c>
      <c r="I6">
        <v>33.4</v>
      </c>
      <c r="J6">
        <v>22</v>
      </c>
    </row>
    <row r="7" spans="1:10" x14ac:dyDescent="0.3">
      <c r="A7" t="s">
        <v>16</v>
      </c>
      <c r="B7" t="s">
        <v>4</v>
      </c>
      <c r="C7" t="s">
        <v>710</v>
      </c>
      <c r="D7" t="s">
        <v>7</v>
      </c>
      <c r="E7">
        <v>79.3</v>
      </c>
      <c r="F7">
        <v>44.2</v>
      </c>
      <c r="G7">
        <v>7</v>
      </c>
      <c r="H7">
        <v>43.5</v>
      </c>
      <c r="I7">
        <v>33.4</v>
      </c>
      <c r="J7">
        <v>22</v>
      </c>
    </row>
    <row r="8" spans="1:10" x14ac:dyDescent="0.3">
      <c r="A8" t="s">
        <v>542</v>
      </c>
      <c r="B8" t="s">
        <v>4</v>
      </c>
      <c r="C8" t="s">
        <v>711</v>
      </c>
      <c r="D8" t="s">
        <v>7</v>
      </c>
      <c r="E8">
        <v>68.8</v>
      </c>
      <c r="F8">
        <v>30.8</v>
      </c>
      <c r="G8">
        <v>63</v>
      </c>
      <c r="H8">
        <v>61.3</v>
      </c>
      <c r="I8">
        <v>48.5</v>
      </c>
      <c r="J8">
        <v>44</v>
      </c>
    </row>
    <row r="9" spans="1:10" x14ac:dyDescent="0.3">
      <c r="A9" t="s">
        <v>16</v>
      </c>
      <c r="B9" t="s">
        <v>4</v>
      </c>
      <c r="C9" t="s">
        <v>711</v>
      </c>
      <c r="D9" t="s">
        <v>7</v>
      </c>
      <c r="E9">
        <v>82.9</v>
      </c>
      <c r="F9">
        <v>40.299999999999997</v>
      </c>
      <c r="G9">
        <v>11</v>
      </c>
      <c r="H9">
        <v>61.3</v>
      </c>
      <c r="I9">
        <v>48.5</v>
      </c>
      <c r="J9">
        <v>44</v>
      </c>
    </row>
    <row r="10" spans="1:10" x14ac:dyDescent="0.3">
      <c r="A10" t="s">
        <v>542</v>
      </c>
      <c r="B10" t="s">
        <v>4</v>
      </c>
      <c r="C10" t="s">
        <v>159</v>
      </c>
      <c r="D10" t="s">
        <v>7</v>
      </c>
      <c r="E10">
        <v>4.2</v>
      </c>
      <c r="F10">
        <v>3.8</v>
      </c>
      <c r="G10">
        <v>235</v>
      </c>
      <c r="H10">
        <v>3.5</v>
      </c>
      <c r="I10">
        <v>3.3</v>
      </c>
      <c r="J10">
        <v>134</v>
      </c>
    </row>
    <row r="11" spans="1:10" x14ac:dyDescent="0.3">
      <c r="A11" t="s">
        <v>16</v>
      </c>
      <c r="B11" t="s">
        <v>4</v>
      </c>
      <c r="C11" t="s">
        <v>159</v>
      </c>
      <c r="D11" t="s">
        <v>7</v>
      </c>
      <c r="E11">
        <v>6.1</v>
      </c>
      <c r="F11">
        <v>4.3</v>
      </c>
      <c r="G11">
        <v>43</v>
      </c>
      <c r="H11">
        <v>3.5</v>
      </c>
      <c r="I11">
        <v>3.3</v>
      </c>
      <c r="J11">
        <v>134</v>
      </c>
    </row>
    <row r="12" spans="1:10" x14ac:dyDescent="0.3">
      <c r="A12" t="s">
        <v>542</v>
      </c>
      <c r="B12" t="s">
        <v>4</v>
      </c>
      <c r="C12" t="s">
        <v>160</v>
      </c>
      <c r="D12" t="s">
        <v>7</v>
      </c>
      <c r="E12">
        <v>1.2</v>
      </c>
      <c r="F12">
        <v>0.8</v>
      </c>
      <c r="G12">
        <v>235</v>
      </c>
      <c r="H12">
        <v>1.2</v>
      </c>
      <c r="I12">
        <v>1.2</v>
      </c>
      <c r="J12">
        <v>134</v>
      </c>
    </row>
    <row r="13" spans="1:10" x14ac:dyDescent="0.3">
      <c r="A13" t="s">
        <v>16</v>
      </c>
      <c r="B13" t="s">
        <v>4</v>
      </c>
      <c r="C13" t="s">
        <v>160</v>
      </c>
      <c r="D13" t="s">
        <v>7</v>
      </c>
      <c r="E13">
        <v>1.9</v>
      </c>
      <c r="F13">
        <v>2.5</v>
      </c>
      <c r="G13">
        <v>43</v>
      </c>
      <c r="H13">
        <v>1.2</v>
      </c>
      <c r="I13">
        <v>1.2</v>
      </c>
      <c r="J13">
        <v>134</v>
      </c>
    </row>
    <row r="14" spans="1:10" x14ac:dyDescent="0.3">
      <c r="A14" t="s">
        <v>542</v>
      </c>
      <c r="B14" t="s">
        <v>4</v>
      </c>
      <c r="C14" t="s">
        <v>33</v>
      </c>
      <c r="D14" t="s">
        <v>7</v>
      </c>
      <c r="E14">
        <v>0.35</v>
      </c>
      <c r="F14">
        <v>0.22</v>
      </c>
      <c r="G14">
        <v>235</v>
      </c>
      <c r="H14">
        <v>0.55000000000000004</v>
      </c>
      <c r="I14">
        <v>0.55000000000000004</v>
      </c>
      <c r="J14">
        <v>134</v>
      </c>
    </row>
    <row r="15" spans="1:10" x14ac:dyDescent="0.3">
      <c r="A15" t="s">
        <v>16</v>
      </c>
      <c r="B15" t="s">
        <v>4</v>
      </c>
      <c r="C15" t="s">
        <v>33</v>
      </c>
      <c r="D15" t="s">
        <v>7</v>
      </c>
      <c r="E15">
        <v>0.3</v>
      </c>
      <c r="F15">
        <v>0.42</v>
      </c>
      <c r="G15">
        <v>43</v>
      </c>
      <c r="H15">
        <v>0.55000000000000004</v>
      </c>
      <c r="I15">
        <v>0.55000000000000004</v>
      </c>
      <c r="J15">
        <v>134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7E49-A031-487D-AA6D-E33A083025D6}">
  <dimension ref="A1:G61"/>
  <sheetViews>
    <sheetView topLeftCell="A34" workbookViewId="0">
      <selection activeCell="A47" sqref="A47:A56"/>
    </sheetView>
  </sheetViews>
  <sheetFormatPr defaultRowHeight="14.4" x14ac:dyDescent="0.3"/>
  <sheetData>
    <row r="1" spans="1:7" x14ac:dyDescent="0.3">
      <c r="A1" s="6" t="s">
        <v>6</v>
      </c>
      <c r="B1" s="6" t="s">
        <v>26</v>
      </c>
      <c r="C1" s="6" t="s">
        <v>1</v>
      </c>
      <c r="D1" s="6" t="s">
        <v>22</v>
      </c>
      <c r="E1" s="6" t="s">
        <v>56</v>
      </c>
      <c r="F1" s="6" t="s">
        <v>57</v>
      </c>
      <c r="G1" s="6" t="s">
        <v>13</v>
      </c>
    </row>
    <row r="2" spans="1:7" x14ac:dyDescent="0.3">
      <c r="A2" t="s">
        <v>543</v>
      </c>
      <c r="B2" t="s">
        <v>4</v>
      </c>
      <c r="C2" t="s">
        <v>191</v>
      </c>
      <c r="D2" t="s">
        <v>7</v>
      </c>
      <c r="E2">
        <v>1</v>
      </c>
      <c r="F2">
        <v>36.887965816511397</v>
      </c>
      <c r="G2">
        <v>32</v>
      </c>
    </row>
    <row r="3" spans="1:7" x14ac:dyDescent="0.3">
      <c r="A3" t="s">
        <v>543</v>
      </c>
      <c r="B3" t="s">
        <v>4</v>
      </c>
      <c r="C3" t="s">
        <v>191</v>
      </c>
      <c r="D3" t="s">
        <v>7</v>
      </c>
      <c r="E3">
        <v>2</v>
      </c>
      <c r="F3">
        <v>9.1493770646456696</v>
      </c>
      <c r="G3">
        <v>32</v>
      </c>
    </row>
    <row r="4" spans="1:7" x14ac:dyDescent="0.3">
      <c r="A4" t="s">
        <v>543</v>
      </c>
      <c r="B4" t="s">
        <v>4</v>
      </c>
      <c r="C4" t="s">
        <v>191</v>
      </c>
      <c r="D4" t="s">
        <v>7</v>
      </c>
      <c r="E4">
        <v>3</v>
      </c>
      <c r="F4">
        <v>5.51866590056144</v>
      </c>
      <c r="G4">
        <v>32</v>
      </c>
    </row>
    <row r="5" spans="1:7" x14ac:dyDescent="0.3">
      <c r="A5" t="s">
        <v>543</v>
      </c>
      <c r="B5" t="s">
        <v>4</v>
      </c>
      <c r="C5" t="s">
        <v>191</v>
      </c>
      <c r="D5" t="s">
        <v>7</v>
      </c>
      <c r="E5">
        <v>4</v>
      </c>
      <c r="F5">
        <v>3.6307056240671001</v>
      </c>
      <c r="G5">
        <v>32</v>
      </c>
    </row>
    <row r="6" spans="1:7" x14ac:dyDescent="0.3">
      <c r="A6" t="s">
        <v>543</v>
      </c>
      <c r="B6" t="s">
        <v>4</v>
      </c>
      <c r="C6" t="s">
        <v>191</v>
      </c>
      <c r="D6" t="s">
        <v>7</v>
      </c>
      <c r="E6">
        <v>5</v>
      </c>
      <c r="F6">
        <v>0.14522600895583901</v>
      </c>
      <c r="G6">
        <v>32</v>
      </c>
    </row>
    <row r="7" spans="1:7" x14ac:dyDescent="0.3">
      <c r="A7" t="s">
        <v>542</v>
      </c>
      <c r="B7" t="s">
        <v>4</v>
      </c>
      <c r="C7" t="s">
        <v>191</v>
      </c>
      <c r="D7" t="s">
        <v>7</v>
      </c>
      <c r="E7">
        <v>1</v>
      </c>
      <c r="F7">
        <v>14.668048505224199</v>
      </c>
      <c r="G7">
        <v>66</v>
      </c>
    </row>
    <row r="8" spans="1:7" x14ac:dyDescent="0.3">
      <c r="A8" t="s">
        <v>542</v>
      </c>
      <c r="B8" t="s">
        <v>4</v>
      </c>
      <c r="C8" t="s">
        <v>191</v>
      </c>
      <c r="D8" t="s">
        <v>7</v>
      </c>
      <c r="E8">
        <v>2</v>
      </c>
      <c r="F8">
        <v>7.2614057081170698</v>
      </c>
      <c r="G8">
        <v>66</v>
      </c>
    </row>
    <row r="9" spans="1:7" x14ac:dyDescent="0.3">
      <c r="A9" t="s">
        <v>542</v>
      </c>
      <c r="B9" t="s">
        <v>4</v>
      </c>
      <c r="C9" t="s">
        <v>191</v>
      </c>
      <c r="D9" t="s">
        <v>7</v>
      </c>
      <c r="E9">
        <v>3</v>
      </c>
      <c r="F9">
        <v>5.3734398916056003</v>
      </c>
      <c r="G9">
        <v>66</v>
      </c>
    </row>
    <row r="10" spans="1:7" x14ac:dyDescent="0.3">
      <c r="A10" t="s">
        <v>542</v>
      </c>
      <c r="B10" t="s">
        <v>4</v>
      </c>
      <c r="C10" t="s">
        <v>191</v>
      </c>
      <c r="D10" t="s">
        <v>7</v>
      </c>
      <c r="E10">
        <v>4</v>
      </c>
      <c r="F10">
        <v>3.77593163302293</v>
      </c>
      <c r="G10">
        <v>66</v>
      </c>
    </row>
    <row r="11" spans="1:7" x14ac:dyDescent="0.3">
      <c r="A11" t="s">
        <v>542</v>
      </c>
      <c r="B11" t="s">
        <v>4</v>
      </c>
      <c r="C11" t="s">
        <v>191</v>
      </c>
      <c r="D11" t="s">
        <v>7</v>
      </c>
      <c r="E11">
        <v>5</v>
      </c>
      <c r="F11">
        <v>0.14522600895583901</v>
      </c>
      <c r="G11">
        <v>66</v>
      </c>
    </row>
    <row r="12" spans="1:7" x14ac:dyDescent="0.3">
      <c r="A12" t="s">
        <v>16</v>
      </c>
      <c r="B12" t="s">
        <v>4</v>
      </c>
      <c r="C12" t="s">
        <v>191</v>
      </c>
      <c r="D12" t="s">
        <v>7</v>
      </c>
      <c r="E12">
        <v>1</v>
      </c>
      <c r="F12">
        <v>62.593362742909903</v>
      </c>
      <c r="G12">
        <v>12</v>
      </c>
    </row>
    <row r="13" spans="1:7" x14ac:dyDescent="0.3">
      <c r="A13" t="s">
        <v>16</v>
      </c>
      <c r="B13" t="s">
        <v>4</v>
      </c>
      <c r="C13" t="s">
        <v>191</v>
      </c>
      <c r="D13" t="s">
        <v>7</v>
      </c>
      <c r="E13">
        <v>2</v>
      </c>
      <c r="F13">
        <v>14.668048505224199</v>
      </c>
      <c r="G13">
        <v>12</v>
      </c>
    </row>
    <row r="14" spans="1:7" x14ac:dyDescent="0.3">
      <c r="A14" t="s">
        <v>16</v>
      </c>
      <c r="B14" t="s">
        <v>4</v>
      </c>
      <c r="C14" t="s">
        <v>191</v>
      </c>
      <c r="D14" t="s">
        <v>7</v>
      </c>
      <c r="E14">
        <v>3</v>
      </c>
      <c r="F14">
        <v>4.9377507847038498</v>
      </c>
      <c r="G14">
        <v>12</v>
      </c>
    </row>
    <row r="15" spans="1:7" x14ac:dyDescent="0.3">
      <c r="A15" t="s">
        <v>16</v>
      </c>
      <c r="B15" t="s">
        <v>4</v>
      </c>
      <c r="C15" t="s">
        <v>191</v>
      </c>
      <c r="D15" t="s">
        <v>7</v>
      </c>
      <c r="E15">
        <v>4</v>
      </c>
      <c r="F15">
        <v>4.0663836509345899</v>
      </c>
      <c r="G15">
        <v>12</v>
      </c>
    </row>
    <row r="16" spans="1:7" x14ac:dyDescent="0.3">
      <c r="A16" t="s">
        <v>16</v>
      </c>
      <c r="B16" t="s">
        <v>4</v>
      </c>
      <c r="C16" t="s">
        <v>191</v>
      </c>
      <c r="D16" t="s">
        <v>7</v>
      </c>
      <c r="E16">
        <v>5</v>
      </c>
      <c r="F16">
        <v>1.5975082585826801</v>
      </c>
      <c r="G16">
        <v>12</v>
      </c>
    </row>
    <row r="17" spans="1:7" x14ac:dyDescent="0.3">
      <c r="A17" t="s">
        <v>543</v>
      </c>
      <c r="B17" t="s">
        <v>4</v>
      </c>
      <c r="C17" t="s">
        <v>192</v>
      </c>
      <c r="D17" t="s">
        <v>7</v>
      </c>
      <c r="E17">
        <v>1</v>
      </c>
      <c r="F17">
        <v>25.101195660542199</v>
      </c>
      <c r="G17">
        <v>36</v>
      </c>
    </row>
    <row r="18" spans="1:7" x14ac:dyDescent="0.3">
      <c r="A18" t="s">
        <v>543</v>
      </c>
      <c r="B18" t="s">
        <v>4</v>
      </c>
      <c r="C18" t="s">
        <v>192</v>
      </c>
      <c r="D18" t="s">
        <v>7</v>
      </c>
      <c r="E18">
        <v>2</v>
      </c>
      <c r="F18">
        <v>14.170033420301699</v>
      </c>
      <c r="G18">
        <v>36</v>
      </c>
    </row>
    <row r="19" spans="1:7" x14ac:dyDescent="0.3">
      <c r="A19" t="s">
        <v>543</v>
      </c>
      <c r="B19" t="s">
        <v>4</v>
      </c>
      <c r="C19" t="s">
        <v>192</v>
      </c>
      <c r="D19" t="s">
        <v>7</v>
      </c>
      <c r="E19">
        <v>3</v>
      </c>
      <c r="F19">
        <v>9.3117382332993195</v>
      </c>
      <c r="G19">
        <v>36</v>
      </c>
    </row>
    <row r="20" spans="1:7" x14ac:dyDescent="0.3">
      <c r="A20" t="s">
        <v>543</v>
      </c>
      <c r="B20" t="s">
        <v>4</v>
      </c>
      <c r="C20" t="s">
        <v>192</v>
      </c>
      <c r="D20" t="s">
        <v>7</v>
      </c>
      <c r="E20">
        <v>4</v>
      </c>
      <c r="F20">
        <v>6.2753008456504604</v>
      </c>
      <c r="G20">
        <v>36</v>
      </c>
    </row>
    <row r="21" spans="1:7" x14ac:dyDescent="0.3">
      <c r="A21" t="s">
        <v>543</v>
      </c>
      <c r="B21" t="s">
        <v>4</v>
      </c>
      <c r="C21" t="s">
        <v>192</v>
      </c>
      <c r="D21" t="s">
        <v>7</v>
      </c>
      <c r="E21">
        <v>5</v>
      </c>
      <c r="F21">
        <v>0</v>
      </c>
      <c r="G21">
        <v>36</v>
      </c>
    </row>
    <row r="22" spans="1:7" x14ac:dyDescent="0.3">
      <c r="A22" t="s">
        <v>542</v>
      </c>
      <c r="B22" t="s">
        <v>4</v>
      </c>
      <c r="C22" t="s">
        <v>192</v>
      </c>
      <c r="D22" t="s">
        <v>7</v>
      </c>
      <c r="E22">
        <v>1</v>
      </c>
      <c r="F22">
        <v>45.3441270223205</v>
      </c>
      <c r="G22">
        <v>64</v>
      </c>
    </row>
    <row r="23" spans="1:7" x14ac:dyDescent="0.3">
      <c r="A23" t="s">
        <v>542</v>
      </c>
      <c r="B23" t="s">
        <v>4</v>
      </c>
      <c r="C23" t="s">
        <v>192</v>
      </c>
      <c r="D23" t="s">
        <v>7</v>
      </c>
      <c r="E23">
        <v>2</v>
      </c>
      <c r="F23">
        <v>13.5627474871839</v>
      </c>
      <c r="G23">
        <v>64</v>
      </c>
    </row>
    <row r="24" spans="1:7" x14ac:dyDescent="0.3">
      <c r="A24" t="s">
        <v>542</v>
      </c>
      <c r="B24" t="s">
        <v>4</v>
      </c>
      <c r="C24" t="s">
        <v>192</v>
      </c>
      <c r="D24" t="s">
        <v>7</v>
      </c>
      <c r="E24">
        <v>3</v>
      </c>
      <c r="F24">
        <v>8.9068706484746301</v>
      </c>
      <c r="G24">
        <v>64</v>
      </c>
    </row>
    <row r="25" spans="1:7" x14ac:dyDescent="0.3">
      <c r="A25" t="s">
        <v>542</v>
      </c>
      <c r="B25" t="s">
        <v>4</v>
      </c>
      <c r="C25" t="s">
        <v>192</v>
      </c>
      <c r="D25" t="s">
        <v>7</v>
      </c>
      <c r="E25">
        <v>4</v>
      </c>
      <c r="F25">
        <v>6.8825790567087104</v>
      </c>
      <c r="G25">
        <v>64</v>
      </c>
    </row>
    <row r="26" spans="1:7" x14ac:dyDescent="0.3">
      <c r="A26" t="s">
        <v>542</v>
      </c>
      <c r="B26" t="s">
        <v>4</v>
      </c>
      <c r="C26" t="s">
        <v>192</v>
      </c>
      <c r="D26" t="s">
        <v>7</v>
      </c>
      <c r="E26">
        <v>5</v>
      </c>
      <c r="F26">
        <v>4.4534353242373204</v>
      </c>
      <c r="G26">
        <v>64</v>
      </c>
    </row>
    <row r="27" spans="1:7" x14ac:dyDescent="0.3">
      <c r="A27" t="s">
        <v>16</v>
      </c>
      <c r="B27" t="s">
        <v>4</v>
      </c>
      <c r="C27" t="s">
        <v>192</v>
      </c>
      <c r="D27" t="s">
        <v>7</v>
      </c>
      <c r="E27">
        <v>1</v>
      </c>
      <c r="F27">
        <v>80.5667999468413</v>
      </c>
      <c r="G27">
        <v>13</v>
      </c>
    </row>
    <row r="28" spans="1:7" x14ac:dyDescent="0.3">
      <c r="A28" t="s">
        <v>16</v>
      </c>
      <c r="B28" t="s">
        <v>4</v>
      </c>
      <c r="C28" t="s">
        <v>192</v>
      </c>
      <c r="D28" t="s">
        <v>7</v>
      </c>
      <c r="E28">
        <v>2</v>
      </c>
      <c r="F28">
        <v>19.2307623997165</v>
      </c>
      <c r="G28">
        <v>13</v>
      </c>
    </row>
    <row r="29" spans="1:7" x14ac:dyDescent="0.3">
      <c r="A29" t="s">
        <v>16</v>
      </c>
      <c r="B29" t="s">
        <v>4</v>
      </c>
      <c r="C29" t="s">
        <v>192</v>
      </c>
      <c r="D29" t="s">
        <v>7</v>
      </c>
      <c r="E29">
        <v>3</v>
      </c>
      <c r="F29">
        <v>8.2995924374163792</v>
      </c>
      <c r="G29">
        <v>13</v>
      </c>
    </row>
    <row r="30" spans="1:7" x14ac:dyDescent="0.3">
      <c r="A30" t="s">
        <v>16</v>
      </c>
      <c r="B30" t="s">
        <v>4</v>
      </c>
      <c r="C30" t="s">
        <v>192</v>
      </c>
      <c r="D30" t="s">
        <v>7</v>
      </c>
      <c r="E30">
        <v>4</v>
      </c>
      <c r="F30">
        <v>7.4898727118861697</v>
      </c>
      <c r="G30">
        <v>13</v>
      </c>
    </row>
    <row r="31" spans="1:7" x14ac:dyDescent="0.3">
      <c r="A31" t="s">
        <v>16</v>
      </c>
      <c r="B31" t="s">
        <v>4</v>
      </c>
      <c r="C31" t="s">
        <v>192</v>
      </c>
      <c r="D31" t="s">
        <v>7</v>
      </c>
      <c r="E31">
        <v>5</v>
      </c>
      <c r="F31">
        <v>0.202426070352759</v>
      </c>
      <c r="G31">
        <v>13</v>
      </c>
    </row>
    <row r="32" spans="1:7" x14ac:dyDescent="0.3">
      <c r="A32" t="s">
        <v>543</v>
      </c>
      <c r="B32" t="s">
        <v>4</v>
      </c>
      <c r="C32" t="s">
        <v>193</v>
      </c>
      <c r="D32" t="s">
        <v>7</v>
      </c>
      <c r="E32">
        <v>1</v>
      </c>
      <c r="F32">
        <v>27.999998947669699</v>
      </c>
      <c r="G32">
        <v>22</v>
      </c>
    </row>
    <row r="33" spans="1:7" x14ac:dyDescent="0.3">
      <c r="A33" t="s">
        <v>543</v>
      </c>
      <c r="B33" t="s">
        <v>4</v>
      </c>
      <c r="C33" t="s">
        <v>193</v>
      </c>
      <c r="D33" t="s">
        <v>7</v>
      </c>
      <c r="E33">
        <v>2</v>
      </c>
      <c r="F33">
        <v>21.5172392746497</v>
      </c>
      <c r="G33">
        <v>22</v>
      </c>
    </row>
    <row r="34" spans="1:7" x14ac:dyDescent="0.3">
      <c r="A34" t="s">
        <v>543</v>
      </c>
      <c r="B34" t="s">
        <v>4</v>
      </c>
      <c r="C34" t="s">
        <v>193</v>
      </c>
      <c r="D34" t="s">
        <v>7</v>
      </c>
      <c r="E34">
        <v>3</v>
      </c>
      <c r="F34">
        <v>13.2413772056842</v>
      </c>
      <c r="G34">
        <v>22</v>
      </c>
    </row>
    <row r="35" spans="1:7" x14ac:dyDescent="0.3">
      <c r="A35" t="s">
        <v>543</v>
      </c>
      <c r="B35" t="s">
        <v>4</v>
      </c>
      <c r="C35" t="s">
        <v>193</v>
      </c>
      <c r="D35" t="s">
        <v>7</v>
      </c>
      <c r="E35">
        <v>4</v>
      </c>
      <c r="F35">
        <v>10.3448275862069</v>
      </c>
      <c r="G35">
        <v>22</v>
      </c>
    </row>
    <row r="36" spans="1:7" x14ac:dyDescent="0.3">
      <c r="A36" t="s">
        <v>543</v>
      </c>
      <c r="B36" t="s">
        <v>4</v>
      </c>
      <c r="C36" t="s">
        <v>193</v>
      </c>
      <c r="D36" t="s">
        <v>7</v>
      </c>
      <c r="E36">
        <v>5</v>
      </c>
      <c r="F36">
        <v>0</v>
      </c>
      <c r="G36">
        <v>22</v>
      </c>
    </row>
    <row r="37" spans="1:7" x14ac:dyDescent="0.3">
      <c r="A37" t="s">
        <v>542</v>
      </c>
      <c r="B37" t="s">
        <v>4</v>
      </c>
      <c r="C37" t="s">
        <v>193</v>
      </c>
      <c r="D37" t="s">
        <v>7</v>
      </c>
      <c r="E37">
        <v>1</v>
      </c>
      <c r="F37">
        <v>51.172414319268597</v>
      </c>
      <c r="G37">
        <v>42</v>
      </c>
    </row>
    <row r="38" spans="1:7" x14ac:dyDescent="0.3">
      <c r="A38" t="s">
        <v>542</v>
      </c>
      <c r="B38" t="s">
        <v>4</v>
      </c>
      <c r="C38" t="s">
        <v>193</v>
      </c>
      <c r="D38" t="s">
        <v>7</v>
      </c>
      <c r="E38">
        <v>2</v>
      </c>
      <c r="F38">
        <v>18.758618584994601</v>
      </c>
      <c r="G38">
        <v>42</v>
      </c>
    </row>
    <row r="39" spans="1:7" x14ac:dyDescent="0.3">
      <c r="A39" t="s">
        <v>542</v>
      </c>
      <c r="B39" t="s">
        <v>4</v>
      </c>
      <c r="C39" t="s">
        <v>193</v>
      </c>
      <c r="D39" t="s">
        <v>7</v>
      </c>
      <c r="E39">
        <v>3</v>
      </c>
      <c r="F39">
        <v>14.896540148504799</v>
      </c>
      <c r="G39">
        <v>42</v>
      </c>
    </row>
    <row r="40" spans="1:7" x14ac:dyDescent="0.3">
      <c r="A40" t="s">
        <v>542</v>
      </c>
      <c r="B40" t="s">
        <v>4</v>
      </c>
      <c r="C40" t="s">
        <v>193</v>
      </c>
      <c r="D40" t="s">
        <v>7</v>
      </c>
      <c r="E40">
        <v>4</v>
      </c>
      <c r="F40">
        <v>12.2758589119746</v>
      </c>
      <c r="G40">
        <v>42</v>
      </c>
    </row>
    <row r="41" spans="1:7" x14ac:dyDescent="0.3">
      <c r="A41" t="s">
        <v>542</v>
      </c>
      <c r="B41" t="s">
        <v>4</v>
      </c>
      <c r="C41" t="s">
        <v>193</v>
      </c>
      <c r="D41" t="s">
        <v>7</v>
      </c>
      <c r="E41">
        <v>5</v>
      </c>
      <c r="F41">
        <v>4.6896572770743497</v>
      </c>
      <c r="G41">
        <v>42</v>
      </c>
    </row>
    <row r="42" spans="1:7" x14ac:dyDescent="0.3">
      <c r="A42" t="s">
        <v>16</v>
      </c>
      <c r="B42" t="s">
        <v>4</v>
      </c>
      <c r="C42" t="s">
        <v>193</v>
      </c>
      <c r="D42" t="s">
        <v>7</v>
      </c>
      <c r="E42">
        <v>1</v>
      </c>
      <c r="F42">
        <v>59.586205318056301</v>
      </c>
      <c r="G42">
        <v>7</v>
      </c>
    </row>
    <row r="43" spans="1:7" x14ac:dyDescent="0.3">
      <c r="A43" t="s">
        <v>16</v>
      </c>
      <c r="B43" t="s">
        <v>4</v>
      </c>
      <c r="C43" t="s">
        <v>193</v>
      </c>
      <c r="D43" t="s">
        <v>7</v>
      </c>
      <c r="E43">
        <v>2</v>
      </c>
      <c r="F43">
        <v>24.2758599643049</v>
      </c>
      <c r="G43">
        <v>7</v>
      </c>
    </row>
    <row r="44" spans="1:7" x14ac:dyDescent="0.3">
      <c r="A44" t="s">
        <v>16</v>
      </c>
      <c r="B44" t="s">
        <v>4</v>
      </c>
      <c r="C44" t="s">
        <v>193</v>
      </c>
      <c r="D44" t="s">
        <v>7</v>
      </c>
      <c r="E44">
        <v>3</v>
      </c>
      <c r="F44">
        <v>11.5862037395608</v>
      </c>
      <c r="G44">
        <v>7</v>
      </c>
    </row>
    <row r="45" spans="1:7" x14ac:dyDescent="0.3">
      <c r="A45" t="s">
        <v>16</v>
      </c>
      <c r="B45" t="s">
        <v>4</v>
      </c>
      <c r="C45" t="s">
        <v>193</v>
      </c>
      <c r="D45" t="s">
        <v>7</v>
      </c>
      <c r="E45">
        <v>4</v>
      </c>
      <c r="F45">
        <v>7.5862068965517198</v>
      </c>
      <c r="G45">
        <v>7</v>
      </c>
    </row>
    <row r="46" spans="1:7" x14ac:dyDescent="0.3">
      <c r="A46" t="s">
        <v>16</v>
      </c>
      <c r="B46" t="s">
        <v>4</v>
      </c>
      <c r="C46" t="s">
        <v>193</v>
      </c>
      <c r="D46" t="s">
        <v>7</v>
      </c>
      <c r="E46">
        <v>5</v>
      </c>
      <c r="F46">
        <v>0</v>
      </c>
      <c r="G46">
        <v>7</v>
      </c>
    </row>
    <row r="47" spans="1:7" x14ac:dyDescent="0.3">
      <c r="A47" t="s">
        <v>543</v>
      </c>
      <c r="B47" t="s">
        <v>4</v>
      </c>
      <c r="C47" t="s">
        <v>194</v>
      </c>
      <c r="D47" t="s">
        <v>7</v>
      </c>
      <c r="E47">
        <v>1</v>
      </c>
      <c r="F47">
        <v>142.26013313455101</v>
      </c>
      <c r="G47">
        <v>44</v>
      </c>
    </row>
    <row r="48" spans="1:7" x14ac:dyDescent="0.3">
      <c r="A48" t="s">
        <v>543</v>
      </c>
      <c r="B48" t="s">
        <v>4</v>
      </c>
      <c r="C48" t="s">
        <v>194</v>
      </c>
      <c r="D48" t="s">
        <v>7</v>
      </c>
      <c r="E48">
        <v>2</v>
      </c>
      <c r="F48">
        <v>24.904059760766401</v>
      </c>
      <c r="G48">
        <v>44</v>
      </c>
    </row>
    <row r="49" spans="1:7" x14ac:dyDescent="0.3">
      <c r="A49" t="s">
        <v>543</v>
      </c>
      <c r="B49" t="s">
        <v>4</v>
      </c>
      <c r="C49" t="s">
        <v>194</v>
      </c>
      <c r="D49" t="s">
        <v>7</v>
      </c>
      <c r="E49">
        <v>3</v>
      </c>
      <c r="F49">
        <v>17.057568047707601</v>
      </c>
      <c r="G49">
        <v>44</v>
      </c>
    </row>
    <row r="50" spans="1:7" x14ac:dyDescent="0.3">
      <c r="A50" t="s">
        <v>543</v>
      </c>
      <c r="B50" t="s">
        <v>4</v>
      </c>
      <c r="C50" t="s">
        <v>194</v>
      </c>
      <c r="D50" t="s">
        <v>7</v>
      </c>
      <c r="E50">
        <v>4</v>
      </c>
      <c r="F50">
        <v>11.9402976333953</v>
      </c>
      <c r="G50">
        <v>44</v>
      </c>
    </row>
    <row r="51" spans="1:7" x14ac:dyDescent="0.3">
      <c r="A51" t="s">
        <v>543</v>
      </c>
      <c r="B51" t="s">
        <v>4</v>
      </c>
      <c r="C51" t="s">
        <v>194</v>
      </c>
      <c r="D51" t="s">
        <v>7</v>
      </c>
      <c r="E51">
        <v>5</v>
      </c>
      <c r="F51">
        <v>0.68231833857825697</v>
      </c>
      <c r="G51">
        <v>44</v>
      </c>
    </row>
    <row r="52" spans="1:7" x14ac:dyDescent="0.3">
      <c r="A52" t="s">
        <v>542</v>
      </c>
      <c r="B52" t="s">
        <v>4</v>
      </c>
      <c r="C52" t="s">
        <v>194</v>
      </c>
      <c r="D52" t="s">
        <v>7</v>
      </c>
      <c r="E52">
        <v>1</v>
      </c>
      <c r="F52">
        <v>54.584204738772698</v>
      </c>
      <c r="G52">
        <v>63</v>
      </c>
    </row>
    <row r="53" spans="1:7" x14ac:dyDescent="0.3">
      <c r="A53" t="s">
        <v>542</v>
      </c>
      <c r="B53" t="s">
        <v>4</v>
      </c>
      <c r="C53" t="s">
        <v>194</v>
      </c>
      <c r="D53" t="s">
        <v>7</v>
      </c>
      <c r="E53">
        <v>2</v>
      </c>
      <c r="F53">
        <v>26.268670410139698</v>
      </c>
      <c r="G53">
        <v>63</v>
      </c>
    </row>
    <row r="54" spans="1:7" x14ac:dyDescent="0.3">
      <c r="A54" t="s">
        <v>542</v>
      </c>
      <c r="B54" t="s">
        <v>4</v>
      </c>
      <c r="C54" t="s">
        <v>194</v>
      </c>
      <c r="D54" t="s">
        <v>7</v>
      </c>
      <c r="E54">
        <v>3</v>
      </c>
      <c r="F54">
        <v>21.833705320513999</v>
      </c>
      <c r="G54">
        <v>63</v>
      </c>
    </row>
    <row r="55" spans="1:7" x14ac:dyDescent="0.3">
      <c r="A55" t="s">
        <v>542</v>
      </c>
      <c r="B55" t="s">
        <v>4</v>
      </c>
      <c r="C55" t="s">
        <v>194</v>
      </c>
      <c r="D55" t="s">
        <v>7</v>
      </c>
      <c r="E55">
        <v>4</v>
      </c>
      <c r="F55">
        <v>13.6460544381661</v>
      </c>
      <c r="G55">
        <v>63</v>
      </c>
    </row>
    <row r="56" spans="1:7" x14ac:dyDescent="0.3">
      <c r="A56" t="s">
        <v>542</v>
      </c>
      <c r="B56" t="s">
        <v>4</v>
      </c>
      <c r="C56" t="s">
        <v>194</v>
      </c>
      <c r="D56" t="s">
        <v>7</v>
      </c>
      <c r="E56">
        <v>5</v>
      </c>
      <c r="F56">
        <v>4.0938319481198002</v>
      </c>
      <c r="G56">
        <v>63</v>
      </c>
    </row>
    <row r="57" spans="1:7" x14ac:dyDescent="0.3">
      <c r="A57" t="s">
        <v>16</v>
      </c>
      <c r="B57" t="s">
        <v>4</v>
      </c>
      <c r="C57" t="s">
        <v>194</v>
      </c>
      <c r="D57" t="s">
        <v>7</v>
      </c>
      <c r="E57">
        <v>1</v>
      </c>
      <c r="F57">
        <v>54.584204738772698</v>
      </c>
      <c r="G57">
        <v>11</v>
      </c>
    </row>
    <row r="58" spans="1:7" x14ac:dyDescent="0.3">
      <c r="A58" t="s">
        <v>16</v>
      </c>
      <c r="B58" t="s">
        <v>4</v>
      </c>
      <c r="C58" t="s">
        <v>194</v>
      </c>
      <c r="D58" t="s">
        <v>7</v>
      </c>
      <c r="E58">
        <v>2</v>
      </c>
      <c r="F58">
        <v>30.362489344367798</v>
      </c>
      <c r="G58">
        <v>11</v>
      </c>
    </row>
    <row r="59" spans="1:7" x14ac:dyDescent="0.3">
      <c r="A59" t="s">
        <v>16</v>
      </c>
      <c r="B59" t="s">
        <v>4</v>
      </c>
      <c r="C59" t="s">
        <v>194</v>
      </c>
      <c r="D59" t="s">
        <v>7</v>
      </c>
      <c r="E59">
        <v>3</v>
      </c>
      <c r="F59">
        <v>14.6695189321418</v>
      </c>
      <c r="G59">
        <v>11</v>
      </c>
    </row>
    <row r="60" spans="1:7" x14ac:dyDescent="0.3">
      <c r="A60" t="s">
        <v>16</v>
      </c>
      <c r="B60" t="s">
        <v>4</v>
      </c>
      <c r="C60" t="s">
        <v>194</v>
      </c>
      <c r="D60" t="s">
        <v>7</v>
      </c>
      <c r="E60">
        <v>4</v>
      </c>
      <c r="F60">
        <v>10.9168591672028</v>
      </c>
      <c r="G60">
        <v>11</v>
      </c>
    </row>
    <row r="61" spans="1:7" x14ac:dyDescent="0.3">
      <c r="A61" t="s">
        <v>16</v>
      </c>
      <c r="B61" t="s">
        <v>4</v>
      </c>
      <c r="C61" t="s">
        <v>194</v>
      </c>
      <c r="D61" t="s">
        <v>7</v>
      </c>
      <c r="E61">
        <v>5</v>
      </c>
      <c r="F61">
        <v>0.68231833857825697</v>
      </c>
      <c r="G61">
        <v>11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1F03-3918-4595-AF26-96A830A3D0B3}">
  <dimension ref="A1:J12"/>
  <sheetViews>
    <sheetView workbookViewId="0">
      <selection activeCell="G30" sqref="G30"/>
    </sheetView>
  </sheetViews>
  <sheetFormatPr defaultRowHeight="14.4" x14ac:dyDescent="0.3"/>
  <cols>
    <col min="2" max="2" width="13.88671875" customWidth="1"/>
    <col min="3" max="3" width="11.2187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70</v>
      </c>
      <c r="C2" t="s">
        <v>74</v>
      </c>
      <c r="D2" t="s">
        <v>8</v>
      </c>
      <c r="E2">
        <v>98.6</v>
      </c>
      <c r="F2">
        <v>10.6</v>
      </c>
      <c r="G2">
        <v>6</v>
      </c>
      <c r="H2">
        <v>39.6</v>
      </c>
      <c r="I2">
        <v>14.1</v>
      </c>
      <c r="J2">
        <v>7</v>
      </c>
    </row>
    <row r="3" spans="1:10" x14ac:dyDescent="0.3">
      <c r="A3" t="s">
        <v>16</v>
      </c>
      <c r="B3" t="s">
        <v>70</v>
      </c>
      <c r="C3" t="s">
        <v>73</v>
      </c>
      <c r="D3" t="s">
        <v>8</v>
      </c>
      <c r="E3">
        <v>2548</v>
      </c>
      <c r="F3">
        <v>451</v>
      </c>
      <c r="G3">
        <v>6</v>
      </c>
      <c r="H3">
        <v>591</v>
      </c>
      <c r="I3">
        <v>246</v>
      </c>
      <c r="J3">
        <v>7</v>
      </c>
    </row>
    <row r="4" spans="1:10" x14ac:dyDescent="0.3">
      <c r="A4" t="s">
        <v>16</v>
      </c>
      <c r="B4" t="s">
        <v>70</v>
      </c>
      <c r="C4" t="s">
        <v>75</v>
      </c>
      <c r="D4" t="s">
        <v>8</v>
      </c>
      <c r="E4">
        <v>12.7</v>
      </c>
      <c r="F4">
        <v>1.8</v>
      </c>
      <c r="G4">
        <v>6</v>
      </c>
      <c r="H4">
        <v>10.9</v>
      </c>
      <c r="I4">
        <v>2.4</v>
      </c>
      <c r="J4">
        <v>7</v>
      </c>
    </row>
    <row r="5" spans="1:10" x14ac:dyDescent="0.3">
      <c r="A5" t="s">
        <v>16</v>
      </c>
      <c r="B5" t="s">
        <v>70</v>
      </c>
      <c r="C5" t="s">
        <v>147</v>
      </c>
      <c r="D5" t="s">
        <v>8</v>
      </c>
      <c r="E5">
        <v>0.4</v>
      </c>
      <c r="F5">
        <v>0.14000000000000001</v>
      </c>
      <c r="G5">
        <v>6</v>
      </c>
      <c r="H5">
        <v>2.2999999999999998</v>
      </c>
      <c r="I5">
        <v>1.3</v>
      </c>
      <c r="J5">
        <v>7</v>
      </c>
    </row>
    <row r="6" spans="1:10" x14ac:dyDescent="0.3">
      <c r="A6" t="s">
        <v>16</v>
      </c>
      <c r="B6" t="s">
        <v>280</v>
      </c>
      <c r="C6" t="s">
        <v>74</v>
      </c>
      <c r="D6" t="s">
        <v>8</v>
      </c>
      <c r="E6">
        <v>249.6</v>
      </c>
      <c r="F6">
        <v>105</v>
      </c>
      <c r="G6">
        <v>7</v>
      </c>
      <c r="H6">
        <v>190</v>
      </c>
      <c r="I6">
        <v>31.6</v>
      </c>
      <c r="J6">
        <v>7</v>
      </c>
    </row>
    <row r="7" spans="1:10" x14ac:dyDescent="0.3">
      <c r="A7" t="s">
        <v>16</v>
      </c>
      <c r="B7" t="s">
        <v>280</v>
      </c>
      <c r="C7" t="s">
        <v>73</v>
      </c>
      <c r="D7" t="s">
        <v>8</v>
      </c>
      <c r="E7">
        <v>5992</v>
      </c>
      <c r="F7">
        <v>2281</v>
      </c>
      <c r="G7">
        <v>7</v>
      </c>
      <c r="H7">
        <v>5630</v>
      </c>
      <c r="I7">
        <v>1641</v>
      </c>
      <c r="J7">
        <v>7</v>
      </c>
    </row>
    <row r="8" spans="1:10" x14ac:dyDescent="0.3">
      <c r="A8" t="s">
        <v>16</v>
      </c>
      <c r="B8" t="s">
        <v>280</v>
      </c>
      <c r="C8" t="s">
        <v>75</v>
      </c>
      <c r="D8" t="s">
        <v>8</v>
      </c>
      <c r="E8">
        <v>11.43</v>
      </c>
      <c r="F8">
        <v>3.82</v>
      </c>
      <c r="G8">
        <v>7</v>
      </c>
      <c r="H8">
        <v>9.51</v>
      </c>
      <c r="I8">
        <v>0.65</v>
      </c>
      <c r="J8">
        <v>7</v>
      </c>
    </row>
    <row r="9" spans="1:10" x14ac:dyDescent="0.3">
      <c r="A9" t="s">
        <v>16</v>
      </c>
      <c r="B9" t="s">
        <v>280</v>
      </c>
      <c r="C9" t="s">
        <v>147</v>
      </c>
      <c r="D9" t="s">
        <v>8</v>
      </c>
      <c r="E9">
        <v>0.28000000000000003</v>
      </c>
      <c r="F9">
        <v>0.13</v>
      </c>
      <c r="G9">
        <v>7</v>
      </c>
      <c r="H9">
        <v>0.27</v>
      </c>
      <c r="I9">
        <v>7.0000000000000007E-2</v>
      </c>
      <c r="J9">
        <v>7</v>
      </c>
    </row>
    <row r="10" spans="1:10" x14ac:dyDescent="0.3">
      <c r="A10" t="s">
        <v>16</v>
      </c>
      <c r="B10" t="s">
        <v>70</v>
      </c>
      <c r="C10" t="s">
        <v>78</v>
      </c>
      <c r="D10" t="s">
        <v>8</v>
      </c>
      <c r="E10">
        <v>23.4</v>
      </c>
      <c r="F10">
        <v>11.5</v>
      </c>
      <c r="G10">
        <v>6</v>
      </c>
      <c r="H10">
        <v>104.3</v>
      </c>
      <c r="I10">
        <v>27.4</v>
      </c>
      <c r="J10">
        <v>7</v>
      </c>
    </row>
    <row r="11" spans="1:10" x14ac:dyDescent="0.3">
      <c r="A11" t="s">
        <v>16</v>
      </c>
      <c r="B11" t="s">
        <v>70</v>
      </c>
      <c r="C11" t="s">
        <v>77</v>
      </c>
      <c r="D11" t="s">
        <v>8</v>
      </c>
      <c r="E11">
        <v>844</v>
      </c>
      <c r="F11">
        <v>329</v>
      </c>
      <c r="G11">
        <v>6</v>
      </c>
      <c r="H11">
        <v>3078</v>
      </c>
      <c r="I11">
        <v>838</v>
      </c>
      <c r="J11">
        <v>7</v>
      </c>
    </row>
    <row r="12" spans="1:10" x14ac:dyDescent="0.3">
      <c r="A12" t="s">
        <v>16</v>
      </c>
      <c r="B12" t="s">
        <v>70</v>
      </c>
      <c r="C12" t="s">
        <v>79</v>
      </c>
      <c r="D12" t="s">
        <v>8</v>
      </c>
      <c r="E12">
        <v>14.4</v>
      </c>
      <c r="F12">
        <v>3.6</v>
      </c>
      <c r="G12">
        <v>6</v>
      </c>
      <c r="H12">
        <v>13.6</v>
      </c>
      <c r="I12">
        <v>3.2</v>
      </c>
      <c r="J12">
        <v>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A1D-90EA-4736-82D8-C12915C57728}">
  <dimension ref="A1:L4"/>
  <sheetViews>
    <sheetView workbookViewId="0">
      <selection activeCell="K27" sqref="K27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16</v>
      </c>
      <c r="B2" t="s">
        <v>70</v>
      </c>
      <c r="C2" t="s">
        <v>170</v>
      </c>
      <c r="D2" t="s">
        <v>8</v>
      </c>
      <c r="E2">
        <v>7</v>
      </c>
      <c r="F2">
        <v>6</v>
      </c>
      <c r="G2">
        <v>10</v>
      </c>
      <c r="H2">
        <v>6</v>
      </c>
      <c r="I2">
        <v>6</v>
      </c>
      <c r="J2">
        <v>6</v>
      </c>
      <c r="K2">
        <v>10</v>
      </c>
      <c r="L2">
        <v>7</v>
      </c>
    </row>
    <row r="3" spans="1:12" x14ac:dyDescent="0.3">
      <c r="A3" t="s">
        <v>16</v>
      </c>
      <c r="B3" t="s">
        <v>70</v>
      </c>
      <c r="C3" t="s">
        <v>173</v>
      </c>
      <c r="D3" t="s">
        <v>8</v>
      </c>
      <c r="E3">
        <v>16</v>
      </c>
      <c r="F3">
        <v>8</v>
      </c>
      <c r="G3">
        <v>16</v>
      </c>
      <c r="H3">
        <v>6</v>
      </c>
      <c r="I3">
        <v>10</v>
      </c>
      <c r="J3">
        <v>8</v>
      </c>
      <c r="K3">
        <v>12</v>
      </c>
      <c r="L3">
        <v>7</v>
      </c>
    </row>
    <row r="4" spans="1:12" x14ac:dyDescent="0.3">
      <c r="A4" t="s">
        <v>16</v>
      </c>
      <c r="B4" t="s">
        <v>280</v>
      </c>
      <c r="C4" t="s">
        <v>170</v>
      </c>
      <c r="D4" t="s">
        <v>8</v>
      </c>
      <c r="E4">
        <v>6</v>
      </c>
      <c r="F4">
        <v>4</v>
      </c>
      <c r="G4">
        <v>12</v>
      </c>
      <c r="H4">
        <v>7</v>
      </c>
      <c r="I4">
        <v>8</v>
      </c>
      <c r="J4">
        <v>4</v>
      </c>
      <c r="K4">
        <v>24</v>
      </c>
      <c r="L4">
        <v>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16F1-7A8B-4F88-A37D-F88DC8B240F7}">
  <dimension ref="A1:L11"/>
  <sheetViews>
    <sheetView workbookViewId="0">
      <selection activeCell="C7" sqref="C7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544</v>
      </c>
      <c r="B2" t="s">
        <v>70</v>
      </c>
      <c r="C2" t="s">
        <v>195</v>
      </c>
      <c r="D2" t="s">
        <v>8</v>
      </c>
      <c r="E2">
        <v>6.1</v>
      </c>
      <c r="F2">
        <v>2.6</v>
      </c>
      <c r="G2">
        <v>13.5</v>
      </c>
      <c r="H2">
        <v>18</v>
      </c>
      <c r="I2">
        <v>5</v>
      </c>
      <c r="J2">
        <v>2.2999999999999998</v>
      </c>
      <c r="K2">
        <v>8.6</v>
      </c>
      <c r="L2">
        <v>20</v>
      </c>
    </row>
    <row r="3" spans="1:12" x14ac:dyDescent="0.3">
      <c r="A3" t="s">
        <v>544</v>
      </c>
      <c r="B3" t="s">
        <v>70</v>
      </c>
      <c r="C3" t="s">
        <v>159</v>
      </c>
      <c r="D3" t="s">
        <v>8</v>
      </c>
      <c r="E3">
        <v>2.2000000000000002</v>
      </c>
      <c r="F3">
        <v>0.6</v>
      </c>
      <c r="G3">
        <v>10</v>
      </c>
      <c r="H3">
        <v>18</v>
      </c>
      <c r="I3">
        <v>1.1000000000000001</v>
      </c>
      <c r="J3">
        <v>0.3</v>
      </c>
      <c r="K3">
        <v>5.2</v>
      </c>
      <c r="L3">
        <v>20</v>
      </c>
    </row>
    <row r="4" spans="1:12" x14ac:dyDescent="0.3">
      <c r="A4" t="s">
        <v>544</v>
      </c>
      <c r="B4" t="s">
        <v>70</v>
      </c>
      <c r="C4" t="s">
        <v>196</v>
      </c>
      <c r="D4" t="s">
        <v>8</v>
      </c>
      <c r="E4">
        <v>3</v>
      </c>
      <c r="F4">
        <v>1.1000000000000001</v>
      </c>
      <c r="G4">
        <v>6.4</v>
      </c>
      <c r="H4">
        <v>18</v>
      </c>
      <c r="I4">
        <v>3.8</v>
      </c>
      <c r="J4">
        <v>1.8</v>
      </c>
      <c r="K4">
        <v>6.1</v>
      </c>
      <c r="L4">
        <v>20</v>
      </c>
    </row>
    <row r="5" spans="1:12" x14ac:dyDescent="0.3">
      <c r="A5" t="s">
        <v>544</v>
      </c>
      <c r="B5" t="s">
        <v>70</v>
      </c>
      <c r="C5" t="s">
        <v>197</v>
      </c>
      <c r="D5" t="s">
        <v>8</v>
      </c>
      <c r="E5">
        <v>1.1000000000000001</v>
      </c>
      <c r="F5">
        <v>0.3</v>
      </c>
      <c r="G5">
        <v>6.8</v>
      </c>
      <c r="H5">
        <v>18</v>
      </c>
      <c r="I5">
        <v>0.2</v>
      </c>
      <c r="J5">
        <v>0</v>
      </c>
      <c r="K5">
        <v>1.7</v>
      </c>
      <c r="L5">
        <v>20</v>
      </c>
    </row>
    <row r="6" spans="1:12" x14ac:dyDescent="0.3">
      <c r="A6" t="s">
        <v>544</v>
      </c>
      <c r="B6" t="s">
        <v>70</v>
      </c>
      <c r="C6" t="s">
        <v>33</v>
      </c>
      <c r="D6" t="s">
        <v>8</v>
      </c>
      <c r="E6">
        <v>1.5</v>
      </c>
      <c r="F6">
        <v>0.2</v>
      </c>
      <c r="G6">
        <v>4.0999999999999996</v>
      </c>
      <c r="H6">
        <v>18</v>
      </c>
      <c r="I6">
        <v>3.1</v>
      </c>
      <c r="J6">
        <v>0.17</v>
      </c>
      <c r="K6">
        <v>17</v>
      </c>
      <c r="L6">
        <v>20</v>
      </c>
    </row>
    <row r="7" spans="1:12" x14ac:dyDescent="0.3">
      <c r="A7" t="s">
        <v>16</v>
      </c>
      <c r="B7" t="s">
        <v>70</v>
      </c>
      <c r="C7" t="s">
        <v>195</v>
      </c>
      <c r="D7" t="s">
        <v>8</v>
      </c>
      <c r="E7">
        <v>8.5</v>
      </c>
      <c r="F7">
        <v>4.2</v>
      </c>
      <c r="G7">
        <v>20.100000000000001</v>
      </c>
      <c r="H7">
        <v>5</v>
      </c>
      <c r="I7">
        <v>5</v>
      </c>
      <c r="J7">
        <v>2.2999999999999998</v>
      </c>
      <c r="K7">
        <v>8.6</v>
      </c>
      <c r="L7">
        <v>20</v>
      </c>
    </row>
    <row r="8" spans="1:12" x14ac:dyDescent="0.3">
      <c r="A8" t="s">
        <v>16</v>
      </c>
      <c r="B8" t="s">
        <v>70</v>
      </c>
      <c r="C8" t="s">
        <v>159</v>
      </c>
      <c r="D8" t="s">
        <v>8</v>
      </c>
      <c r="E8">
        <v>7.3</v>
      </c>
      <c r="F8">
        <v>3.1</v>
      </c>
      <c r="G8">
        <v>20</v>
      </c>
      <c r="H8">
        <v>5</v>
      </c>
      <c r="I8">
        <v>1.1000000000000001</v>
      </c>
      <c r="J8">
        <v>0.3</v>
      </c>
      <c r="K8">
        <v>5.2</v>
      </c>
      <c r="L8">
        <v>20</v>
      </c>
    </row>
    <row r="9" spans="1:12" x14ac:dyDescent="0.3">
      <c r="A9" t="s">
        <v>16</v>
      </c>
      <c r="B9" t="s">
        <v>70</v>
      </c>
      <c r="C9" t="s">
        <v>196</v>
      </c>
      <c r="D9" t="s">
        <v>8</v>
      </c>
      <c r="E9">
        <v>1.3</v>
      </c>
      <c r="F9">
        <v>0.2</v>
      </c>
      <c r="G9">
        <v>2.2999999999999998</v>
      </c>
      <c r="H9">
        <v>5</v>
      </c>
      <c r="I9">
        <v>3.8</v>
      </c>
      <c r="J9">
        <v>1.8</v>
      </c>
      <c r="K9">
        <v>6.1</v>
      </c>
      <c r="L9">
        <v>20</v>
      </c>
    </row>
    <row r="10" spans="1:12" x14ac:dyDescent="0.3">
      <c r="A10" t="s">
        <v>16</v>
      </c>
      <c r="B10" t="s">
        <v>70</v>
      </c>
      <c r="C10" t="s">
        <v>197</v>
      </c>
      <c r="D10" t="s">
        <v>8</v>
      </c>
      <c r="E10">
        <v>4.3</v>
      </c>
      <c r="F10">
        <v>2.9</v>
      </c>
      <c r="G10">
        <v>5.8</v>
      </c>
      <c r="H10">
        <v>5</v>
      </c>
      <c r="I10">
        <v>0.2</v>
      </c>
      <c r="J10">
        <v>0</v>
      </c>
      <c r="K10">
        <v>1.7</v>
      </c>
      <c r="L10">
        <v>20</v>
      </c>
    </row>
    <row r="11" spans="1:12" x14ac:dyDescent="0.3">
      <c r="A11" t="s">
        <v>16</v>
      </c>
      <c r="B11" t="s">
        <v>70</v>
      </c>
      <c r="C11" t="s">
        <v>33</v>
      </c>
      <c r="D11" t="s">
        <v>8</v>
      </c>
      <c r="E11">
        <v>0.2</v>
      </c>
      <c r="F11">
        <v>0.01</v>
      </c>
      <c r="G11">
        <v>0.4</v>
      </c>
      <c r="H11">
        <v>5</v>
      </c>
      <c r="I11">
        <v>3.1</v>
      </c>
      <c r="J11">
        <v>0.17</v>
      </c>
      <c r="K11">
        <v>17</v>
      </c>
      <c r="L11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9F5F-8273-4964-8B78-FEB95673036D}">
  <dimension ref="A1:J17"/>
  <sheetViews>
    <sheetView zoomScale="85" zoomScaleNormal="85" workbookViewId="0">
      <selection activeCell="M35" sqref="M35"/>
    </sheetView>
  </sheetViews>
  <sheetFormatPr defaultRowHeight="14.4" x14ac:dyDescent="0.3"/>
  <cols>
    <col min="3" max="3" width="28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275</v>
      </c>
      <c r="B2" t="s">
        <v>70</v>
      </c>
      <c r="C2" t="s">
        <v>42</v>
      </c>
      <c r="D2" t="s">
        <v>8</v>
      </c>
      <c r="E2">
        <v>255</v>
      </c>
      <c r="F2">
        <v>85.5</v>
      </c>
      <c r="G2">
        <v>5</v>
      </c>
      <c r="H2">
        <v>200</v>
      </c>
      <c r="I2">
        <v>64.900000000000006</v>
      </c>
      <c r="J2">
        <v>9</v>
      </c>
    </row>
    <row r="3" spans="1:10" x14ac:dyDescent="0.3">
      <c r="A3" t="s">
        <v>275</v>
      </c>
      <c r="B3" t="s">
        <v>70</v>
      </c>
      <c r="C3" t="s">
        <v>68</v>
      </c>
      <c r="D3" t="s">
        <v>8</v>
      </c>
      <c r="E3">
        <v>188.8</v>
      </c>
      <c r="F3">
        <v>161.69999999999999</v>
      </c>
      <c r="G3">
        <v>5</v>
      </c>
      <c r="H3">
        <v>77.8</v>
      </c>
      <c r="I3">
        <v>70.5</v>
      </c>
      <c r="J3">
        <v>9</v>
      </c>
    </row>
    <row r="4" spans="1:10" x14ac:dyDescent="0.3">
      <c r="A4" t="s">
        <v>275</v>
      </c>
      <c r="B4" t="s">
        <v>70</v>
      </c>
      <c r="C4" t="s">
        <v>198</v>
      </c>
      <c r="D4" t="s">
        <v>8</v>
      </c>
      <c r="E4">
        <v>134.19999999999999</v>
      </c>
      <c r="F4">
        <v>41</v>
      </c>
      <c r="G4">
        <v>5</v>
      </c>
      <c r="H4">
        <v>206.6</v>
      </c>
      <c r="I4">
        <v>156.5</v>
      </c>
      <c r="J4">
        <v>9</v>
      </c>
    </row>
    <row r="5" spans="1:10" x14ac:dyDescent="0.3">
      <c r="A5" t="s">
        <v>275</v>
      </c>
      <c r="B5" t="s">
        <v>70</v>
      </c>
      <c r="C5" t="s">
        <v>199</v>
      </c>
      <c r="D5" t="s">
        <v>8</v>
      </c>
      <c r="E5">
        <v>110.4</v>
      </c>
      <c r="F5">
        <v>42.5</v>
      </c>
      <c r="G5">
        <v>5</v>
      </c>
      <c r="H5">
        <v>50.8</v>
      </c>
      <c r="I5">
        <v>25.5</v>
      </c>
      <c r="J5">
        <v>9</v>
      </c>
    </row>
    <row r="6" spans="1:10" x14ac:dyDescent="0.3">
      <c r="A6" t="s">
        <v>275</v>
      </c>
      <c r="B6" t="s">
        <v>70</v>
      </c>
      <c r="C6" t="s">
        <v>33</v>
      </c>
      <c r="D6" t="s">
        <v>8</v>
      </c>
      <c r="E6">
        <v>1.1599999999999999</v>
      </c>
      <c r="F6">
        <v>0.8</v>
      </c>
      <c r="G6">
        <v>5</v>
      </c>
      <c r="H6">
        <v>3.3</v>
      </c>
      <c r="I6">
        <v>1.9</v>
      </c>
      <c r="J6">
        <v>9</v>
      </c>
    </row>
    <row r="7" spans="1:10" x14ac:dyDescent="0.3">
      <c r="A7" t="s">
        <v>275</v>
      </c>
      <c r="B7" t="s">
        <v>70</v>
      </c>
      <c r="C7" t="s">
        <v>143</v>
      </c>
      <c r="D7" t="s">
        <v>8</v>
      </c>
      <c r="E7">
        <v>0.8</v>
      </c>
      <c r="F7">
        <v>0.7</v>
      </c>
      <c r="G7">
        <v>5</v>
      </c>
      <c r="H7">
        <v>0.35</v>
      </c>
      <c r="I7">
        <v>0.26</v>
      </c>
      <c r="J7">
        <v>9</v>
      </c>
    </row>
    <row r="8" spans="1:10" x14ac:dyDescent="0.3">
      <c r="A8" t="s">
        <v>275</v>
      </c>
      <c r="B8" t="s">
        <v>70</v>
      </c>
      <c r="C8" t="s">
        <v>200</v>
      </c>
      <c r="D8" t="s">
        <v>8</v>
      </c>
      <c r="E8">
        <v>0.5</v>
      </c>
      <c r="F8">
        <v>0.2</v>
      </c>
      <c r="G8">
        <v>5</v>
      </c>
      <c r="H8">
        <v>1</v>
      </c>
      <c r="I8">
        <v>0.71</v>
      </c>
      <c r="J8">
        <v>9</v>
      </c>
    </row>
    <row r="9" spans="1:10" x14ac:dyDescent="0.3">
      <c r="A9" t="s">
        <v>275</v>
      </c>
      <c r="B9" t="s">
        <v>70</v>
      </c>
      <c r="C9" t="s">
        <v>201</v>
      </c>
      <c r="D9" t="s">
        <v>8</v>
      </c>
      <c r="E9">
        <v>0.43</v>
      </c>
      <c r="F9">
        <v>0.18</v>
      </c>
      <c r="G9">
        <v>5</v>
      </c>
      <c r="H9">
        <v>0.24</v>
      </c>
      <c r="I9">
        <v>0.09</v>
      </c>
      <c r="J9">
        <v>9</v>
      </c>
    </row>
    <row r="10" spans="1:10" x14ac:dyDescent="0.3">
      <c r="A10" t="s">
        <v>545</v>
      </c>
      <c r="B10" t="s">
        <v>70</v>
      </c>
      <c r="C10" t="s">
        <v>42</v>
      </c>
      <c r="D10" t="s">
        <v>8</v>
      </c>
      <c r="E10">
        <v>212</v>
      </c>
      <c r="F10">
        <v>30.6</v>
      </c>
      <c r="G10">
        <v>6</v>
      </c>
      <c r="H10">
        <v>200</v>
      </c>
      <c r="I10">
        <v>64.900000000000006</v>
      </c>
      <c r="J10">
        <v>9</v>
      </c>
    </row>
    <row r="11" spans="1:10" x14ac:dyDescent="0.3">
      <c r="A11" t="s">
        <v>545</v>
      </c>
      <c r="B11" t="s">
        <v>70</v>
      </c>
      <c r="C11" t="s">
        <v>68</v>
      </c>
      <c r="D11" t="s">
        <v>8</v>
      </c>
      <c r="E11">
        <v>19</v>
      </c>
      <c r="F11">
        <v>5.2</v>
      </c>
      <c r="G11">
        <v>6</v>
      </c>
      <c r="H11">
        <v>77.8</v>
      </c>
      <c r="I11">
        <v>70.5</v>
      </c>
      <c r="J11">
        <v>9</v>
      </c>
    </row>
    <row r="12" spans="1:10" x14ac:dyDescent="0.3">
      <c r="A12" t="s">
        <v>545</v>
      </c>
      <c r="B12" t="s">
        <v>70</v>
      </c>
      <c r="C12" t="s">
        <v>198</v>
      </c>
      <c r="D12" t="s">
        <v>8</v>
      </c>
      <c r="E12">
        <v>194.1</v>
      </c>
      <c r="F12">
        <v>63.3</v>
      </c>
      <c r="G12">
        <v>6</v>
      </c>
      <c r="H12">
        <v>206.6</v>
      </c>
      <c r="I12">
        <v>156.5</v>
      </c>
      <c r="J12">
        <v>9</v>
      </c>
    </row>
    <row r="13" spans="1:10" x14ac:dyDescent="0.3">
      <c r="A13" t="s">
        <v>545</v>
      </c>
      <c r="B13" t="s">
        <v>70</v>
      </c>
      <c r="C13" t="s">
        <v>199</v>
      </c>
      <c r="D13" t="s">
        <v>8</v>
      </c>
      <c r="E13">
        <v>24</v>
      </c>
      <c r="F13">
        <v>6.2</v>
      </c>
      <c r="G13">
        <v>6</v>
      </c>
      <c r="H13">
        <v>50.8</v>
      </c>
      <c r="I13">
        <v>25.5</v>
      </c>
      <c r="J13">
        <v>9</v>
      </c>
    </row>
    <row r="14" spans="1:10" x14ac:dyDescent="0.3">
      <c r="A14" t="s">
        <v>545</v>
      </c>
      <c r="B14" t="s">
        <v>70</v>
      </c>
      <c r="C14" t="s">
        <v>33</v>
      </c>
      <c r="D14" t="s">
        <v>8</v>
      </c>
      <c r="E14">
        <v>10.3</v>
      </c>
      <c r="F14">
        <v>2.7</v>
      </c>
      <c r="G14">
        <v>6</v>
      </c>
      <c r="H14">
        <v>3.3</v>
      </c>
      <c r="I14">
        <v>1.9</v>
      </c>
      <c r="J14">
        <v>9</v>
      </c>
    </row>
    <row r="15" spans="1:10" x14ac:dyDescent="0.3">
      <c r="A15" t="s">
        <v>545</v>
      </c>
      <c r="B15" t="s">
        <v>70</v>
      </c>
      <c r="C15" t="s">
        <v>143</v>
      </c>
      <c r="D15" t="s">
        <v>8</v>
      </c>
      <c r="E15">
        <v>0.08</v>
      </c>
      <c r="F15">
        <v>0.01</v>
      </c>
      <c r="G15">
        <v>6</v>
      </c>
      <c r="H15">
        <v>0.35</v>
      </c>
      <c r="I15">
        <v>0.26</v>
      </c>
      <c r="J15">
        <v>9</v>
      </c>
    </row>
    <row r="16" spans="1:10" x14ac:dyDescent="0.3">
      <c r="A16" t="s">
        <v>545</v>
      </c>
      <c r="B16" t="s">
        <v>70</v>
      </c>
      <c r="C16" t="s">
        <v>200</v>
      </c>
      <c r="D16" t="s">
        <v>8</v>
      </c>
      <c r="E16">
        <v>0.9</v>
      </c>
      <c r="F16">
        <v>0.2</v>
      </c>
      <c r="G16">
        <v>6</v>
      </c>
      <c r="H16">
        <v>1</v>
      </c>
      <c r="I16">
        <v>0.71</v>
      </c>
      <c r="J16">
        <v>9</v>
      </c>
    </row>
    <row r="17" spans="1:10" x14ac:dyDescent="0.3">
      <c r="A17" t="s">
        <v>545</v>
      </c>
      <c r="B17" t="s">
        <v>70</v>
      </c>
      <c r="C17" t="s">
        <v>201</v>
      </c>
      <c r="D17" t="s">
        <v>8</v>
      </c>
      <c r="E17">
        <v>0.09</v>
      </c>
      <c r="F17">
        <v>5.0000000000000001E-3</v>
      </c>
      <c r="G17">
        <v>6</v>
      </c>
      <c r="H17">
        <v>0.24</v>
      </c>
      <c r="I17">
        <v>0.09</v>
      </c>
      <c r="J17">
        <v>9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48E0-EF2A-4137-841B-FEADCD6B7F71}">
  <dimension ref="A1:J3"/>
  <sheetViews>
    <sheetView topLeftCell="A4" workbookViewId="0">
      <selection sqref="A1:J3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72</v>
      </c>
      <c r="C2" t="s">
        <v>68</v>
      </c>
      <c r="D2" t="s">
        <v>8</v>
      </c>
      <c r="E2">
        <v>178.5</v>
      </c>
      <c r="F2">
        <v>68.599999999999994</v>
      </c>
      <c r="G2">
        <v>2</v>
      </c>
      <c r="H2">
        <v>49.4</v>
      </c>
      <c r="I2">
        <v>40.700000000000003</v>
      </c>
      <c r="J2">
        <v>10</v>
      </c>
    </row>
    <row r="3" spans="1:10" x14ac:dyDescent="0.3">
      <c r="A3" t="s">
        <v>16</v>
      </c>
      <c r="B3" t="s">
        <v>54</v>
      </c>
      <c r="C3" t="s">
        <v>68</v>
      </c>
      <c r="D3" t="s">
        <v>8</v>
      </c>
      <c r="E3">
        <v>72.5</v>
      </c>
      <c r="F3">
        <v>29.65</v>
      </c>
      <c r="G3">
        <v>6</v>
      </c>
      <c r="H3">
        <v>20.97</v>
      </c>
      <c r="I3">
        <v>21.17</v>
      </c>
      <c r="J3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97E8-E84B-4040-A092-D5C6FD0731F5}">
  <dimension ref="A1:J2"/>
  <sheetViews>
    <sheetView workbookViewId="0">
      <selection activeCell="A2" sqref="A2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546</v>
      </c>
      <c r="B2" t="s">
        <v>54</v>
      </c>
      <c r="C2" t="s">
        <v>68</v>
      </c>
      <c r="D2" t="s">
        <v>8</v>
      </c>
      <c r="E2">
        <v>7.3</v>
      </c>
      <c r="F2">
        <v>6.11</v>
      </c>
      <c r="G2">
        <v>35</v>
      </c>
      <c r="H2">
        <v>2.99</v>
      </c>
      <c r="I2">
        <v>3.52</v>
      </c>
      <c r="J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AF9B-5FE1-43D3-921E-DA23AEC131BC}">
  <dimension ref="A1:J6"/>
  <sheetViews>
    <sheetView workbookViewId="0">
      <selection activeCell="C2" sqref="C2:C6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479</v>
      </c>
      <c r="B2" t="s">
        <v>4</v>
      </c>
      <c r="C2" t="s">
        <v>42</v>
      </c>
      <c r="D2" t="s">
        <v>7</v>
      </c>
      <c r="E2">
        <v>12.6</v>
      </c>
      <c r="F2">
        <v>6</v>
      </c>
      <c r="G2">
        <v>88</v>
      </c>
      <c r="H2">
        <v>18</v>
      </c>
      <c r="I2">
        <v>11.4</v>
      </c>
      <c r="J2">
        <v>837</v>
      </c>
    </row>
    <row r="3" spans="1:10" x14ac:dyDescent="0.3">
      <c r="A3" t="s">
        <v>480</v>
      </c>
      <c r="B3" t="s">
        <v>4</v>
      </c>
      <c r="C3" t="s">
        <v>42</v>
      </c>
      <c r="D3" t="s">
        <v>7</v>
      </c>
      <c r="E3">
        <v>15.8</v>
      </c>
      <c r="F3">
        <v>9.3000000000000007</v>
      </c>
      <c r="G3">
        <v>473</v>
      </c>
      <c r="H3">
        <v>18</v>
      </c>
      <c r="I3">
        <v>11.4</v>
      </c>
      <c r="J3">
        <v>837</v>
      </c>
    </row>
    <row r="4" spans="1:10" x14ac:dyDescent="0.3">
      <c r="A4" t="s">
        <v>481</v>
      </c>
      <c r="B4" t="s">
        <v>4</v>
      </c>
      <c r="C4" t="s">
        <v>42</v>
      </c>
      <c r="D4" t="s">
        <v>7</v>
      </c>
      <c r="E4">
        <v>14.5</v>
      </c>
      <c r="F4">
        <v>6.3</v>
      </c>
      <c r="G4">
        <v>121</v>
      </c>
      <c r="H4">
        <v>18</v>
      </c>
      <c r="I4">
        <v>11.4</v>
      </c>
      <c r="J4">
        <v>837</v>
      </c>
    </row>
    <row r="5" spans="1:10" x14ac:dyDescent="0.3">
      <c r="A5" t="s">
        <v>66</v>
      </c>
      <c r="B5" t="s">
        <v>4</v>
      </c>
      <c r="C5" t="s">
        <v>42</v>
      </c>
      <c r="D5" t="s">
        <v>7</v>
      </c>
      <c r="E5">
        <v>18.100000000000001</v>
      </c>
      <c r="F5">
        <v>9.8000000000000007</v>
      </c>
      <c r="G5">
        <v>507</v>
      </c>
      <c r="H5">
        <v>18</v>
      </c>
      <c r="I5">
        <v>11.4</v>
      </c>
      <c r="J5">
        <v>837</v>
      </c>
    </row>
    <row r="6" spans="1:10" x14ac:dyDescent="0.3">
      <c r="A6" t="s">
        <v>65</v>
      </c>
      <c r="B6" t="s">
        <v>4</v>
      </c>
      <c r="C6" t="s">
        <v>42</v>
      </c>
      <c r="D6" t="s">
        <v>7</v>
      </c>
      <c r="E6">
        <v>17.100000000000001</v>
      </c>
      <c r="F6">
        <v>9.6999999999999993</v>
      </c>
      <c r="G6">
        <v>97</v>
      </c>
      <c r="H6">
        <v>18</v>
      </c>
      <c r="I6">
        <v>11.4</v>
      </c>
      <c r="J6">
        <v>837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C4BC-A3A2-48AC-80D6-7FFA888748E3}">
  <dimension ref="A1:J8"/>
  <sheetViews>
    <sheetView workbookViewId="0">
      <selection activeCell="F9" sqref="F9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54</v>
      </c>
      <c r="C2" t="s">
        <v>75</v>
      </c>
      <c r="D2" t="s">
        <v>8</v>
      </c>
      <c r="E2">
        <v>13.2</v>
      </c>
      <c r="F2">
        <v>2.5</v>
      </c>
      <c r="G2">
        <v>15</v>
      </c>
      <c r="H2">
        <v>10.5</v>
      </c>
      <c r="I2">
        <v>1.4</v>
      </c>
      <c r="J2">
        <v>9</v>
      </c>
    </row>
    <row r="3" spans="1:10" x14ac:dyDescent="0.3">
      <c r="A3" t="s">
        <v>15</v>
      </c>
      <c r="B3" t="s">
        <v>54</v>
      </c>
      <c r="C3" t="s">
        <v>170</v>
      </c>
      <c r="D3" t="s">
        <v>8</v>
      </c>
      <c r="E3">
        <v>9.3000000000000007</v>
      </c>
      <c r="F3">
        <v>1.6</v>
      </c>
      <c r="G3">
        <v>15</v>
      </c>
      <c r="H3">
        <v>9.3000000000000007</v>
      </c>
      <c r="I3">
        <v>2</v>
      </c>
      <c r="J3">
        <v>9</v>
      </c>
    </row>
    <row r="4" spans="1:10" x14ac:dyDescent="0.3">
      <c r="A4" t="s">
        <v>15</v>
      </c>
      <c r="B4" t="s">
        <v>54</v>
      </c>
      <c r="C4" t="s">
        <v>74</v>
      </c>
      <c r="D4" t="s">
        <v>8</v>
      </c>
      <c r="E4">
        <v>8.8000000000000007</v>
      </c>
      <c r="F4">
        <v>4.8</v>
      </c>
      <c r="G4">
        <v>15</v>
      </c>
      <c r="H4">
        <v>2.8</v>
      </c>
      <c r="I4">
        <v>2.5</v>
      </c>
      <c r="J4">
        <v>9</v>
      </c>
    </row>
    <row r="5" spans="1:10" x14ac:dyDescent="0.3">
      <c r="A5" t="s">
        <v>15</v>
      </c>
      <c r="B5" t="s">
        <v>54</v>
      </c>
      <c r="C5" t="s">
        <v>146</v>
      </c>
      <c r="D5" t="s">
        <v>8</v>
      </c>
      <c r="E5">
        <v>231.2</v>
      </c>
      <c r="F5">
        <v>166.6</v>
      </c>
      <c r="G5">
        <v>15</v>
      </c>
      <c r="H5">
        <v>66.2</v>
      </c>
      <c r="I5">
        <v>87</v>
      </c>
      <c r="J5">
        <v>9</v>
      </c>
    </row>
    <row r="6" spans="1:10" x14ac:dyDescent="0.3">
      <c r="A6" t="s">
        <v>15</v>
      </c>
      <c r="B6" t="s">
        <v>54</v>
      </c>
      <c r="C6" t="s">
        <v>169</v>
      </c>
      <c r="D6" t="s">
        <v>8</v>
      </c>
      <c r="E6">
        <v>235.2</v>
      </c>
      <c r="F6">
        <v>173.1</v>
      </c>
      <c r="G6">
        <v>15</v>
      </c>
      <c r="H6">
        <v>67.2</v>
      </c>
      <c r="I6">
        <v>87.9</v>
      </c>
      <c r="J6">
        <v>9</v>
      </c>
    </row>
    <row r="7" spans="1:10" x14ac:dyDescent="0.3">
      <c r="A7" t="s">
        <v>15</v>
      </c>
      <c r="B7" t="s">
        <v>54</v>
      </c>
      <c r="C7" t="s">
        <v>209</v>
      </c>
      <c r="D7" t="s">
        <v>8</v>
      </c>
      <c r="E7">
        <v>3730.9</v>
      </c>
      <c r="F7">
        <v>5179.8999999999996</v>
      </c>
      <c r="G7">
        <v>15</v>
      </c>
      <c r="H7">
        <v>14170.9</v>
      </c>
      <c r="I7">
        <v>10112.5</v>
      </c>
      <c r="J7">
        <v>9</v>
      </c>
    </row>
    <row r="8" spans="1:10" x14ac:dyDescent="0.3">
      <c r="A8" t="s">
        <v>15</v>
      </c>
      <c r="B8" t="s">
        <v>54</v>
      </c>
      <c r="C8" t="s">
        <v>147</v>
      </c>
      <c r="D8" t="s">
        <v>8</v>
      </c>
      <c r="E8">
        <v>179.1</v>
      </c>
      <c r="F8">
        <v>184.5</v>
      </c>
      <c r="G8">
        <v>15</v>
      </c>
      <c r="H8">
        <v>994</v>
      </c>
      <c r="I8">
        <v>758.5</v>
      </c>
      <c r="J8">
        <v>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242E-959E-45A6-ACCB-2BE060AB6B58}">
  <dimension ref="A1:J9"/>
  <sheetViews>
    <sheetView workbookViewId="0">
      <selection activeCell="E20" sqref="E20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179</v>
      </c>
      <c r="B2" t="s">
        <v>82</v>
      </c>
      <c r="C2" t="s">
        <v>202</v>
      </c>
      <c r="D2" t="s">
        <v>8</v>
      </c>
      <c r="E2">
        <v>98.4</v>
      </c>
      <c r="F2">
        <v>36.6</v>
      </c>
      <c r="G2">
        <v>20</v>
      </c>
      <c r="H2">
        <v>70.3</v>
      </c>
      <c r="I2">
        <v>25.4</v>
      </c>
      <c r="J2">
        <v>15</v>
      </c>
    </row>
    <row r="3" spans="1:10" x14ac:dyDescent="0.3">
      <c r="A3" t="s">
        <v>547</v>
      </c>
      <c r="B3" t="s">
        <v>82</v>
      </c>
      <c r="C3" t="s">
        <v>202</v>
      </c>
      <c r="D3" t="s">
        <v>8</v>
      </c>
      <c r="E3">
        <v>147</v>
      </c>
      <c r="F3">
        <v>31.1</v>
      </c>
      <c r="G3">
        <v>6</v>
      </c>
      <c r="H3">
        <v>70.3</v>
      </c>
      <c r="I3">
        <v>25.4</v>
      </c>
      <c r="J3">
        <v>15</v>
      </c>
    </row>
    <row r="4" spans="1:10" x14ac:dyDescent="0.3">
      <c r="A4" t="s">
        <v>179</v>
      </c>
      <c r="B4" t="s">
        <v>82</v>
      </c>
      <c r="C4" t="s">
        <v>203</v>
      </c>
      <c r="D4" t="s">
        <v>8</v>
      </c>
      <c r="E4">
        <v>107</v>
      </c>
      <c r="F4">
        <v>61.2</v>
      </c>
      <c r="G4">
        <v>20</v>
      </c>
      <c r="H4">
        <v>89.6</v>
      </c>
      <c r="I4">
        <v>24</v>
      </c>
      <c r="J4">
        <v>15</v>
      </c>
    </row>
    <row r="5" spans="1:10" x14ac:dyDescent="0.3">
      <c r="A5" t="s">
        <v>547</v>
      </c>
      <c r="B5" t="s">
        <v>82</v>
      </c>
      <c r="C5" t="s">
        <v>203</v>
      </c>
      <c r="D5" t="s">
        <v>8</v>
      </c>
      <c r="E5">
        <v>59.8</v>
      </c>
      <c r="F5">
        <v>24.7</v>
      </c>
      <c r="G5">
        <v>6</v>
      </c>
      <c r="H5">
        <v>89.6</v>
      </c>
      <c r="I5">
        <v>24</v>
      </c>
      <c r="J5">
        <v>15</v>
      </c>
    </row>
    <row r="6" spans="1:10" x14ac:dyDescent="0.3">
      <c r="A6" t="s">
        <v>179</v>
      </c>
      <c r="B6" t="s">
        <v>82</v>
      </c>
      <c r="C6" t="s">
        <v>204</v>
      </c>
      <c r="D6" t="s">
        <v>8</v>
      </c>
      <c r="E6">
        <v>18.5</v>
      </c>
      <c r="F6">
        <v>6.9</v>
      </c>
      <c r="G6">
        <v>20</v>
      </c>
      <c r="H6">
        <v>13.9</v>
      </c>
      <c r="I6">
        <v>6.3</v>
      </c>
      <c r="J6">
        <v>15</v>
      </c>
    </row>
    <row r="7" spans="1:10" x14ac:dyDescent="0.3">
      <c r="A7" t="s">
        <v>547</v>
      </c>
      <c r="B7" t="s">
        <v>82</v>
      </c>
      <c r="C7" t="s">
        <v>204</v>
      </c>
      <c r="D7" t="s">
        <v>8</v>
      </c>
      <c r="E7">
        <v>18.2</v>
      </c>
      <c r="F7">
        <v>9.6999999999999993</v>
      </c>
      <c r="G7">
        <v>6</v>
      </c>
      <c r="H7">
        <v>13.9</v>
      </c>
      <c r="I7">
        <v>6.3</v>
      </c>
      <c r="J7">
        <v>15</v>
      </c>
    </row>
    <row r="8" spans="1:10" x14ac:dyDescent="0.3">
      <c r="A8" t="s">
        <v>179</v>
      </c>
      <c r="B8" t="s">
        <v>82</v>
      </c>
      <c r="C8" t="s">
        <v>33</v>
      </c>
      <c r="D8" t="s">
        <v>8</v>
      </c>
      <c r="E8">
        <v>1.04</v>
      </c>
      <c r="F8">
        <v>0.35</v>
      </c>
      <c r="G8">
        <v>20</v>
      </c>
      <c r="H8">
        <v>0.82</v>
      </c>
      <c r="I8">
        <v>0.3</v>
      </c>
      <c r="J8">
        <v>15</v>
      </c>
    </row>
    <row r="9" spans="1:10" x14ac:dyDescent="0.3">
      <c r="A9" t="s">
        <v>547</v>
      </c>
      <c r="B9" t="s">
        <v>82</v>
      </c>
      <c r="C9" t="s">
        <v>33</v>
      </c>
      <c r="D9" t="s">
        <v>8</v>
      </c>
      <c r="E9">
        <v>2.71</v>
      </c>
      <c r="F9">
        <v>0.84</v>
      </c>
      <c r="G9">
        <v>6</v>
      </c>
      <c r="H9">
        <v>0.82</v>
      </c>
      <c r="I9">
        <v>0.3</v>
      </c>
      <c r="J9">
        <v>15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7392-20B5-4767-ADB5-9D7D77D87B9B}">
  <dimension ref="A1:J41"/>
  <sheetViews>
    <sheetView topLeftCell="A28" workbookViewId="0">
      <selection activeCell="C11" sqref="C1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205</v>
      </c>
      <c r="B2" t="s">
        <v>82</v>
      </c>
      <c r="C2" t="s">
        <v>74</v>
      </c>
      <c r="D2" t="s">
        <v>8</v>
      </c>
      <c r="E2">
        <v>61</v>
      </c>
      <c r="F2">
        <v>10</v>
      </c>
      <c r="G2">
        <v>4</v>
      </c>
      <c r="H2">
        <v>39</v>
      </c>
      <c r="I2">
        <v>13</v>
      </c>
      <c r="J2">
        <v>5</v>
      </c>
    </row>
    <row r="3" spans="1:10" x14ac:dyDescent="0.3">
      <c r="A3" t="s">
        <v>205</v>
      </c>
      <c r="B3" t="s">
        <v>82</v>
      </c>
      <c r="C3" t="s">
        <v>170</v>
      </c>
      <c r="D3" t="s">
        <v>8</v>
      </c>
      <c r="E3">
        <v>10.199999999999999</v>
      </c>
      <c r="F3">
        <v>6.2</v>
      </c>
      <c r="G3">
        <v>4</v>
      </c>
      <c r="H3">
        <v>7.2</v>
      </c>
      <c r="I3">
        <v>1.8</v>
      </c>
      <c r="J3">
        <v>5</v>
      </c>
    </row>
    <row r="4" spans="1:10" x14ac:dyDescent="0.3">
      <c r="A4" t="s">
        <v>205</v>
      </c>
      <c r="B4" t="s">
        <v>82</v>
      </c>
      <c r="C4" t="s">
        <v>75</v>
      </c>
      <c r="D4" t="s">
        <v>8</v>
      </c>
      <c r="E4">
        <v>54.5</v>
      </c>
      <c r="F4">
        <v>10.3</v>
      </c>
      <c r="G4">
        <v>4</v>
      </c>
      <c r="H4">
        <v>20.6</v>
      </c>
      <c r="I4">
        <v>5.0999999999999996</v>
      </c>
      <c r="J4">
        <v>5</v>
      </c>
    </row>
    <row r="5" spans="1:10" x14ac:dyDescent="0.3">
      <c r="A5" t="s">
        <v>205</v>
      </c>
      <c r="B5" t="s">
        <v>82</v>
      </c>
      <c r="C5" t="s">
        <v>73</v>
      </c>
      <c r="D5" t="s">
        <v>8</v>
      </c>
      <c r="E5">
        <v>4301</v>
      </c>
      <c r="F5">
        <v>1081</v>
      </c>
      <c r="G5">
        <v>4</v>
      </c>
      <c r="H5">
        <v>1295</v>
      </c>
      <c r="I5">
        <v>456</v>
      </c>
      <c r="J5">
        <v>5</v>
      </c>
    </row>
    <row r="6" spans="1:10" x14ac:dyDescent="0.3">
      <c r="A6" t="s">
        <v>205</v>
      </c>
      <c r="B6" t="s">
        <v>82</v>
      </c>
      <c r="C6" t="s">
        <v>76</v>
      </c>
      <c r="D6" t="s">
        <v>8</v>
      </c>
      <c r="E6">
        <v>0.32</v>
      </c>
      <c r="F6">
        <v>7.0000000000000007E-2</v>
      </c>
      <c r="G6">
        <v>4</v>
      </c>
      <c r="H6">
        <v>1.1599999999999999</v>
      </c>
      <c r="I6">
        <v>0.47</v>
      </c>
      <c r="J6">
        <v>5</v>
      </c>
    </row>
    <row r="7" spans="1:10" x14ac:dyDescent="0.3">
      <c r="A7" t="s">
        <v>205</v>
      </c>
      <c r="B7" t="s">
        <v>82</v>
      </c>
      <c r="C7" t="s">
        <v>78</v>
      </c>
      <c r="D7" t="s">
        <v>8</v>
      </c>
      <c r="E7">
        <v>19</v>
      </c>
      <c r="F7">
        <v>3</v>
      </c>
      <c r="G7">
        <v>4</v>
      </c>
      <c r="H7">
        <v>54</v>
      </c>
      <c r="I7">
        <v>11</v>
      </c>
      <c r="J7">
        <v>5</v>
      </c>
    </row>
    <row r="8" spans="1:10" x14ac:dyDescent="0.3">
      <c r="A8" t="s">
        <v>205</v>
      </c>
      <c r="B8" t="s">
        <v>82</v>
      </c>
      <c r="C8" t="s">
        <v>173</v>
      </c>
      <c r="D8" t="s">
        <v>8</v>
      </c>
      <c r="E8">
        <v>8.8000000000000007</v>
      </c>
      <c r="F8">
        <v>4.3</v>
      </c>
      <c r="G8">
        <v>4</v>
      </c>
      <c r="H8">
        <v>5.6</v>
      </c>
      <c r="I8">
        <v>2.5</v>
      </c>
      <c r="J8">
        <v>5</v>
      </c>
    </row>
    <row r="9" spans="1:10" x14ac:dyDescent="0.3">
      <c r="A9" t="s">
        <v>205</v>
      </c>
      <c r="B9" t="s">
        <v>82</v>
      </c>
      <c r="C9" t="s">
        <v>79</v>
      </c>
      <c r="D9" t="s">
        <v>8</v>
      </c>
      <c r="E9">
        <v>52.2</v>
      </c>
      <c r="F9">
        <v>12.9</v>
      </c>
      <c r="G9">
        <v>4</v>
      </c>
      <c r="H9">
        <v>21.4</v>
      </c>
      <c r="I9">
        <v>4.7</v>
      </c>
      <c r="J9">
        <v>5</v>
      </c>
    </row>
    <row r="10" spans="1:10" x14ac:dyDescent="0.3">
      <c r="A10" t="s">
        <v>205</v>
      </c>
      <c r="B10" t="s">
        <v>82</v>
      </c>
      <c r="C10" t="s">
        <v>77</v>
      </c>
      <c r="D10" t="s">
        <v>8</v>
      </c>
      <c r="E10">
        <v>1537</v>
      </c>
      <c r="F10">
        <v>551</v>
      </c>
      <c r="G10">
        <v>4</v>
      </c>
      <c r="H10">
        <v>1711</v>
      </c>
      <c r="I10">
        <v>333</v>
      </c>
      <c r="J10">
        <v>5</v>
      </c>
    </row>
    <row r="11" spans="1:10" x14ac:dyDescent="0.3">
      <c r="A11" t="s">
        <v>205</v>
      </c>
      <c r="B11" t="s">
        <v>82</v>
      </c>
      <c r="C11" t="s">
        <v>206</v>
      </c>
      <c r="D11" t="s">
        <v>8</v>
      </c>
      <c r="E11">
        <v>2.89</v>
      </c>
      <c r="F11">
        <v>0.47</v>
      </c>
      <c r="G11">
        <v>4</v>
      </c>
      <c r="H11">
        <v>0.77</v>
      </c>
      <c r="I11">
        <v>0.28999999999999998</v>
      </c>
      <c r="J11">
        <v>5</v>
      </c>
    </row>
    <row r="12" spans="1:10" x14ac:dyDescent="0.3">
      <c r="A12" t="s">
        <v>548</v>
      </c>
      <c r="B12" t="s">
        <v>82</v>
      </c>
      <c r="C12" t="s">
        <v>74</v>
      </c>
      <c r="D12" t="s">
        <v>8</v>
      </c>
      <c r="E12">
        <v>63</v>
      </c>
      <c r="F12">
        <v>22</v>
      </c>
      <c r="G12">
        <v>5</v>
      </c>
      <c r="H12">
        <v>39</v>
      </c>
      <c r="I12">
        <v>13</v>
      </c>
      <c r="J12">
        <v>5</v>
      </c>
    </row>
    <row r="13" spans="1:10" x14ac:dyDescent="0.3">
      <c r="A13" t="s">
        <v>548</v>
      </c>
      <c r="B13" t="s">
        <v>82</v>
      </c>
      <c r="C13" t="s">
        <v>170</v>
      </c>
      <c r="D13" t="s">
        <v>8</v>
      </c>
      <c r="E13">
        <v>8</v>
      </c>
      <c r="F13">
        <v>2.4</v>
      </c>
      <c r="G13">
        <v>5</v>
      </c>
      <c r="H13">
        <v>7.2</v>
      </c>
      <c r="I13">
        <v>1.8</v>
      </c>
      <c r="J13">
        <v>5</v>
      </c>
    </row>
    <row r="14" spans="1:10" x14ac:dyDescent="0.3">
      <c r="A14" t="s">
        <v>548</v>
      </c>
      <c r="B14" t="s">
        <v>82</v>
      </c>
      <c r="C14" t="s">
        <v>75</v>
      </c>
      <c r="D14" t="s">
        <v>8</v>
      </c>
      <c r="E14">
        <v>47.5</v>
      </c>
      <c r="F14">
        <v>18.399999999999999</v>
      </c>
      <c r="G14">
        <v>5</v>
      </c>
      <c r="H14">
        <v>20.6</v>
      </c>
      <c r="I14">
        <v>5.0999999999999996</v>
      </c>
      <c r="J14">
        <v>5</v>
      </c>
    </row>
    <row r="15" spans="1:10" x14ac:dyDescent="0.3">
      <c r="A15" t="s">
        <v>548</v>
      </c>
      <c r="B15" t="s">
        <v>82</v>
      </c>
      <c r="C15" t="s">
        <v>73</v>
      </c>
      <c r="D15" t="s">
        <v>8</v>
      </c>
      <c r="E15">
        <v>3617</v>
      </c>
      <c r="F15">
        <v>1362</v>
      </c>
      <c r="G15">
        <v>5</v>
      </c>
      <c r="H15">
        <v>1295</v>
      </c>
      <c r="I15">
        <v>456</v>
      </c>
      <c r="J15">
        <v>5</v>
      </c>
    </row>
    <row r="16" spans="1:10" x14ac:dyDescent="0.3">
      <c r="A16" t="s">
        <v>548</v>
      </c>
      <c r="B16" t="s">
        <v>82</v>
      </c>
      <c r="C16" t="s">
        <v>76</v>
      </c>
      <c r="D16" t="s">
        <v>8</v>
      </c>
      <c r="E16">
        <v>0.46</v>
      </c>
      <c r="F16">
        <v>0.13</v>
      </c>
      <c r="G16">
        <v>5</v>
      </c>
      <c r="H16">
        <v>1.1599999999999999</v>
      </c>
      <c r="I16">
        <v>0.47</v>
      </c>
      <c r="J16">
        <v>5</v>
      </c>
    </row>
    <row r="17" spans="1:10" x14ac:dyDescent="0.3">
      <c r="A17" t="s">
        <v>548</v>
      </c>
      <c r="B17" t="s">
        <v>82</v>
      </c>
      <c r="C17" t="s">
        <v>78</v>
      </c>
      <c r="D17" t="s">
        <v>8</v>
      </c>
      <c r="E17">
        <v>34</v>
      </c>
      <c r="F17">
        <v>15</v>
      </c>
      <c r="G17">
        <v>5</v>
      </c>
      <c r="H17">
        <v>54</v>
      </c>
      <c r="I17">
        <v>11</v>
      </c>
      <c r="J17">
        <v>5</v>
      </c>
    </row>
    <row r="18" spans="1:10" x14ac:dyDescent="0.3">
      <c r="A18" t="s">
        <v>548</v>
      </c>
      <c r="B18" t="s">
        <v>82</v>
      </c>
      <c r="C18" t="s">
        <v>173</v>
      </c>
      <c r="D18" t="s">
        <v>8</v>
      </c>
      <c r="E18">
        <v>7.2</v>
      </c>
      <c r="F18">
        <v>1.8</v>
      </c>
      <c r="G18">
        <v>5</v>
      </c>
      <c r="H18">
        <v>5.6</v>
      </c>
      <c r="I18">
        <v>2.5</v>
      </c>
      <c r="J18">
        <v>5</v>
      </c>
    </row>
    <row r="19" spans="1:10" x14ac:dyDescent="0.3">
      <c r="A19" t="s">
        <v>548</v>
      </c>
      <c r="B19" t="s">
        <v>82</v>
      </c>
      <c r="C19" t="s">
        <v>79</v>
      </c>
      <c r="D19" t="s">
        <v>8</v>
      </c>
      <c r="E19">
        <v>39.700000000000003</v>
      </c>
      <c r="F19">
        <v>7.8</v>
      </c>
      <c r="G19">
        <v>5</v>
      </c>
      <c r="H19">
        <v>21.4</v>
      </c>
      <c r="I19">
        <v>4.7</v>
      </c>
      <c r="J19">
        <v>5</v>
      </c>
    </row>
    <row r="20" spans="1:10" x14ac:dyDescent="0.3">
      <c r="A20" t="s">
        <v>548</v>
      </c>
      <c r="B20" t="s">
        <v>82</v>
      </c>
      <c r="C20" t="s">
        <v>77</v>
      </c>
      <c r="D20" t="s">
        <v>8</v>
      </c>
      <c r="E20">
        <v>1856</v>
      </c>
      <c r="F20">
        <v>892</v>
      </c>
      <c r="G20">
        <v>5</v>
      </c>
      <c r="H20">
        <v>1711</v>
      </c>
      <c r="I20">
        <v>333</v>
      </c>
      <c r="J20">
        <v>5</v>
      </c>
    </row>
    <row r="21" spans="1:10" x14ac:dyDescent="0.3">
      <c r="A21" t="s">
        <v>548</v>
      </c>
      <c r="B21" t="s">
        <v>82</v>
      </c>
      <c r="C21" t="s">
        <v>206</v>
      </c>
      <c r="D21" t="s">
        <v>8</v>
      </c>
      <c r="E21">
        <v>2.06</v>
      </c>
      <c r="F21">
        <v>0.88</v>
      </c>
      <c r="G21">
        <v>5</v>
      </c>
      <c r="H21">
        <v>0.77</v>
      </c>
      <c r="I21">
        <v>0.28999999999999998</v>
      </c>
      <c r="J21">
        <v>5</v>
      </c>
    </row>
    <row r="22" spans="1:10" x14ac:dyDescent="0.3">
      <c r="A22" t="s">
        <v>207</v>
      </c>
      <c r="B22" t="s">
        <v>82</v>
      </c>
      <c r="C22" t="s">
        <v>74</v>
      </c>
      <c r="D22" t="s">
        <v>8</v>
      </c>
      <c r="E22">
        <v>40</v>
      </c>
      <c r="F22">
        <v>18</v>
      </c>
      <c r="G22">
        <v>5</v>
      </c>
      <c r="H22">
        <v>39</v>
      </c>
      <c r="I22">
        <v>13</v>
      </c>
      <c r="J22">
        <v>5</v>
      </c>
    </row>
    <row r="23" spans="1:10" x14ac:dyDescent="0.3">
      <c r="A23" t="s">
        <v>207</v>
      </c>
      <c r="B23" t="s">
        <v>82</v>
      </c>
      <c r="C23" t="s">
        <v>170</v>
      </c>
      <c r="D23" t="s">
        <v>8</v>
      </c>
      <c r="E23">
        <v>8</v>
      </c>
      <c r="F23">
        <v>2.5</v>
      </c>
      <c r="G23">
        <v>5</v>
      </c>
      <c r="H23">
        <v>7.2</v>
      </c>
      <c r="I23">
        <v>1.8</v>
      </c>
      <c r="J23">
        <v>5</v>
      </c>
    </row>
    <row r="24" spans="1:10" x14ac:dyDescent="0.3">
      <c r="A24" t="s">
        <v>207</v>
      </c>
      <c r="B24" t="s">
        <v>82</v>
      </c>
      <c r="C24" t="s">
        <v>75</v>
      </c>
      <c r="D24" t="s">
        <v>8</v>
      </c>
      <c r="E24">
        <v>18.100000000000001</v>
      </c>
      <c r="F24">
        <v>7</v>
      </c>
      <c r="G24">
        <v>5</v>
      </c>
      <c r="H24">
        <v>20.6</v>
      </c>
      <c r="I24">
        <v>5.0999999999999996</v>
      </c>
      <c r="J24">
        <v>5</v>
      </c>
    </row>
    <row r="25" spans="1:10" x14ac:dyDescent="0.3">
      <c r="A25" t="s">
        <v>207</v>
      </c>
      <c r="B25" t="s">
        <v>82</v>
      </c>
      <c r="C25" t="s">
        <v>73</v>
      </c>
      <c r="D25" t="s">
        <v>8</v>
      </c>
      <c r="E25">
        <v>860</v>
      </c>
      <c r="F25">
        <v>355</v>
      </c>
      <c r="G25">
        <v>5</v>
      </c>
      <c r="H25">
        <v>1295</v>
      </c>
      <c r="I25">
        <v>456</v>
      </c>
      <c r="J25">
        <v>5</v>
      </c>
    </row>
    <row r="26" spans="1:10" x14ac:dyDescent="0.3">
      <c r="A26" t="s">
        <v>207</v>
      </c>
      <c r="B26" t="s">
        <v>82</v>
      </c>
      <c r="C26" t="s">
        <v>76</v>
      </c>
      <c r="D26" t="s">
        <v>8</v>
      </c>
      <c r="E26">
        <v>1.68</v>
      </c>
      <c r="F26">
        <v>0.51</v>
      </c>
      <c r="G26">
        <v>5</v>
      </c>
      <c r="H26">
        <v>1.1599999999999999</v>
      </c>
      <c r="I26">
        <v>0.47</v>
      </c>
      <c r="J26">
        <v>5</v>
      </c>
    </row>
    <row r="27" spans="1:10" x14ac:dyDescent="0.3">
      <c r="A27" t="s">
        <v>207</v>
      </c>
      <c r="B27" t="s">
        <v>82</v>
      </c>
      <c r="C27" t="s">
        <v>78</v>
      </c>
      <c r="D27" t="s">
        <v>8</v>
      </c>
      <c r="E27">
        <v>117</v>
      </c>
      <c r="F27">
        <v>41</v>
      </c>
      <c r="G27">
        <v>5</v>
      </c>
      <c r="H27">
        <v>54</v>
      </c>
      <c r="I27">
        <v>11</v>
      </c>
      <c r="J27">
        <v>5</v>
      </c>
    </row>
    <row r="28" spans="1:10" x14ac:dyDescent="0.3">
      <c r="A28" t="s">
        <v>207</v>
      </c>
      <c r="B28" t="s">
        <v>82</v>
      </c>
      <c r="C28" t="s">
        <v>173</v>
      </c>
      <c r="D28" t="s">
        <v>8</v>
      </c>
      <c r="E28">
        <v>5.8</v>
      </c>
      <c r="F28">
        <v>3.7</v>
      </c>
      <c r="G28">
        <v>5</v>
      </c>
      <c r="H28">
        <v>5.6</v>
      </c>
      <c r="I28">
        <v>2.5</v>
      </c>
      <c r="J28">
        <v>5</v>
      </c>
    </row>
    <row r="29" spans="1:10" x14ac:dyDescent="0.3">
      <c r="A29" t="s">
        <v>207</v>
      </c>
      <c r="B29" t="s">
        <v>82</v>
      </c>
      <c r="C29" t="s">
        <v>79</v>
      </c>
      <c r="D29" t="s">
        <v>8</v>
      </c>
      <c r="E29">
        <v>17.600000000000001</v>
      </c>
      <c r="F29">
        <v>4.7</v>
      </c>
      <c r="G29">
        <v>5</v>
      </c>
      <c r="H29">
        <v>21.4</v>
      </c>
      <c r="I29">
        <v>4.7</v>
      </c>
      <c r="J29">
        <v>5</v>
      </c>
    </row>
    <row r="30" spans="1:10" x14ac:dyDescent="0.3">
      <c r="A30" t="s">
        <v>207</v>
      </c>
      <c r="B30" t="s">
        <v>82</v>
      </c>
      <c r="C30" t="s">
        <v>77</v>
      </c>
      <c r="D30" t="s">
        <v>8</v>
      </c>
      <c r="E30">
        <v>2731</v>
      </c>
      <c r="F30">
        <v>815</v>
      </c>
      <c r="G30">
        <v>5</v>
      </c>
      <c r="H30">
        <v>1711</v>
      </c>
      <c r="I30">
        <v>333</v>
      </c>
      <c r="J30">
        <v>5</v>
      </c>
    </row>
    <row r="31" spans="1:10" x14ac:dyDescent="0.3">
      <c r="A31" t="s">
        <v>207</v>
      </c>
      <c r="B31" t="s">
        <v>82</v>
      </c>
      <c r="C31" t="s">
        <v>206</v>
      </c>
      <c r="D31" t="s">
        <v>8</v>
      </c>
      <c r="E31">
        <v>0.32</v>
      </c>
      <c r="F31">
        <v>0.09</v>
      </c>
      <c r="G31">
        <v>5</v>
      </c>
      <c r="H31">
        <v>0.77</v>
      </c>
      <c r="I31">
        <v>0.28999999999999998</v>
      </c>
      <c r="J31">
        <v>5</v>
      </c>
    </row>
    <row r="32" spans="1:10" x14ac:dyDescent="0.3">
      <c r="A32" t="s">
        <v>208</v>
      </c>
      <c r="B32" t="s">
        <v>82</v>
      </c>
      <c r="C32" t="s">
        <v>74</v>
      </c>
      <c r="D32" t="s">
        <v>8</v>
      </c>
      <c r="G32">
        <v>0</v>
      </c>
      <c r="H32">
        <v>39</v>
      </c>
      <c r="I32">
        <v>13</v>
      </c>
      <c r="J32">
        <v>5</v>
      </c>
    </row>
    <row r="33" spans="1:10" x14ac:dyDescent="0.3">
      <c r="A33" t="s">
        <v>208</v>
      </c>
      <c r="B33" t="s">
        <v>82</v>
      </c>
      <c r="C33" t="s">
        <v>170</v>
      </c>
      <c r="D33" t="s">
        <v>8</v>
      </c>
      <c r="G33">
        <v>0</v>
      </c>
      <c r="H33">
        <v>7.2</v>
      </c>
      <c r="I33">
        <v>1.8</v>
      </c>
      <c r="J33">
        <v>5</v>
      </c>
    </row>
    <row r="34" spans="1:10" x14ac:dyDescent="0.3">
      <c r="A34" t="s">
        <v>208</v>
      </c>
      <c r="B34" t="s">
        <v>82</v>
      </c>
      <c r="C34" t="s">
        <v>75</v>
      </c>
      <c r="D34" t="s">
        <v>8</v>
      </c>
      <c r="G34">
        <v>0</v>
      </c>
      <c r="H34">
        <v>20.6</v>
      </c>
      <c r="I34">
        <v>5.0999999999999996</v>
      </c>
      <c r="J34">
        <v>5</v>
      </c>
    </row>
    <row r="35" spans="1:10" x14ac:dyDescent="0.3">
      <c r="A35" t="s">
        <v>208</v>
      </c>
      <c r="B35" t="s">
        <v>82</v>
      </c>
      <c r="C35" t="s">
        <v>73</v>
      </c>
      <c r="D35" t="s">
        <v>8</v>
      </c>
      <c r="G35">
        <v>0</v>
      </c>
      <c r="H35">
        <v>1295</v>
      </c>
      <c r="I35">
        <v>456</v>
      </c>
      <c r="J35">
        <v>5</v>
      </c>
    </row>
    <row r="36" spans="1:10" x14ac:dyDescent="0.3">
      <c r="A36" t="s">
        <v>208</v>
      </c>
      <c r="B36" t="s">
        <v>82</v>
      </c>
      <c r="C36" t="s">
        <v>76</v>
      </c>
      <c r="D36" t="s">
        <v>8</v>
      </c>
      <c r="G36">
        <v>0</v>
      </c>
      <c r="H36">
        <v>1.1599999999999999</v>
      </c>
      <c r="I36">
        <v>0.47</v>
      </c>
      <c r="J36">
        <v>5</v>
      </c>
    </row>
    <row r="37" spans="1:10" x14ac:dyDescent="0.3">
      <c r="A37" t="s">
        <v>208</v>
      </c>
      <c r="B37" t="s">
        <v>82</v>
      </c>
      <c r="C37" t="s">
        <v>78</v>
      </c>
      <c r="D37" t="s">
        <v>8</v>
      </c>
      <c r="G37">
        <v>0</v>
      </c>
      <c r="H37">
        <v>54</v>
      </c>
      <c r="I37">
        <v>11</v>
      </c>
      <c r="J37">
        <v>5</v>
      </c>
    </row>
    <row r="38" spans="1:10" x14ac:dyDescent="0.3">
      <c r="A38" t="s">
        <v>208</v>
      </c>
      <c r="B38" t="s">
        <v>82</v>
      </c>
      <c r="C38" t="s">
        <v>173</v>
      </c>
      <c r="D38" t="s">
        <v>8</v>
      </c>
      <c r="G38">
        <v>0</v>
      </c>
      <c r="H38">
        <v>5.6</v>
      </c>
      <c r="I38">
        <v>2.5</v>
      </c>
      <c r="J38">
        <v>5</v>
      </c>
    </row>
    <row r="39" spans="1:10" x14ac:dyDescent="0.3">
      <c r="A39" t="s">
        <v>208</v>
      </c>
      <c r="B39" t="s">
        <v>82</v>
      </c>
      <c r="C39" t="s">
        <v>79</v>
      </c>
      <c r="D39" t="s">
        <v>8</v>
      </c>
      <c r="G39">
        <v>0</v>
      </c>
      <c r="H39">
        <v>21.4</v>
      </c>
      <c r="I39">
        <v>4.7</v>
      </c>
      <c r="J39">
        <v>5</v>
      </c>
    </row>
    <row r="40" spans="1:10" x14ac:dyDescent="0.3">
      <c r="A40" t="s">
        <v>208</v>
      </c>
      <c r="B40" t="s">
        <v>82</v>
      </c>
      <c r="C40" t="s">
        <v>77</v>
      </c>
      <c r="D40" t="s">
        <v>8</v>
      </c>
      <c r="G40">
        <v>0</v>
      </c>
      <c r="H40">
        <v>1711</v>
      </c>
      <c r="I40">
        <v>333</v>
      </c>
      <c r="J40">
        <v>5</v>
      </c>
    </row>
    <row r="41" spans="1:10" x14ac:dyDescent="0.3">
      <c r="A41" t="s">
        <v>208</v>
      </c>
      <c r="B41" t="s">
        <v>82</v>
      </c>
      <c r="C41" t="s">
        <v>206</v>
      </c>
      <c r="D41" t="s">
        <v>8</v>
      </c>
      <c r="G41">
        <v>0</v>
      </c>
      <c r="H41">
        <v>0.77</v>
      </c>
      <c r="I41">
        <v>0.28999999999999998</v>
      </c>
      <c r="J41">
        <v>5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9873-67A3-4F51-B45F-098D8D961220}">
  <dimension ref="A1:J31"/>
  <sheetViews>
    <sheetView topLeftCell="A16" workbookViewId="0">
      <selection activeCell="C31" sqref="C31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97</v>
      </c>
      <c r="B2" t="s">
        <v>82</v>
      </c>
      <c r="C2" t="s">
        <v>74</v>
      </c>
      <c r="D2" t="s">
        <v>8</v>
      </c>
      <c r="E2">
        <v>46.7</v>
      </c>
      <c r="F2">
        <v>6.3</v>
      </c>
      <c r="G2">
        <v>5</v>
      </c>
      <c r="H2" s="6"/>
      <c r="I2" s="6"/>
      <c r="J2" s="6"/>
    </row>
    <row r="3" spans="1:10" x14ac:dyDescent="0.3">
      <c r="A3" t="s">
        <v>97</v>
      </c>
      <c r="B3" t="s">
        <v>82</v>
      </c>
      <c r="C3" t="s">
        <v>170</v>
      </c>
      <c r="D3" t="s">
        <v>8</v>
      </c>
      <c r="E3">
        <v>6.6</v>
      </c>
      <c r="F3">
        <v>2.2000000000000002</v>
      </c>
      <c r="G3">
        <v>5</v>
      </c>
      <c r="H3" s="6"/>
      <c r="I3" s="6"/>
      <c r="J3" s="6"/>
    </row>
    <row r="4" spans="1:10" x14ac:dyDescent="0.3">
      <c r="A4" t="s">
        <v>97</v>
      </c>
      <c r="B4" t="s">
        <v>82</v>
      </c>
      <c r="C4" t="s">
        <v>75</v>
      </c>
      <c r="D4" t="s">
        <v>8</v>
      </c>
      <c r="E4">
        <v>28.8</v>
      </c>
      <c r="F4">
        <v>6.4</v>
      </c>
      <c r="G4">
        <v>5</v>
      </c>
      <c r="H4" s="6"/>
      <c r="I4" s="6"/>
      <c r="J4" s="6"/>
    </row>
    <row r="5" spans="1:10" x14ac:dyDescent="0.3">
      <c r="A5" t="s">
        <v>97</v>
      </c>
      <c r="B5" t="s">
        <v>82</v>
      </c>
      <c r="C5" t="s">
        <v>73</v>
      </c>
      <c r="D5" t="s">
        <v>8</v>
      </c>
      <c r="E5">
        <v>1817</v>
      </c>
      <c r="F5">
        <v>131</v>
      </c>
      <c r="G5">
        <v>5</v>
      </c>
      <c r="H5" s="6"/>
      <c r="I5" s="6"/>
      <c r="J5" s="6"/>
    </row>
    <row r="6" spans="1:10" x14ac:dyDescent="0.3">
      <c r="A6" t="s">
        <v>97</v>
      </c>
      <c r="B6" t="s">
        <v>82</v>
      </c>
      <c r="C6" t="s">
        <v>76</v>
      </c>
      <c r="D6" t="s">
        <v>8</v>
      </c>
      <c r="E6">
        <v>1.86</v>
      </c>
      <c r="F6">
        <v>0.31</v>
      </c>
      <c r="G6">
        <v>5</v>
      </c>
      <c r="H6" s="6"/>
      <c r="I6" s="6"/>
      <c r="J6" s="6"/>
    </row>
    <row r="7" spans="1:10" x14ac:dyDescent="0.3">
      <c r="A7" t="s">
        <v>97</v>
      </c>
      <c r="B7" t="s">
        <v>82</v>
      </c>
      <c r="C7" t="s">
        <v>78</v>
      </c>
      <c r="D7" t="s">
        <v>8</v>
      </c>
      <c r="E7">
        <v>67</v>
      </c>
      <c r="F7">
        <v>9.8000000000000007</v>
      </c>
      <c r="G7">
        <v>5</v>
      </c>
      <c r="H7" s="6"/>
      <c r="I7" s="6"/>
      <c r="J7" s="6"/>
    </row>
    <row r="8" spans="1:10" x14ac:dyDescent="0.3">
      <c r="A8" t="s">
        <v>97</v>
      </c>
      <c r="B8" t="s">
        <v>82</v>
      </c>
      <c r="C8" t="s">
        <v>173</v>
      </c>
      <c r="D8" t="s">
        <v>8</v>
      </c>
      <c r="E8">
        <v>6.8</v>
      </c>
      <c r="F8">
        <v>1.1000000000000001</v>
      </c>
      <c r="G8">
        <v>5</v>
      </c>
      <c r="H8" s="6"/>
      <c r="I8" s="6"/>
      <c r="J8" s="6"/>
    </row>
    <row r="9" spans="1:10" x14ac:dyDescent="0.3">
      <c r="A9" t="s">
        <v>97</v>
      </c>
      <c r="B9" t="s">
        <v>82</v>
      </c>
      <c r="C9" t="s">
        <v>79</v>
      </c>
      <c r="D9" t="s">
        <v>8</v>
      </c>
      <c r="E9">
        <v>22.7</v>
      </c>
      <c r="F9">
        <v>3</v>
      </c>
      <c r="G9">
        <v>5</v>
      </c>
      <c r="H9" s="6"/>
      <c r="I9" s="6"/>
      <c r="J9" s="6"/>
    </row>
    <row r="10" spans="1:10" x14ac:dyDescent="0.3">
      <c r="A10" t="s">
        <v>97</v>
      </c>
      <c r="B10" t="s">
        <v>82</v>
      </c>
      <c r="C10" t="s">
        <v>77</v>
      </c>
      <c r="D10" t="s">
        <v>8</v>
      </c>
      <c r="E10">
        <v>2273</v>
      </c>
      <c r="F10">
        <v>476</v>
      </c>
      <c r="G10">
        <v>5</v>
      </c>
      <c r="H10" s="6"/>
      <c r="I10" s="6"/>
      <c r="J10" s="6"/>
    </row>
    <row r="11" spans="1:10" x14ac:dyDescent="0.3">
      <c r="A11" t="s">
        <v>97</v>
      </c>
      <c r="B11" t="s">
        <v>82</v>
      </c>
      <c r="C11" t="s">
        <v>206</v>
      </c>
      <c r="D11" t="s">
        <v>8</v>
      </c>
      <c r="E11">
        <v>0.82</v>
      </c>
      <c r="F11">
        <v>0.17</v>
      </c>
      <c r="G11">
        <v>5</v>
      </c>
      <c r="H11" s="6"/>
      <c r="I11" s="6"/>
      <c r="J11" s="6"/>
    </row>
    <row r="12" spans="1:10" x14ac:dyDescent="0.3">
      <c r="A12" t="s">
        <v>100</v>
      </c>
      <c r="B12" t="s">
        <v>82</v>
      </c>
      <c r="C12" t="s">
        <v>74</v>
      </c>
      <c r="D12" t="s">
        <v>8</v>
      </c>
      <c r="E12">
        <v>60</v>
      </c>
      <c r="F12">
        <v>15.8</v>
      </c>
      <c r="G12">
        <v>5</v>
      </c>
    </row>
    <row r="13" spans="1:10" x14ac:dyDescent="0.3">
      <c r="A13" t="s">
        <v>100</v>
      </c>
      <c r="B13" t="s">
        <v>82</v>
      </c>
      <c r="C13" t="s">
        <v>170</v>
      </c>
      <c r="D13" t="s">
        <v>8</v>
      </c>
      <c r="E13">
        <v>6</v>
      </c>
      <c r="F13">
        <v>2</v>
      </c>
      <c r="G13">
        <v>5</v>
      </c>
    </row>
    <row r="14" spans="1:10" x14ac:dyDescent="0.3">
      <c r="A14" t="s">
        <v>100</v>
      </c>
      <c r="B14" t="s">
        <v>82</v>
      </c>
      <c r="C14" t="s">
        <v>75</v>
      </c>
      <c r="D14" t="s">
        <v>8</v>
      </c>
      <c r="E14">
        <v>26.7</v>
      </c>
      <c r="F14">
        <v>3.8</v>
      </c>
      <c r="G14">
        <v>5</v>
      </c>
    </row>
    <row r="15" spans="1:10" x14ac:dyDescent="0.3">
      <c r="A15" t="s">
        <v>100</v>
      </c>
      <c r="B15" t="s">
        <v>82</v>
      </c>
      <c r="C15" t="s">
        <v>73</v>
      </c>
      <c r="D15" t="s">
        <v>8</v>
      </c>
      <c r="E15">
        <v>2492</v>
      </c>
      <c r="F15">
        <v>607</v>
      </c>
      <c r="G15">
        <v>5</v>
      </c>
    </row>
    <row r="16" spans="1:10" x14ac:dyDescent="0.3">
      <c r="A16" t="s">
        <v>100</v>
      </c>
      <c r="B16" t="s">
        <v>82</v>
      </c>
      <c r="C16" t="s">
        <v>76</v>
      </c>
      <c r="D16" t="s">
        <v>8</v>
      </c>
      <c r="E16">
        <v>1.39</v>
      </c>
      <c r="F16">
        <v>0.28000000000000003</v>
      </c>
      <c r="G16">
        <v>5</v>
      </c>
    </row>
    <row r="17" spans="1:7" x14ac:dyDescent="0.3">
      <c r="A17" t="s">
        <v>100</v>
      </c>
      <c r="B17" t="s">
        <v>82</v>
      </c>
      <c r="C17" t="s">
        <v>78</v>
      </c>
      <c r="D17" t="s">
        <v>8</v>
      </c>
      <c r="E17">
        <v>80.599999999999994</v>
      </c>
      <c r="F17">
        <v>28.2</v>
      </c>
      <c r="G17">
        <v>5</v>
      </c>
    </row>
    <row r="18" spans="1:7" x14ac:dyDescent="0.3">
      <c r="A18" t="s">
        <v>100</v>
      </c>
      <c r="B18" t="s">
        <v>82</v>
      </c>
      <c r="C18" t="s">
        <v>173</v>
      </c>
      <c r="D18" t="s">
        <v>8</v>
      </c>
      <c r="E18">
        <v>4.8</v>
      </c>
      <c r="F18">
        <v>1.1000000000000001</v>
      </c>
      <c r="G18">
        <v>5</v>
      </c>
    </row>
    <row r="19" spans="1:7" x14ac:dyDescent="0.3">
      <c r="A19" t="s">
        <v>100</v>
      </c>
      <c r="B19" t="s">
        <v>82</v>
      </c>
      <c r="C19" t="s">
        <v>79</v>
      </c>
      <c r="D19" t="s">
        <v>8</v>
      </c>
      <c r="E19">
        <v>24.5</v>
      </c>
      <c r="F19">
        <v>5.0999999999999996</v>
      </c>
      <c r="G19">
        <v>5</v>
      </c>
    </row>
    <row r="20" spans="1:7" x14ac:dyDescent="0.3">
      <c r="A20" t="s">
        <v>100</v>
      </c>
      <c r="B20" t="s">
        <v>82</v>
      </c>
      <c r="C20" t="s">
        <v>77</v>
      </c>
      <c r="D20" t="s">
        <v>8</v>
      </c>
      <c r="E20">
        <v>2975</v>
      </c>
      <c r="F20">
        <v>1121</v>
      </c>
      <c r="G20">
        <v>5</v>
      </c>
    </row>
    <row r="21" spans="1:7" x14ac:dyDescent="0.3">
      <c r="A21" t="s">
        <v>100</v>
      </c>
      <c r="B21" t="s">
        <v>82</v>
      </c>
      <c r="C21" t="s">
        <v>206</v>
      </c>
      <c r="D21" t="s">
        <v>8</v>
      </c>
      <c r="E21">
        <v>0.94</v>
      </c>
      <c r="F21">
        <v>0.4</v>
      </c>
      <c r="G21">
        <v>5</v>
      </c>
    </row>
    <row r="22" spans="1:7" x14ac:dyDescent="0.3">
      <c r="A22" t="s">
        <v>102</v>
      </c>
      <c r="B22" t="s">
        <v>82</v>
      </c>
      <c r="C22" t="s">
        <v>74</v>
      </c>
      <c r="D22" t="s">
        <v>8</v>
      </c>
      <c r="E22">
        <v>58.6</v>
      </c>
      <c r="F22">
        <v>7.8</v>
      </c>
      <c r="G22">
        <v>5</v>
      </c>
    </row>
    <row r="23" spans="1:7" x14ac:dyDescent="0.3">
      <c r="A23" t="s">
        <v>102</v>
      </c>
      <c r="B23" t="s">
        <v>82</v>
      </c>
      <c r="C23" t="s">
        <v>170</v>
      </c>
      <c r="D23" t="s">
        <v>8</v>
      </c>
      <c r="E23">
        <v>7.4</v>
      </c>
      <c r="F23">
        <v>3.1</v>
      </c>
      <c r="G23">
        <v>5</v>
      </c>
    </row>
    <row r="24" spans="1:7" x14ac:dyDescent="0.3">
      <c r="A24" t="s">
        <v>102</v>
      </c>
      <c r="B24" t="s">
        <v>82</v>
      </c>
      <c r="C24" t="s">
        <v>75</v>
      </c>
      <c r="D24" t="s">
        <v>8</v>
      </c>
      <c r="E24">
        <v>52.6</v>
      </c>
      <c r="F24">
        <v>7.6</v>
      </c>
      <c r="G24">
        <v>5</v>
      </c>
    </row>
    <row r="25" spans="1:7" x14ac:dyDescent="0.3">
      <c r="A25" t="s">
        <v>102</v>
      </c>
      <c r="B25" t="s">
        <v>82</v>
      </c>
      <c r="C25" t="s">
        <v>73</v>
      </c>
      <c r="D25" t="s">
        <v>8</v>
      </c>
      <c r="E25">
        <v>4002</v>
      </c>
      <c r="F25">
        <v>627</v>
      </c>
      <c r="G25">
        <v>5</v>
      </c>
    </row>
    <row r="26" spans="1:7" x14ac:dyDescent="0.3">
      <c r="A26" t="s">
        <v>102</v>
      </c>
      <c r="B26" t="s">
        <v>82</v>
      </c>
      <c r="C26" t="s">
        <v>76</v>
      </c>
      <c r="D26" t="s">
        <v>8</v>
      </c>
      <c r="E26">
        <v>0.8</v>
      </c>
      <c r="F26">
        <v>7.0000000000000007E-2</v>
      </c>
      <c r="G26">
        <v>5</v>
      </c>
    </row>
    <row r="27" spans="1:7" x14ac:dyDescent="0.3">
      <c r="A27" t="s">
        <v>102</v>
      </c>
      <c r="B27" t="s">
        <v>82</v>
      </c>
      <c r="C27" t="s">
        <v>78</v>
      </c>
      <c r="D27" t="s">
        <v>8</v>
      </c>
      <c r="E27">
        <v>26.3</v>
      </c>
      <c r="F27">
        <v>8.6999999999999993</v>
      </c>
      <c r="G27">
        <v>5</v>
      </c>
    </row>
    <row r="28" spans="1:7" x14ac:dyDescent="0.3">
      <c r="A28" t="s">
        <v>102</v>
      </c>
      <c r="B28" t="s">
        <v>82</v>
      </c>
      <c r="C28" t="s">
        <v>173</v>
      </c>
      <c r="D28" t="s">
        <v>8</v>
      </c>
      <c r="E28">
        <v>6.8</v>
      </c>
      <c r="F28">
        <v>3</v>
      </c>
      <c r="G28">
        <v>5</v>
      </c>
    </row>
    <row r="29" spans="1:7" x14ac:dyDescent="0.3">
      <c r="A29" t="s">
        <v>102</v>
      </c>
      <c r="B29" t="s">
        <v>82</v>
      </c>
      <c r="C29" t="s">
        <v>79</v>
      </c>
      <c r="D29" t="s">
        <v>8</v>
      </c>
      <c r="E29">
        <v>43.9</v>
      </c>
      <c r="F29">
        <v>3.7</v>
      </c>
      <c r="G29">
        <v>5</v>
      </c>
    </row>
    <row r="30" spans="1:7" x14ac:dyDescent="0.3">
      <c r="A30" t="s">
        <v>102</v>
      </c>
      <c r="B30" t="s">
        <v>82</v>
      </c>
      <c r="C30" t="s">
        <v>77</v>
      </c>
      <c r="D30" t="s">
        <v>8</v>
      </c>
      <c r="E30">
        <v>1704</v>
      </c>
      <c r="F30">
        <v>488</v>
      </c>
      <c r="G30">
        <v>5</v>
      </c>
    </row>
    <row r="31" spans="1:7" x14ac:dyDescent="0.3">
      <c r="A31" t="s">
        <v>102</v>
      </c>
      <c r="B31" t="s">
        <v>82</v>
      </c>
      <c r="C31" t="s">
        <v>206</v>
      </c>
      <c r="D31" t="s">
        <v>8</v>
      </c>
      <c r="E31">
        <v>2.5099999999999998</v>
      </c>
      <c r="F31">
        <v>0.84</v>
      </c>
      <c r="G31">
        <v>5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B8FF-DFC3-4B07-A1AB-3E8176732171}">
  <dimension ref="A1:L9"/>
  <sheetViews>
    <sheetView workbookViewId="0">
      <selection activeCell="A8" sqref="A8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549</v>
      </c>
      <c r="B2" t="s">
        <v>82</v>
      </c>
      <c r="C2" t="s">
        <v>210</v>
      </c>
      <c r="D2" t="s">
        <v>8</v>
      </c>
      <c r="E2">
        <v>12.6</v>
      </c>
      <c r="F2">
        <v>3.8</v>
      </c>
      <c r="G2">
        <v>42.8</v>
      </c>
      <c r="H2">
        <v>9</v>
      </c>
      <c r="I2">
        <v>10.3</v>
      </c>
      <c r="J2">
        <v>2.4</v>
      </c>
      <c r="K2">
        <v>30.3</v>
      </c>
      <c r="L2">
        <v>6</v>
      </c>
    </row>
    <row r="3" spans="1:12" x14ac:dyDescent="0.3">
      <c r="A3" t="s">
        <v>549</v>
      </c>
      <c r="B3" t="s">
        <v>82</v>
      </c>
      <c r="C3" t="s">
        <v>211</v>
      </c>
      <c r="D3" t="s">
        <v>8</v>
      </c>
      <c r="E3">
        <v>48.1</v>
      </c>
      <c r="F3">
        <v>9.9</v>
      </c>
      <c r="G3">
        <v>217.2</v>
      </c>
      <c r="H3">
        <v>9</v>
      </c>
      <c r="I3">
        <v>35.4</v>
      </c>
      <c r="J3">
        <v>8.5</v>
      </c>
      <c r="K3">
        <v>69.5</v>
      </c>
      <c r="L3">
        <v>6</v>
      </c>
    </row>
    <row r="4" spans="1:12" x14ac:dyDescent="0.3">
      <c r="A4" t="s">
        <v>549</v>
      </c>
      <c r="B4" t="s">
        <v>82</v>
      </c>
      <c r="C4" t="s">
        <v>212</v>
      </c>
      <c r="D4" t="s">
        <v>8</v>
      </c>
      <c r="E4">
        <v>85.2</v>
      </c>
      <c r="F4">
        <v>19.3</v>
      </c>
      <c r="G4">
        <v>428.7</v>
      </c>
      <c r="H4">
        <v>9</v>
      </c>
      <c r="I4">
        <v>55.3</v>
      </c>
      <c r="J4">
        <v>15.6</v>
      </c>
      <c r="K4">
        <v>135</v>
      </c>
      <c r="L4">
        <v>6</v>
      </c>
    </row>
    <row r="5" spans="1:12" x14ac:dyDescent="0.3">
      <c r="A5" t="s">
        <v>549</v>
      </c>
      <c r="B5" t="s">
        <v>82</v>
      </c>
      <c r="C5" t="s">
        <v>213</v>
      </c>
      <c r="D5" t="s">
        <v>8</v>
      </c>
      <c r="E5">
        <v>114.3</v>
      </c>
      <c r="F5">
        <v>26.6</v>
      </c>
      <c r="G5">
        <v>678.9</v>
      </c>
      <c r="H5">
        <v>9</v>
      </c>
      <c r="I5">
        <v>90.4</v>
      </c>
      <c r="J5">
        <v>17.600000000000001</v>
      </c>
      <c r="K5">
        <v>196.3</v>
      </c>
      <c r="L5">
        <v>6</v>
      </c>
    </row>
    <row r="6" spans="1:12" x14ac:dyDescent="0.3">
      <c r="A6" t="s">
        <v>550</v>
      </c>
      <c r="B6" t="s">
        <v>82</v>
      </c>
      <c r="C6" t="s">
        <v>210</v>
      </c>
      <c r="D6" t="s">
        <v>8</v>
      </c>
      <c r="E6">
        <v>17.25</v>
      </c>
      <c r="F6">
        <v>12.9</v>
      </c>
      <c r="G6">
        <v>27.5</v>
      </c>
      <c r="H6">
        <v>8</v>
      </c>
      <c r="I6">
        <v>10.3</v>
      </c>
      <c r="J6">
        <v>2.4</v>
      </c>
      <c r="K6">
        <v>30.3</v>
      </c>
      <c r="L6">
        <v>6</v>
      </c>
    </row>
    <row r="7" spans="1:12" x14ac:dyDescent="0.3">
      <c r="A7" t="s">
        <v>550</v>
      </c>
      <c r="B7" t="s">
        <v>82</v>
      </c>
      <c r="C7" t="s">
        <v>211</v>
      </c>
      <c r="D7" t="s">
        <v>8</v>
      </c>
      <c r="E7">
        <v>54.2</v>
      </c>
      <c r="F7">
        <v>35.9</v>
      </c>
      <c r="G7">
        <v>89.9</v>
      </c>
      <c r="H7">
        <v>8</v>
      </c>
      <c r="I7">
        <v>35.4</v>
      </c>
      <c r="J7">
        <v>8.5</v>
      </c>
      <c r="K7">
        <v>69.5</v>
      </c>
      <c r="L7">
        <v>6</v>
      </c>
    </row>
    <row r="8" spans="1:12" x14ac:dyDescent="0.3">
      <c r="A8" t="s">
        <v>550</v>
      </c>
      <c r="B8" t="s">
        <v>82</v>
      </c>
      <c r="C8" t="s">
        <v>212</v>
      </c>
      <c r="D8" t="s">
        <v>8</v>
      </c>
      <c r="E8">
        <v>95.4</v>
      </c>
      <c r="F8">
        <v>61.7</v>
      </c>
      <c r="G8">
        <v>147.9</v>
      </c>
      <c r="H8">
        <v>8</v>
      </c>
      <c r="I8">
        <v>55.3</v>
      </c>
      <c r="J8">
        <v>15.6</v>
      </c>
      <c r="K8">
        <v>135</v>
      </c>
      <c r="L8">
        <v>6</v>
      </c>
    </row>
    <row r="9" spans="1:12" x14ac:dyDescent="0.3">
      <c r="A9" t="s">
        <v>550</v>
      </c>
      <c r="B9" t="s">
        <v>82</v>
      </c>
      <c r="C9" t="s">
        <v>213</v>
      </c>
      <c r="D9" t="s">
        <v>8</v>
      </c>
      <c r="E9">
        <v>128.5</v>
      </c>
      <c r="F9">
        <v>106.9</v>
      </c>
      <c r="G9">
        <v>218.1</v>
      </c>
      <c r="H9">
        <v>8</v>
      </c>
      <c r="I9">
        <v>90.4</v>
      </c>
      <c r="J9">
        <v>17.600000000000001</v>
      </c>
      <c r="K9">
        <v>196.3</v>
      </c>
      <c r="L9">
        <v>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7488-28F6-4CE2-BCDC-5E842962CF40}">
  <dimension ref="A1:J3"/>
  <sheetViews>
    <sheetView workbookViewId="0">
      <selection activeCell="C3" sqref="C3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179</v>
      </c>
      <c r="B2" t="s">
        <v>214</v>
      </c>
      <c r="C2" t="s">
        <v>159</v>
      </c>
      <c r="D2" t="s">
        <v>8</v>
      </c>
      <c r="E2">
        <v>16.899999999999999</v>
      </c>
      <c r="F2">
        <v>7.2</v>
      </c>
      <c r="G2">
        <v>14</v>
      </c>
      <c r="H2">
        <v>23.2</v>
      </c>
      <c r="I2">
        <v>11.5</v>
      </c>
      <c r="J2">
        <v>11</v>
      </c>
    </row>
    <row r="3" spans="1:10" x14ac:dyDescent="0.3">
      <c r="A3" t="s">
        <v>180</v>
      </c>
      <c r="B3" t="s">
        <v>214</v>
      </c>
      <c r="C3" t="s">
        <v>159</v>
      </c>
      <c r="D3" t="s">
        <v>8</v>
      </c>
      <c r="E3">
        <v>27.5</v>
      </c>
      <c r="F3">
        <v>12.3</v>
      </c>
      <c r="G3">
        <v>7</v>
      </c>
      <c r="H3">
        <v>23.2</v>
      </c>
      <c r="I3">
        <v>11.5</v>
      </c>
      <c r="J3">
        <v>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30F4-9973-4B36-ACF6-250ABCA25AED}">
  <dimension ref="A1:J4"/>
  <sheetViews>
    <sheetView workbookViewId="0">
      <selection activeCell="J26" sqref="J26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97</v>
      </c>
      <c r="B2" t="s">
        <v>43</v>
      </c>
      <c r="C2" t="s">
        <v>293</v>
      </c>
      <c r="D2" t="s">
        <v>8</v>
      </c>
      <c r="E2">
        <v>2.6</v>
      </c>
      <c r="F2">
        <v>2</v>
      </c>
      <c r="G2">
        <v>16</v>
      </c>
    </row>
    <row r="3" spans="1:10" x14ac:dyDescent="0.3">
      <c r="A3" t="s">
        <v>100</v>
      </c>
      <c r="B3" t="s">
        <v>43</v>
      </c>
      <c r="C3" t="s">
        <v>293</v>
      </c>
      <c r="D3" t="s">
        <v>8</v>
      </c>
      <c r="E3">
        <v>2</v>
      </c>
      <c r="F3">
        <v>1.7</v>
      </c>
      <c r="G3">
        <v>14</v>
      </c>
    </row>
    <row r="4" spans="1:10" x14ac:dyDescent="0.3">
      <c r="A4" t="s">
        <v>102</v>
      </c>
      <c r="B4" t="s">
        <v>43</v>
      </c>
      <c r="C4" t="s">
        <v>293</v>
      </c>
      <c r="D4" t="s">
        <v>8</v>
      </c>
      <c r="E4">
        <v>1.3</v>
      </c>
      <c r="F4">
        <v>1.5</v>
      </c>
      <c r="G4">
        <v>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F42C-256B-4446-8595-84FDC32E4084}">
  <dimension ref="A1:J5"/>
  <sheetViews>
    <sheetView workbookViewId="0">
      <selection activeCell="C5" sqref="C5"/>
    </sheetView>
  </sheetViews>
  <sheetFormatPr defaultRowHeight="14.4" x14ac:dyDescent="0.3"/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15</v>
      </c>
      <c r="B2" t="s">
        <v>43</v>
      </c>
      <c r="C2" t="s">
        <v>42</v>
      </c>
      <c r="D2" t="s">
        <v>8</v>
      </c>
      <c r="E2">
        <v>1.4</v>
      </c>
      <c r="F2">
        <v>0.9</v>
      </c>
      <c r="G2">
        <v>17</v>
      </c>
      <c r="H2">
        <v>1.7</v>
      </c>
      <c r="I2">
        <v>0.9</v>
      </c>
      <c r="J2">
        <v>25</v>
      </c>
    </row>
    <row r="3" spans="1:10" x14ac:dyDescent="0.3">
      <c r="A3" t="s">
        <v>15</v>
      </c>
      <c r="B3" t="s">
        <v>43</v>
      </c>
      <c r="C3" t="s">
        <v>68</v>
      </c>
      <c r="D3" t="s">
        <v>8</v>
      </c>
      <c r="E3">
        <v>3.4</v>
      </c>
      <c r="F3">
        <v>4.9000000000000004</v>
      </c>
      <c r="G3">
        <v>17</v>
      </c>
      <c r="H3">
        <v>1.7</v>
      </c>
      <c r="I3">
        <v>2.2000000000000002</v>
      </c>
      <c r="J3">
        <v>25</v>
      </c>
    </row>
    <row r="4" spans="1:10" x14ac:dyDescent="0.3">
      <c r="A4" t="s">
        <v>15</v>
      </c>
      <c r="B4" t="s">
        <v>43</v>
      </c>
      <c r="C4" t="s">
        <v>69</v>
      </c>
      <c r="D4" t="s">
        <v>8</v>
      </c>
      <c r="E4">
        <v>7.1</v>
      </c>
      <c r="F4">
        <v>3.7</v>
      </c>
      <c r="G4">
        <v>17</v>
      </c>
      <c r="H4">
        <v>10.199999999999999</v>
      </c>
      <c r="I4">
        <v>7.5</v>
      </c>
      <c r="J4">
        <v>25</v>
      </c>
    </row>
    <row r="5" spans="1:10" x14ac:dyDescent="0.3">
      <c r="A5" t="s">
        <v>15</v>
      </c>
      <c r="B5" t="s">
        <v>43</v>
      </c>
      <c r="C5" t="s">
        <v>511</v>
      </c>
      <c r="D5" t="s">
        <v>8</v>
      </c>
      <c r="E5">
        <v>18.399999999999999</v>
      </c>
      <c r="F5">
        <v>17</v>
      </c>
      <c r="G5">
        <v>17</v>
      </c>
      <c r="H5">
        <v>19.8</v>
      </c>
      <c r="I5">
        <v>17</v>
      </c>
      <c r="J5">
        <v>25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0DDB-F1DC-4C4A-B9AF-A7B7B1A290A0}">
  <dimension ref="A1:L2"/>
  <sheetViews>
    <sheetView workbookViewId="0">
      <selection activeCell="E2" sqref="E2"/>
    </sheetView>
  </sheetViews>
  <sheetFormatPr defaultRowHeight="14.4" x14ac:dyDescent="0.3"/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 t="s">
        <v>91</v>
      </c>
      <c r="J1" s="6" t="s">
        <v>94</v>
      </c>
      <c r="K1" s="6" t="s">
        <v>95</v>
      </c>
      <c r="L1" s="6" t="s">
        <v>14</v>
      </c>
    </row>
    <row r="2" spans="1:12" x14ac:dyDescent="0.3">
      <c r="A2" t="s">
        <v>15</v>
      </c>
      <c r="B2" t="s">
        <v>43</v>
      </c>
      <c r="C2" t="s">
        <v>511</v>
      </c>
      <c r="D2" t="s">
        <v>8</v>
      </c>
      <c r="E2">
        <v>16.55</v>
      </c>
      <c r="F2">
        <v>11.28</v>
      </c>
      <c r="G2">
        <v>24.08</v>
      </c>
      <c r="H2">
        <v>74</v>
      </c>
      <c r="I2">
        <v>16.899999999999999</v>
      </c>
      <c r="J2">
        <v>9.5299999999999994</v>
      </c>
      <c r="K2">
        <v>25.5</v>
      </c>
      <c r="L2">
        <v>73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7FE-22D1-46FC-B74F-07421FFC8FAF}">
  <dimension ref="A1:L7"/>
  <sheetViews>
    <sheetView workbookViewId="0">
      <selection activeCell="E6" sqref="E6"/>
    </sheetView>
  </sheetViews>
  <sheetFormatPr defaultRowHeight="14.4" x14ac:dyDescent="0.3"/>
  <cols>
    <col min="2" max="2" width="5.88671875" customWidth="1"/>
    <col min="3" max="3" width="18.5546875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218</v>
      </c>
      <c r="B2" t="s">
        <v>43</v>
      </c>
      <c r="C2" t="s">
        <v>220</v>
      </c>
      <c r="D2" t="s">
        <v>8</v>
      </c>
      <c r="E2">
        <v>1.8</v>
      </c>
      <c r="F2">
        <v>0.5</v>
      </c>
      <c r="G2">
        <v>4.8</v>
      </c>
      <c r="H2">
        <v>29</v>
      </c>
      <c r="I2">
        <v>1.2</v>
      </c>
      <c r="J2">
        <v>0.5</v>
      </c>
      <c r="K2">
        <v>8</v>
      </c>
      <c r="L2">
        <v>30</v>
      </c>
    </row>
    <row r="3" spans="1:12" x14ac:dyDescent="0.3">
      <c r="A3" t="s">
        <v>218</v>
      </c>
      <c r="B3" t="s">
        <v>43</v>
      </c>
      <c r="C3" t="s">
        <v>160</v>
      </c>
      <c r="D3" t="s">
        <v>8</v>
      </c>
      <c r="E3">
        <v>8.6</v>
      </c>
      <c r="F3">
        <v>4</v>
      </c>
      <c r="G3">
        <v>33.9</v>
      </c>
      <c r="H3">
        <v>29</v>
      </c>
      <c r="I3">
        <v>10.1</v>
      </c>
      <c r="J3">
        <v>1</v>
      </c>
      <c r="K3">
        <v>57.1</v>
      </c>
      <c r="L3">
        <v>30</v>
      </c>
    </row>
    <row r="4" spans="1:12" x14ac:dyDescent="0.3">
      <c r="A4" t="s">
        <v>218</v>
      </c>
      <c r="B4" t="s">
        <v>43</v>
      </c>
      <c r="C4" t="s">
        <v>166</v>
      </c>
      <c r="D4" t="s">
        <v>8</v>
      </c>
      <c r="E4">
        <v>10.8</v>
      </c>
      <c r="F4">
        <v>4.5</v>
      </c>
      <c r="G4">
        <v>38.700000000000003</v>
      </c>
      <c r="H4">
        <v>29</v>
      </c>
      <c r="I4">
        <v>11.6</v>
      </c>
      <c r="J4">
        <v>1.4</v>
      </c>
      <c r="K4">
        <v>64.5</v>
      </c>
      <c r="L4">
        <v>30</v>
      </c>
    </row>
    <row r="5" spans="1:12" x14ac:dyDescent="0.3">
      <c r="A5" t="s">
        <v>219</v>
      </c>
      <c r="B5" t="s">
        <v>43</v>
      </c>
      <c r="C5" t="s">
        <v>220</v>
      </c>
      <c r="D5" t="s">
        <v>8</v>
      </c>
      <c r="E5">
        <v>3.1</v>
      </c>
      <c r="F5">
        <v>0.7</v>
      </c>
      <c r="G5">
        <v>5.3</v>
      </c>
      <c r="H5">
        <v>15</v>
      </c>
      <c r="I5">
        <v>1.2</v>
      </c>
      <c r="J5">
        <v>0.5</v>
      </c>
      <c r="K5">
        <v>8</v>
      </c>
      <c r="L5">
        <v>30</v>
      </c>
    </row>
    <row r="6" spans="1:12" x14ac:dyDescent="0.3">
      <c r="A6" t="s">
        <v>219</v>
      </c>
      <c r="B6" t="s">
        <v>43</v>
      </c>
      <c r="C6" t="s">
        <v>160</v>
      </c>
      <c r="D6" t="s">
        <v>8</v>
      </c>
      <c r="E6">
        <v>10.3</v>
      </c>
      <c r="F6">
        <v>2.6</v>
      </c>
      <c r="G6">
        <v>20.7</v>
      </c>
      <c r="H6">
        <v>15</v>
      </c>
      <c r="I6">
        <v>10.1</v>
      </c>
      <c r="J6">
        <v>1</v>
      </c>
      <c r="K6">
        <v>57.1</v>
      </c>
      <c r="L6">
        <v>30</v>
      </c>
    </row>
    <row r="7" spans="1:12" x14ac:dyDescent="0.3">
      <c r="A7" t="s">
        <v>219</v>
      </c>
      <c r="B7" t="s">
        <v>43</v>
      </c>
      <c r="C7" t="s">
        <v>166</v>
      </c>
      <c r="D7" t="s">
        <v>8</v>
      </c>
      <c r="E7">
        <v>12.9</v>
      </c>
      <c r="F7">
        <v>3.3</v>
      </c>
      <c r="G7">
        <v>23.5</v>
      </c>
      <c r="H7">
        <v>15</v>
      </c>
      <c r="I7">
        <v>11.6</v>
      </c>
      <c r="J7">
        <v>1.4</v>
      </c>
      <c r="K7">
        <v>64.5</v>
      </c>
      <c r="L7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C6C6-0212-4D56-8505-5E192A8B8EB8}">
  <dimension ref="A1:K3"/>
  <sheetViews>
    <sheetView workbookViewId="0">
      <selection activeCell="C3" sqref="C3"/>
    </sheetView>
  </sheetViews>
  <sheetFormatPr defaultRowHeight="14.4" x14ac:dyDescent="0.3"/>
  <cols>
    <col min="1" max="1" width="19.21875" bestFit="1" customWidth="1"/>
    <col min="2" max="2" width="11" bestFit="1" customWidth="1"/>
    <col min="3" max="3" width="10.33203125" bestFit="1" customWidth="1"/>
  </cols>
  <sheetData>
    <row r="1" spans="1:11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29</v>
      </c>
      <c r="J1" s="6" t="s">
        <v>47</v>
      </c>
      <c r="K1" s="6" t="s">
        <v>107</v>
      </c>
    </row>
    <row r="2" spans="1:11" x14ac:dyDescent="0.3">
      <c r="A2" t="s">
        <v>465</v>
      </c>
      <c r="B2" t="s">
        <v>30</v>
      </c>
      <c r="C2" t="s">
        <v>130</v>
      </c>
      <c r="D2" t="s">
        <v>7</v>
      </c>
      <c r="E2">
        <v>4</v>
      </c>
      <c r="F2">
        <v>15</v>
      </c>
      <c r="G2">
        <v>12</v>
      </c>
      <c r="H2">
        <v>18</v>
      </c>
      <c r="I2" s="5">
        <v>0.219</v>
      </c>
      <c r="J2">
        <v>49</v>
      </c>
      <c r="K2">
        <v>16</v>
      </c>
    </row>
    <row r="3" spans="1:11" x14ac:dyDescent="0.3">
      <c r="A3" t="s">
        <v>465</v>
      </c>
      <c r="B3" t="s">
        <v>30</v>
      </c>
      <c r="C3" t="s">
        <v>130</v>
      </c>
      <c r="D3" t="s">
        <v>8</v>
      </c>
      <c r="E3">
        <v>13</v>
      </c>
      <c r="F3">
        <v>4</v>
      </c>
      <c r="G3">
        <v>4</v>
      </c>
      <c r="H3">
        <v>29</v>
      </c>
      <c r="I3" s="5">
        <v>1.0000000000000001E-5</v>
      </c>
      <c r="J3">
        <v>50</v>
      </c>
      <c r="K3">
        <v>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055C-9BEE-4D02-8AEB-71A44E9CBB82}">
  <dimension ref="A1:L89"/>
  <sheetViews>
    <sheetView topLeftCell="A28" workbookViewId="0">
      <selection activeCell="C80" sqref="C80:C81"/>
    </sheetView>
  </sheetViews>
  <sheetFormatPr defaultRowHeight="14.4" x14ac:dyDescent="0.3"/>
  <cols>
    <col min="2" max="2" width="10.5546875" bestFit="1" customWidth="1"/>
    <col min="3" max="3" width="27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221</v>
      </c>
      <c r="B2" t="s">
        <v>45</v>
      </c>
      <c r="C2" t="s">
        <v>42</v>
      </c>
      <c r="D2" t="s">
        <v>151</v>
      </c>
      <c r="E2">
        <v>15</v>
      </c>
      <c r="F2">
        <v>10</v>
      </c>
      <c r="G2">
        <v>30</v>
      </c>
      <c r="H2">
        <v>18</v>
      </c>
      <c r="I2">
        <v>15</v>
      </c>
      <c r="J2">
        <v>5</v>
      </c>
      <c r="K2">
        <v>30</v>
      </c>
      <c r="L2">
        <v>112</v>
      </c>
    </row>
    <row r="3" spans="1:12" x14ac:dyDescent="0.3">
      <c r="A3" t="s">
        <v>221</v>
      </c>
      <c r="B3" t="s">
        <v>45</v>
      </c>
      <c r="C3" t="s">
        <v>68</v>
      </c>
      <c r="D3" t="s">
        <v>151</v>
      </c>
      <c r="E3">
        <v>130</v>
      </c>
      <c r="F3">
        <v>35</v>
      </c>
      <c r="G3">
        <v>865</v>
      </c>
      <c r="H3">
        <v>18</v>
      </c>
      <c r="I3">
        <v>160</v>
      </c>
      <c r="J3">
        <v>10</v>
      </c>
      <c r="K3">
        <v>610</v>
      </c>
      <c r="L3">
        <v>112</v>
      </c>
    </row>
    <row r="4" spans="1:12" x14ac:dyDescent="0.3">
      <c r="A4" t="s">
        <v>221</v>
      </c>
      <c r="B4" t="s">
        <v>45</v>
      </c>
      <c r="C4" t="s">
        <v>69</v>
      </c>
      <c r="D4" t="s">
        <v>151</v>
      </c>
      <c r="E4">
        <v>50</v>
      </c>
      <c r="F4">
        <v>15</v>
      </c>
      <c r="G4">
        <v>165</v>
      </c>
      <c r="H4">
        <v>18</v>
      </c>
      <c r="I4">
        <v>60</v>
      </c>
      <c r="J4">
        <v>10</v>
      </c>
      <c r="K4">
        <v>185</v>
      </c>
      <c r="L4">
        <v>112</v>
      </c>
    </row>
    <row r="5" spans="1:12" x14ac:dyDescent="0.3">
      <c r="A5" t="s">
        <v>221</v>
      </c>
      <c r="B5" t="s">
        <v>45</v>
      </c>
      <c r="C5" t="s">
        <v>50</v>
      </c>
      <c r="D5" t="s">
        <v>151</v>
      </c>
      <c r="E5">
        <v>190</v>
      </c>
      <c r="F5">
        <v>50</v>
      </c>
      <c r="G5">
        <v>1010</v>
      </c>
      <c r="H5">
        <v>18</v>
      </c>
      <c r="I5">
        <v>222.5</v>
      </c>
      <c r="J5">
        <v>20</v>
      </c>
      <c r="K5">
        <v>740</v>
      </c>
      <c r="L5">
        <v>112</v>
      </c>
    </row>
    <row r="6" spans="1:12" x14ac:dyDescent="0.3">
      <c r="A6" t="s">
        <v>221</v>
      </c>
      <c r="B6" t="s">
        <v>45</v>
      </c>
      <c r="C6" t="s">
        <v>159</v>
      </c>
      <c r="D6" t="s">
        <v>151</v>
      </c>
      <c r="E6">
        <v>10</v>
      </c>
      <c r="F6">
        <v>1.8</v>
      </c>
      <c r="G6">
        <v>57.7</v>
      </c>
      <c r="H6">
        <v>18</v>
      </c>
      <c r="I6">
        <v>11</v>
      </c>
      <c r="J6">
        <v>1</v>
      </c>
      <c r="K6">
        <v>40.700000000000003</v>
      </c>
      <c r="L6">
        <v>112</v>
      </c>
    </row>
    <row r="7" spans="1:12" x14ac:dyDescent="0.3">
      <c r="A7" t="s">
        <v>221</v>
      </c>
      <c r="B7" t="s">
        <v>45</v>
      </c>
      <c r="C7" t="s">
        <v>160</v>
      </c>
      <c r="D7" t="s">
        <v>151</v>
      </c>
      <c r="E7">
        <v>3.6</v>
      </c>
      <c r="F7">
        <v>0.8</v>
      </c>
      <c r="G7">
        <v>9.6999999999999993</v>
      </c>
      <c r="H7">
        <v>18</v>
      </c>
      <c r="I7">
        <v>3.3</v>
      </c>
      <c r="J7">
        <v>0.5</v>
      </c>
      <c r="K7">
        <v>15</v>
      </c>
      <c r="L7">
        <v>112</v>
      </c>
    </row>
    <row r="8" spans="1:12" x14ac:dyDescent="0.3">
      <c r="A8" t="s">
        <v>221</v>
      </c>
      <c r="B8" t="s">
        <v>45</v>
      </c>
      <c r="C8" t="s">
        <v>166</v>
      </c>
      <c r="D8" t="s">
        <v>151</v>
      </c>
      <c r="E8">
        <v>13</v>
      </c>
      <c r="F8">
        <v>2.5</v>
      </c>
      <c r="G8">
        <v>67.3</v>
      </c>
      <c r="H8">
        <v>18</v>
      </c>
      <c r="I8">
        <v>14.6</v>
      </c>
      <c r="J8">
        <v>2</v>
      </c>
      <c r="K8">
        <v>47.3</v>
      </c>
      <c r="L8">
        <v>112</v>
      </c>
    </row>
    <row r="9" spans="1:12" x14ac:dyDescent="0.3">
      <c r="A9" t="s">
        <v>221</v>
      </c>
      <c r="B9" t="s">
        <v>45</v>
      </c>
      <c r="C9" t="s">
        <v>33</v>
      </c>
      <c r="D9" t="s">
        <v>151</v>
      </c>
      <c r="E9">
        <v>2.88</v>
      </c>
      <c r="F9">
        <v>0.6</v>
      </c>
      <c r="G9">
        <v>6.8</v>
      </c>
      <c r="H9">
        <v>18</v>
      </c>
      <c r="I9">
        <v>3.11</v>
      </c>
      <c r="J9">
        <v>0.6</v>
      </c>
      <c r="K9">
        <v>10.3</v>
      </c>
      <c r="L9">
        <v>112</v>
      </c>
    </row>
    <row r="10" spans="1:12" x14ac:dyDescent="0.3">
      <c r="A10" t="s">
        <v>221</v>
      </c>
      <c r="B10" t="s">
        <v>155</v>
      </c>
      <c r="C10" t="s">
        <v>42</v>
      </c>
      <c r="D10" t="s">
        <v>151</v>
      </c>
      <c r="E10">
        <v>2</v>
      </c>
      <c r="F10">
        <v>0.5</v>
      </c>
      <c r="G10">
        <v>10.5</v>
      </c>
      <c r="H10">
        <v>40</v>
      </c>
      <c r="I10">
        <v>2</v>
      </c>
      <c r="J10">
        <v>0.25</v>
      </c>
      <c r="K10">
        <v>25.5</v>
      </c>
      <c r="L10">
        <v>272</v>
      </c>
    </row>
    <row r="11" spans="1:12" x14ac:dyDescent="0.3">
      <c r="A11" t="s">
        <v>221</v>
      </c>
      <c r="B11" t="s">
        <v>155</v>
      </c>
      <c r="C11" t="s">
        <v>68</v>
      </c>
      <c r="D11" t="s">
        <v>151</v>
      </c>
      <c r="E11">
        <v>1.85</v>
      </c>
      <c r="F11">
        <v>0.3</v>
      </c>
      <c r="G11">
        <v>20</v>
      </c>
      <c r="H11">
        <v>40</v>
      </c>
      <c r="I11">
        <v>2</v>
      </c>
      <c r="J11">
        <v>0.3</v>
      </c>
      <c r="K11">
        <v>36</v>
      </c>
      <c r="L11">
        <v>272</v>
      </c>
    </row>
    <row r="12" spans="1:12" x14ac:dyDescent="0.3">
      <c r="A12" t="s">
        <v>221</v>
      </c>
      <c r="B12" t="s">
        <v>155</v>
      </c>
      <c r="C12" t="s">
        <v>143</v>
      </c>
      <c r="D12" t="s">
        <v>151</v>
      </c>
      <c r="E12">
        <v>0.8</v>
      </c>
      <c r="F12">
        <v>0.1</v>
      </c>
      <c r="G12">
        <v>4</v>
      </c>
      <c r="H12">
        <v>40</v>
      </c>
      <c r="I12">
        <v>0.9</v>
      </c>
      <c r="J12">
        <v>0.1</v>
      </c>
      <c r="K12">
        <v>24</v>
      </c>
      <c r="L12">
        <v>272</v>
      </c>
    </row>
    <row r="13" spans="1:12" x14ac:dyDescent="0.3">
      <c r="A13" t="s">
        <v>221</v>
      </c>
      <c r="B13" t="s">
        <v>223</v>
      </c>
      <c r="C13" t="s">
        <v>42</v>
      </c>
      <c r="D13" t="s">
        <v>151</v>
      </c>
      <c r="E13">
        <v>3</v>
      </c>
      <c r="F13">
        <v>0.5</v>
      </c>
      <c r="G13">
        <v>8</v>
      </c>
      <c r="H13">
        <v>10</v>
      </c>
      <c r="I13">
        <v>2</v>
      </c>
      <c r="J13">
        <v>1</v>
      </c>
      <c r="K13">
        <v>12</v>
      </c>
      <c r="L13">
        <v>76</v>
      </c>
    </row>
    <row r="14" spans="1:12" x14ac:dyDescent="0.3">
      <c r="A14" t="s">
        <v>221</v>
      </c>
      <c r="B14" t="s">
        <v>223</v>
      </c>
      <c r="C14" t="s">
        <v>68</v>
      </c>
      <c r="D14" t="s">
        <v>151</v>
      </c>
      <c r="E14">
        <v>1</v>
      </c>
      <c r="F14">
        <v>0.6</v>
      </c>
      <c r="G14">
        <v>9</v>
      </c>
      <c r="H14">
        <v>10</v>
      </c>
      <c r="I14">
        <v>3.4</v>
      </c>
      <c r="J14">
        <v>0.5</v>
      </c>
      <c r="K14">
        <v>19</v>
      </c>
      <c r="L14">
        <v>76</v>
      </c>
    </row>
    <row r="15" spans="1:12" x14ac:dyDescent="0.3">
      <c r="A15" t="s">
        <v>221</v>
      </c>
      <c r="B15" t="s">
        <v>223</v>
      </c>
      <c r="C15" t="s">
        <v>143</v>
      </c>
      <c r="D15" t="s">
        <v>151</v>
      </c>
      <c r="E15">
        <v>1</v>
      </c>
      <c r="F15">
        <v>0.1</v>
      </c>
      <c r="G15">
        <v>2</v>
      </c>
      <c r="H15">
        <v>10</v>
      </c>
      <c r="I15">
        <v>1.1000000000000001</v>
      </c>
      <c r="J15">
        <v>0.2</v>
      </c>
      <c r="K15">
        <v>5</v>
      </c>
      <c r="L15">
        <v>76</v>
      </c>
    </row>
    <row r="16" spans="1:12" x14ac:dyDescent="0.3">
      <c r="A16" t="s">
        <v>221</v>
      </c>
      <c r="B16" t="s">
        <v>43</v>
      </c>
      <c r="C16" t="s">
        <v>42</v>
      </c>
      <c r="D16" t="s">
        <v>151</v>
      </c>
      <c r="E16">
        <v>2</v>
      </c>
      <c r="F16">
        <v>0.5</v>
      </c>
      <c r="G16">
        <v>8</v>
      </c>
      <c r="H16">
        <v>43</v>
      </c>
      <c r="I16">
        <v>2.6</v>
      </c>
      <c r="J16">
        <v>0.5</v>
      </c>
      <c r="K16">
        <v>9.5</v>
      </c>
      <c r="L16">
        <v>353</v>
      </c>
    </row>
    <row r="17" spans="1:12" x14ac:dyDescent="0.3">
      <c r="A17" t="s">
        <v>221</v>
      </c>
      <c r="B17" t="s">
        <v>43</v>
      </c>
      <c r="C17" t="s">
        <v>68</v>
      </c>
      <c r="D17" t="s">
        <v>151</v>
      </c>
      <c r="E17">
        <v>5</v>
      </c>
      <c r="F17">
        <v>2</v>
      </c>
      <c r="G17">
        <v>60</v>
      </c>
      <c r="H17">
        <v>43</v>
      </c>
      <c r="I17">
        <v>5</v>
      </c>
      <c r="J17">
        <v>1</v>
      </c>
      <c r="K17">
        <v>120</v>
      </c>
      <c r="L17">
        <v>353</v>
      </c>
    </row>
    <row r="18" spans="1:12" x14ac:dyDescent="0.3">
      <c r="A18" t="s">
        <v>221</v>
      </c>
      <c r="B18" t="s">
        <v>43</v>
      </c>
      <c r="C18" t="s">
        <v>69</v>
      </c>
      <c r="D18" t="s">
        <v>151</v>
      </c>
      <c r="E18">
        <v>15</v>
      </c>
      <c r="F18">
        <v>3</v>
      </c>
      <c r="G18">
        <v>95</v>
      </c>
      <c r="H18">
        <v>43</v>
      </c>
      <c r="I18">
        <v>15</v>
      </c>
      <c r="J18">
        <v>3</v>
      </c>
      <c r="K18">
        <v>170</v>
      </c>
      <c r="L18">
        <v>353</v>
      </c>
    </row>
    <row r="19" spans="1:12" x14ac:dyDescent="0.3">
      <c r="A19" t="s">
        <v>221</v>
      </c>
      <c r="B19" t="s">
        <v>43</v>
      </c>
      <c r="C19" t="s">
        <v>50</v>
      </c>
      <c r="D19" t="s">
        <v>151</v>
      </c>
      <c r="E19">
        <v>24</v>
      </c>
      <c r="F19">
        <v>6</v>
      </c>
      <c r="G19">
        <v>115</v>
      </c>
      <c r="H19">
        <v>43</v>
      </c>
      <c r="I19">
        <v>25</v>
      </c>
      <c r="J19">
        <v>9</v>
      </c>
      <c r="K19">
        <v>180</v>
      </c>
      <c r="L19">
        <v>353</v>
      </c>
    </row>
    <row r="20" spans="1:12" x14ac:dyDescent="0.3">
      <c r="A20" t="s">
        <v>221</v>
      </c>
      <c r="B20" t="s">
        <v>43</v>
      </c>
      <c r="C20" t="s">
        <v>159</v>
      </c>
      <c r="D20" t="s">
        <v>151</v>
      </c>
      <c r="E20">
        <v>3</v>
      </c>
      <c r="F20">
        <v>0.3</v>
      </c>
      <c r="G20">
        <v>30</v>
      </c>
      <c r="H20">
        <v>43</v>
      </c>
      <c r="I20">
        <v>2.9</v>
      </c>
      <c r="J20">
        <v>0.3</v>
      </c>
      <c r="K20">
        <v>50</v>
      </c>
      <c r="L20">
        <v>353</v>
      </c>
    </row>
    <row r="21" spans="1:12" x14ac:dyDescent="0.3">
      <c r="A21" t="s">
        <v>221</v>
      </c>
      <c r="B21" t="s">
        <v>43</v>
      </c>
      <c r="C21" t="s">
        <v>160</v>
      </c>
      <c r="D21" t="s">
        <v>151</v>
      </c>
      <c r="E21">
        <v>5.8</v>
      </c>
      <c r="F21">
        <v>0.6</v>
      </c>
      <c r="G21">
        <v>40</v>
      </c>
      <c r="H21">
        <v>43</v>
      </c>
      <c r="I21">
        <v>5.6</v>
      </c>
      <c r="J21">
        <v>0.5</v>
      </c>
      <c r="K21">
        <v>40</v>
      </c>
      <c r="L21">
        <v>353</v>
      </c>
    </row>
    <row r="22" spans="1:12" x14ac:dyDescent="0.3">
      <c r="A22" t="s">
        <v>221</v>
      </c>
      <c r="B22" t="s">
        <v>43</v>
      </c>
      <c r="C22" t="s">
        <v>166</v>
      </c>
      <c r="D22" t="s">
        <v>151</v>
      </c>
      <c r="E22">
        <v>11.2</v>
      </c>
      <c r="F22">
        <v>1.5</v>
      </c>
      <c r="G22">
        <v>50</v>
      </c>
      <c r="H22">
        <v>43</v>
      </c>
      <c r="I22">
        <v>10</v>
      </c>
      <c r="J22">
        <v>1.5</v>
      </c>
      <c r="K22">
        <v>70</v>
      </c>
      <c r="L22">
        <v>353</v>
      </c>
    </row>
    <row r="23" spans="1:12" x14ac:dyDescent="0.3">
      <c r="A23" t="s">
        <v>221</v>
      </c>
      <c r="B23" t="s">
        <v>43</v>
      </c>
      <c r="C23" t="s">
        <v>33</v>
      </c>
      <c r="D23" t="s">
        <v>151</v>
      </c>
      <c r="E23">
        <v>0.5</v>
      </c>
      <c r="F23">
        <v>0.08</v>
      </c>
      <c r="G23">
        <v>6.7</v>
      </c>
      <c r="H23">
        <v>43</v>
      </c>
      <c r="I23">
        <v>0.5</v>
      </c>
      <c r="J23">
        <v>0.04</v>
      </c>
      <c r="K23">
        <v>20</v>
      </c>
      <c r="L23">
        <v>353</v>
      </c>
    </row>
    <row r="24" spans="1:12" x14ac:dyDescent="0.3">
      <c r="A24" t="s">
        <v>16</v>
      </c>
      <c r="B24" t="s">
        <v>45</v>
      </c>
      <c r="C24" t="s">
        <v>42</v>
      </c>
      <c r="D24" t="s">
        <v>8</v>
      </c>
      <c r="E24">
        <v>15</v>
      </c>
      <c r="F24">
        <v>5</v>
      </c>
      <c r="G24">
        <v>30</v>
      </c>
      <c r="H24">
        <v>13</v>
      </c>
      <c r="I24">
        <v>15</v>
      </c>
      <c r="J24">
        <v>5</v>
      </c>
      <c r="K24">
        <v>30</v>
      </c>
      <c r="L24">
        <v>69</v>
      </c>
    </row>
    <row r="25" spans="1:12" x14ac:dyDescent="0.3">
      <c r="A25" t="s">
        <v>16</v>
      </c>
      <c r="B25" t="s">
        <v>45</v>
      </c>
      <c r="C25" t="s">
        <v>68</v>
      </c>
      <c r="D25" t="s">
        <v>8</v>
      </c>
      <c r="E25">
        <v>233</v>
      </c>
      <c r="F25">
        <v>80</v>
      </c>
      <c r="G25">
        <v>840</v>
      </c>
      <c r="H25">
        <v>13</v>
      </c>
      <c r="I25">
        <v>160</v>
      </c>
      <c r="J25">
        <v>45</v>
      </c>
      <c r="K25">
        <v>865</v>
      </c>
      <c r="L25">
        <v>69</v>
      </c>
    </row>
    <row r="26" spans="1:12" x14ac:dyDescent="0.3">
      <c r="A26" t="s">
        <v>16</v>
      </c>
      <c r="B26" t="s">
        <v>45</v>
      </c>
      <c r="C26" t="s">
        <v>69</v>
      </c>
      <c r="D26" t="s">
        <v>8</v>
      </c>
      <c r="E26">
        <v>25</v>
      </c>
      <c r="F26">
        <v>10</v>
      </c>
      <c r="G26">
        <v>165</v>
      </c>
      <c r="H26">
        <v>13</v>
      </c>
      <c r="I26">
        <v>65</v>
      </c>
      <c r="J26">
        <v>10</v>
      </c>
      <c r="K26">
        <v>185</v>
      </c>
      <c r="L26">
        <v>69</v>
      </c>
    </row>
    <row r="27" spans="1:12" x14ac:dyDescent="0.3">
      <c r="A27" t="s">
        <v>16</v>
      </c>
      <c r="B27" t="s">
        <v>45</v>
      </c>
      <c r="C27" t="s">
        <v>222</v>
      </c>
      <c r="D27" t="s">
        <v>8</v>
      </c>
      <c r="E27">
        <v>270</v>
      </c>
      <c r="F27">
        <v>95</v>
      </c>
      <c r="G27">
        <v>1005</v>
      </c>
      <c r="H27">
        <v>13</v>
      </c>
      <c r="I27">
        <v>225</v>
      </c>
      <c r="J27">
        <v>70</v>
      </c>
      <c r="K27">
        <v>1010</v>
      </c>
      <c r="L27">
        <v>69</v>
      </c>
    </row>
    <row r="28" spans="1:12" x14ac:dyDescent="0.3">
      <c r="A28" t="s">
        <v>16</v>
      </c>
      <c r="B28" t="s">
        <v>45</v>
      </c>
      <c r="C28" t="s">
        <v>159</v>
      </c>
      <c r="D28" t="s">
        <v>8</v>
      </c>
      <c r="E28">
        <v>16.100000000000001</v>
      </c>
      <c r="F28">
        <v>11.3</v>
      </c>
      <c r="G28">
        <v>35.700000000000003</v>
      </c>
      <c r="H28">
        <v>13</v>
      </c>
      <c r="I28">
        <v>10.3</v>
      </c>
      <c r="J28">
        <v>3</v>
      </c>
      <c r="K28">
        <v>57.7</v>
      </c>
      <c r="L28">
        <v>69</v>
      </c>
    </row>
    <row r="29" spans="1:12" x14ac:dyDescent="0.3">
      <c r="A29" t="s">
        <v>16</v>
      </c>
      <c r="B29" t="s">
        <v>45</v>
      </c>
      <c r="C29" t="s">
        <v>160</v>
      </c>
      <c r="D29" t="s">
        <v>8</v>
      </c>
      <c r="E29">
        <v>2.2999999999999998</v>
      </c>
      <c r="F29">
        <v>0.5</v>
      </c>
      <c r="G29">
        <v>5.7</v>
      </c>
      <c r="H29">
        <v>13</v>
      </c>
      <c r="I29">
        <v>4</v>
      </c>
      <c r="J29">
        <v>0.7</v>
      </c>
      <c r="K29">
        <v>10.3</v>
      </c>
      <c r="L29">
        <v>96</v>
      </c>
    </row>
    <row r="30" spans="1:12" x14ac:dyDescent="0.3">
      <c r="A30" t="s">
        <v>16</v>
      </c>
      <c r="B30" t="s">
        <v>45</v>
      </c>
      <c r="C30" t="s">
        <v>161</v>
      </c>
      <c r="D30" t="s">
        <v>8</v>
      </c>
      <c r="E30">
        <v>19.100000000000001</v>
      </c>
      <c r="F30">
        <v>13</v>
      </c>
      <c r="G30">
        <v>41.3</v>
      </c>
      <c r="H30">
        <v>13</v>
      </c>
      <c r="I30">
        <v>14.7</v>
      </c>
      <c r="J30">
        <v>4</v>
      </c>
      <c r="K30">
        <v>67.3</v>
      </c>
      <c r="L30">
        <v>96</v>
      </c>
    </row>
    <row r="31" spans="1:12" x14ac:dyDescent="0.3">
      <c r="A31" t="s">
        <v>16</v>
      </c>
      <c r="B31" t="s">
        <v>45</v>
      </c>
      <c r="C31" t="s">
        <v>33</v>
      </c>
      <c r="D31" t="s">
        <v>8</v>
      </c>
      <c r="E31">
        <v>6.3</v>
      </c>
      <c r="F31">
        <v>5.0999999999999996</v>
      </c>
      <c r="G31">
        <v>10.3</v>
      </c>
      <c r="H31">
        <v>13</v>
      </c>
      <c r="I31">
        <v>2.8</v>
      </c>
      <c r="J31">
        <v>0.5</v>
      </c>
      <c r="K31">
        <v>7.5</v>
      </c>
      <c r="L31">
        <v>96</v>
      </c>
    </row>
    <row r="32" spans="1:12" x14ac:dyDescent="0.3">
      <c r="A32" t="s">
        <v>16</v>
      </c>
      <c r="B32" t="s">
        <v>155</v>
      </c>
      <c r="C32" t="s">
        <v>42</v>
      </c>
      <c r="D32" t="s">
        <v>8</v>
      </c>
      <c r="E32">
        <v>2</v>
      </c>
      <c r="F32">
        <v>0.5</v>
      </c>
      <c r="G32">
        <v>15</v>
      </c>
      <c r="H32">
        <v>30</v>
      </c>
      <c r="I32">
        <v>2</v>
      </c>
      <c r="J32">
        <v>0.5</v>
      </c>
      <c r="K32">
        <v>25.5</v>
      </c>
      <c r="L32">
        <v>138</v>
      </c>
    </row>
    <row r="33" spans="1:12" x14ac:dyDescent="0.3">
      <c r="A33" t="s">
        <v>16</v>
      </c>
      <c r="B33" t="s">
        <v>155</v>
      </c>
      <c r="C33" t="s">
        <v>660</v>
      </c>
      <c r="D33" t="s">
        <v>8</v>
      </c>
      <c r="E33">
        <v>4</v>
      </c>
      <c r="F33">
        <v>0.6</v>
      </c>
      <c r="G33">
        <v>22</v>
      </c>
      <c r="H33">
        <v>30</v>
      </c>
      <c r="I33">
        <v>2</v>
      </c>
      <c r="J33">
        <v>0.3</v>
      </c>
      <c r="K33">
        <v>36</v>
      </c>
      <c r="L33">
        <v>138</v>
      </c>
    </row>
    <row r="34" spans="1:12" x14ac:dyDescent="0.3">
      <c r="A34" t="s">
        <v>16</v>
      </c>
      <c r="B34" t="s">
        <v>155</v>
      </c>
      <c r="C34" t="s">
        <v>143</v>
      </c>
      <c r="D34" t="s">
        <v>8</v>
      </c>
      <c r="E34">
        <v>1.3</v>
      </c>
      <c r="F34">
        <v>0.3</v>
      </c>
      <c r="G34">
        <v>22</v>
      </c>
      <c r="H34">
        <v>30</v>
      </c>
      <c r="I34">
        <v>0.7</v>
      </c>
      <c r="J34">
        <v>0.1</v>
      </c>
      <c r="K34">
        <v>24</v>
      </c>
      <c r="L34">
        <v>138</v>
      </c>
    </row>
    <row r="35" spans="1:12" x14ac:dyDescent="0.3">
      <c r="A35" t="s">
        <v>16</v>
      </c>
      <c r="B35" t="s">
        <v>223</v>
      </c>
      <c r="C35" t="s">
        <v>42</v>
      </c>
      <c r="D35" t="s">
        <v>8</v>
      </c>
      <c r="E35">
        <v>2</v>
      </c>
      <c r="F35">
        <v>1</v>
      </c>
      <c r="G35">
        <v>8</v>
      </c>
      <c r="H35">
        <v>7</v>
      </c>
      <c r="I35">
        <v>2</v>
      </c>
      <c r="J35">
        <v>0.5</v>
      </c>
      <c r="K35">
        <v>20</v>
      </c>
      <c r="L35">
        <v>40</v>
      </c>
    </row>
    <row r="36" spans="1:12" x14ac:dyDescent="0.3">
      <c r="A36" t="s">
        <v>16</v>
      </c>
      <c r="B36" t="s">
        <v>223</v>
      </c>
      <c r="C36" t="s">
        <v>660</v>
      </c>
      <c r="D36" t="s">
        <v>8</v>
      </c>
      <c r="E36">
        <v>3.5</v>
      </c>
      <c r="F36">
        <v>0.6</v>
      </c>
      <c r="G36">
        <v>11</v>
      </c>
      <c r="H36">
        <v>7</v>
      </c>
      <c r="I36">
        <v>3</v>
      </c>
      <c r="J36">
        <v>0.5</v>
      </c>
      <c r="K36">
        <v>16</v>
      </c>
      <c r="L36">
        <v>40</v>
      </c>
    </row>
    <row r="37" spans="1:12" x14ac:dyDescent="0.3">
      <c r="A37" t="s">
        <v>16</v>
      </c>
      <c r="B37" t="s">
        <v>223</v>
      </c>
      <c r="C37" t="s">
        <v>143</v>
      </c>
      <c r="D37" t="s">
        <v>8</v>
      </c>
      <c r="E37">
        <v>2</v>
      </c>
      <c r="F37">
        <v>0.1</v>
      </c>
      <c r="G37">
        <v>3.5</v>
      </c>
      <c r="H37">
        <v>7</v>
      </c>
      <c r="I37">
        <v>1</v>
      </c>
      <c r="J37">
        <v>0.3</v>
      </c>
      <c r="K37">
        <v>4</v>
      </c>
      <c r="L37">
        <v>40</v>
      </c>
    </row>
    <row r="38" spans="1:12" x14ac:dyDescent="0.3">
      <c r="A38" t="s">
        <v>16</v>
      </c>
      <c r="B38" t="s">
        <v>43</v>
      </c>
      <c r="C38" t="s">
        <v>42</v>
      </c>
      <c r="D38" t="s">
        <v>8</v>
      </c>
      <c r="E38">
        <v>2</v>
      </c>
      <c r="F38">
        <v>0.5</v>
      </c>
      <c r="G38">
        <v>9</v>
      </c>
      <c r="H38">
        <v>33</v>
      </c>
      <c r="I38">
        <v>2.7</v>
      </c>
      <c r="J38">
        <v>0.5</v>
      </c>
      <c r="K38">
        <v>9.5</v>
      </c>
      <c r="L38">
        <v>197</v>
      </c>
    </row>
    <row r="39" spans="1:12" x14ac:dyDescent="0.3">
      <c r="A39" t="s">
        <v>16</v>
      </c>
      <c r="B39" t="s">
        <v>43</v>
      </c>
      <c r="C39" t="s">
        <v>68</v>
      </c>
      <c r="D39" t="s">
        <v>8</v>
      </c>
      <c r="E39">
        <v>30</v>
      </c>
      <c r="F39">
        <v>3</v>
      </c>
      <c r="G39">
        <v>120</v>
      </c>
      <c r="H39">
        <v>33</v>
      </c>
      <c r="I39">
        <v>5</v>
      </c>
      <c r="J39">
        <v>1</v>
      </c>
      <c r="K39">
        <v>75</v>
      </c>
      <c r="L39">
        <v>197</v>
      </c>
    </row>
    <row r="40" spans="1:12" x14ac:dyDescent="0.3">
      <c r="A40" t="s">
        <v>16</v>
      </c>
      <c r="B40" t="s">
        <v>43</v>
      </c>
      <c r="C40" t="s">
        <v>69</v>
      </c>
      <c r="D40" t="s">
        <v>8</v>
      </c>
      <c r="E40">
        <v>10</v>
      </c>
      <c r="F40">
        <v>3</v>
      </c>
      <c r="G40">
        <v>90</v>
      </c>
      <c r="H40">
        <v>33</v>
      </c>
      <c r="I40">
        <v>15</v>
      </c>
      <c r="J40">
        <v>3</v>
      </c>
      <c r="K40">
        <v>170</v>
      </c>
      <c r="L40">
        <v>197</v>
      </c>
    </row>
    <row r="41" spans="1:12" x14ac:dyDescent="0.3">
      <c r="A41" t="s">
        <v>16</v>
      </c>
      <c r="B41" t="s">
        <v>43</v>
      </c>
      <c r="C41" t="s">
        <v>222</v>
      </c>
      <c r="D41" t="s">
        <v>8</v>
      </c>
      <c r="E41">
        <v>40</v>
      </c>
      <c r="F41">
        <v>6</v>
      </c>
      <c r="G41">
        <v>175</v>
      </c>
      <c r="H41">
        <v>33</v>
      </c>
      <c r="I41">
        <v>20</v>
      </c>
      <c r="J41">
        <v>6</v>
      </c>
      <c r="K41">
        <v>180</v>
      </c>
      <c r="L41">
        <v>197</v>
      </c>
    </row>
    <row r="42" spans="1:12" x14ac:dyDescent="0.3">
      <c r="A42" t="s">
        <v>16</v>
      </c>
      <c r="B42" t="s">
        <v>43</v>
      </c>
      <c r="C42" t="s">
        <v>159</v>
      </c>
      <c r="D42" t="s">
        <v>8</v>
      </c>
      <c r="E42">
        <v>12.5</v>
      </c>
      <c r="F42">
        <v>2.9</v>
      </c>
      <c r="G42">
        <v>50</v>
      </c>
      <c r="H42">
        <v>33</v>
      </c>
      <c r="I42">
        <v>2.5</v>
      </c>
      <c r="J42">
        <v>0.3</v>
      </c>
      <c r="K42">
        <v>40</v>
      </c>
      <c r="L42">
        <v>197</v>
      </c>
    </row>
    <row r="43" spans="1:12" x14ac:dyDescent="0.3">
      <c r="A43" t="s">
        <v>16</v>
      </c>
      <c r="B43" t="s">
        <v>43</v>
      </c>
      <c r="C43" t="s">
        <v>160</v>
      </c>
      <c r="D43" t="s">
        <v>8</v>
      </c>
      <c r="E43">
        <v>3.6</v>
      </c>
      <c r="F43">
        <v>0.5</v>
      </c>
      <c r="G43">
        <v>30</v>
      </c>
      <c r="H43">
        <v>33</v>
      </c>
      <c r="I43">
        <v>6</v>
      </c>
      <c r="J43">
        <v>0.6</v>
      </c>
      <c r="K43">
        <v>40</v>
      </c>
      <c r="L43">
        <v>197</v>
      </c>
    </row>
    <row r="44" spans="1:12" x14ac:dyDescent="0.3">
      <c r="A44" t="s">
        <v>16</v>
      </c>
      <c r="B44" t="s">
        <v>43</v>
      </c>
      <c r="C44" t="s">
        <v>161</v>
      </c>
      <c r="D44" t="s">
        <v>8</v>
      </c>
      <c r="E44">
        <v>17.3</v>
      </c>
      <c r="F44">
        <v>3.7</v>
      </c>
      <c r="G44">
        <v>70</v>
      </c>
      <c r="H44">
        <v>33</v>
      </c>
      <c r="I44">
        <v>10</v>
      </c>
      <c r="J44">
        <v>1.5</v>
      </c>
      <c r="K44">
        <v>50</v>
      </c>
      <c r="L44">
        <v>197</v>
      </c>
    </row>
    <row r="45" spans="1:12" x14ac:dyDescent="0.3">
      <c r="A45" t="s">
        <v>16</v>
      </c>
      <c r="B45" t="s">
        <v>43</v>
      </c>
      <c r="C45" t="s">
        <v>33</v>
      </c>
      <c r="D45" t="s">
        <v>8</v>
      </c>
      <c r="E45">
        <v>3.3</v>
      </c>
      <c r="F45">
        <v>0.4</v>
      </c>
      <c r="G45">
        <v>20</v>
      </c>
      <c r="H45">
        <v>33</v>
      </c>
      <c r="I45">
        <v>0.3</v>
      </c>
      <c r="J45">
        <v>0.04</v>
      </c>
      <c r="K45">
        <v>8</v>
      </c>
      <c r="L45">
        <v>197</v>
      </c>
    </row>
    <row r="46" spans="1:12" x14ac:dyDescent="0.3">
      <c r="A46" t="s">
        <v>15</v>
      </c>
      <c r="B46" t="s">
        <v>45</v>
      </c>
      <c r="C46" t="s">
        <v>42</v>
      </c>
      <c r="D46" t="s">
        <v>8</v>
      </c>
      <c r="E46">
        <v>15</v>
      </c>
      <c r="F46">
        <v>5</v>
      </c>
      <c r="G46">
        <v>30</v>
      </c>
      <c r="H46">
        <v>44</v>
      </c>
      <c r="I46">
        <v>15</v>
      </c>
      <c r="J46">
        <v>5</v>
      </c>
      <c r="K46">
        <v>30</v>
      </c>
      <c r="L46">
        <v>69</v>
      </c>
    </row>
    <row r="47" spans="1:12" x14ac:dyDescent="0.3">
      <c r="A47" t="s">
        <v>15</v>
      </c>
      <c r="B47" t="s">
        <v>45</v>
      </c>
      <c r="C47" t="s">
        <v>68</v>
      </c>
      <c r="D47" t="s">
        <v>8</v>
      </c>
      <c r="E47">
        <v>160</v>
      </c>
      <c r="F47">
        <v>10</v>
      </c>
      <c r="G47">
        <v>610</v>
      </c>
      <c r="H47">
        <v>44</v>
      </c>
      <c r="I47">
        <v>160</v>
      </c>
      <c r="J47">
        <v>45</v>
      </c>
      <c r="K47">
        <v>865</v>
      </c>
      <c r="L47">
        <v>69</v>
      </c>
    </row>
    <row r="48" spans="1:12" x14ac:dyDescent="0.3">
      <c r="A48" t="s">
        <v>15</v>
      </c>
      <c r="B48" t="s">
        <v>45</v>
      </c>
      <c r="C48" t="s">
        <v>69</v>
      </c>
      <c r="D48" t="s">
        <v>8</v>
      </c>
      <c r="E48">
        <v>50</v>
      </c>
      <c r="F48">
        <v>10</v>
      </c>
      <c r="G48">
        <v>170</v>
      </c>
      <c r="H48">
        <v>44</v>
      </c>
      <c r="I48">
        <v>65</v>
      </c>
      <c r="J48">
        <v>10</v>
      </c>
      <c r="K48">
        <v>185</v>
      </c>
      <c r="L48">
        <v>69</v>
      </c>
    </row>
    <row r="49" spans="1:12" x14ac:dyDescent="0.3">
      <c r="A49" t="s">
        <v>15</v>
      </c>
      <c r="B49" t="s">
        <v>45</v>
      </c>
      <c r="C49" t="s">
        <v>222</v>
      </c>
      <c r="D49" t="s">
        <v>8</v>
      </c>
      <c r="E49">
        <v>205</v>
      </c>
      <c r="F49">
        <v>20</v>
      </c>
      <c r="G49">
        <v>740</v>
      </c>
      <c r="H49">
        <v>44</v>
      </c>
      <c r="I49">
        <v>225</v>
      </c>
      <c r="J49">
        <v>70</v>
      </c>
      <c r="K49">
        <v>1010</v>
      </c>
      <c r="L49">
        <v>69</v>
      </c>
    </row>
    <row r="50" spans="1:12" x14ac:dyDescent="0.3">
      <c r="A50" t="s">
        <v>15</v>
      </c>
      <c r="B50" t="s">
        <v>45</v>
      </c>
      <c r="C50" t="s">
        <v>159</v>
      </c>
      <c r="D50" t="s">
        <v>8</v>
      </c>
      <c r="E50">
        <v>10.7</v>
      </c>
      <c r="F50">
        <v>1</v>
      </c>
      <c r="G50">
        <v>40.700000000000003</v>
      </c>
      <c r="H50">
        <v>44</v>
      </c>
      <c r="I50">
        <v>10.3</v>
      </c>
      <c r="J50">
        <v>3</v>
      </c>
      <c r="K50">
        <v>57.7</v>
      </c>
      <c r="L50">
        <v>69</v>
      </c>
    </row>
    <row r="51" spans="1:12" x14ac:dyDescent="0.3">
      <c r="A51" t="s">
        <v>15</v>
      </c>
      <c r="B51" t="s">
        <v>45</v>
      </c>
      <c r="C51" t="s">
        <v>160</v>
      </c>
      <c r="D51" t="s">
        <v>8</v>
      </c>
      <c r="E51">
        <v>3.2</v>
      </c>
      <c r="F51">
        <v>0.7</v>
      </c>
      <c r="G51">
        <v>15</v>
      </c>
      <c r="H51">
        <v>44</v>
      </c>
      <c r="I51">
        <v>4</v>
      </c>
      <c r="J51">
        <v>0.7</v>
      </c>
      <c r="K51">
        <v>10.3</v>
      </c>
      <c r="L51">
        <v>96</v>
      </c>
    </row>
    <row r="52" spans="1:12" x14ac:dyDescent="0.3">
      <c r="A52" t="s">
        <v>15</v>
      </c>
      <c r="B52" t="s">
        <v>45</v>
      </c>
      <c r="C52" t="s">
        <v>161</v>
      </c>
      <c r="D52" t="s">
        <v>8</v>
      </c>
      <c r="E52">
        <v>13.3</v>
      </c>
      <c r="F52">
        <v>2</v>
      </c>
      <c r="G52">
        <v>47.3</v>
      </c>
      <c r="H52">
        <v>44</v>
      </c>
      <c r="I52">
        <v>14.7</v>
      </c>
      <c r="J52">
        <v>4</v>
      </c>
      <c r="K52">
        <v>67.3</v>
      </c>
      <c r="L52">
        <v>96</v>
      </c>
    </row>
    <row r="53" spans="1:12" x14ac:dyDescent="0.3">
      <c r="A53" t="s">
        <v>15</v>
      </c>
      <c r="B53" t="s">
        <v>45</v>
      </c>
      <c r="C53" t="s">
        <v>33</v>
      </c>
      <c r="D53" t="s">
        <v>8</v>
      </c>
      <c r="E53">
        <v>3.4</v>
      </c>
      <c r="F53">
        <v>0.7</v>
      </c>
      <c r="G53">
        <v>6.2</v>
      </c>
      <c r="H53">
        <v>44</v>
      </c>
      <c r="I53">
        <v>2.8</v>
      </c>
      <c r="J53">
        <v>0.5</v>
      </c>
      <c r="K53">
        <v>7.5</v>
      </c>
      <c r="L53">
        <v>96</v>
      </c>
    </row>
    <row r="54" spans="1:12" x14ac:dyDescent="0.3">
      <c r="A54" t="s">
        <v>15</v>
      </c>
      <c r="B54" t="s">
        <v>155</v>
      </c>
      <c r="C54" t="s">
        <v>42</v>
      </c>
      <c r="D54" t="s">
        <v>8</v>
      </c>
      <c r="E54">
        <v>2</v>
      </c>
      <c r="F54">
        <v>0.3</v>
      </c>
      <c r="G54">
        <v>15</v>
      </c>
      <c r="H54">
        <v>134</v>
      </c>
      <c r="I54">
        <v>2</v>
      </c>
      <c r="J54">
        <v>0.5</v>
      </c>
      <c r="K54">
        <v>25.5</v>
      </c>
      <c r="L54">
        <v>138</v>
      </c>
    </row>
    <row r="55" spans="1:12" x14ac:dyDescent="0.3">
      <c r="A55" t="s">
        <v>15</v>
      </c>
      <c r="B55" t="s">
        <v>155</v>
      </c>
      <c r="C55" t="s">
        <v>660</v>
      </c>
      <c r="D55" t="s">
        <v>8</v>
      </c>
      <c r="E55">
        <v>2</v>
      </c>
      <c r="F55">
        <v>0.3</v>
      </c>
      <c r="G55">
        <v>36</v>
      </c>
      <c r="H55">
        <v>134</v>
      </c>
      <c r="I55">
        <v>2</v>
      </c>
      <c r="J55">
        <v>0.3</v>
      </c>
      <c r="K55">
        <v>36</v>
      </c>
      <c r="L55">
        <v>138</v>
      </c>
    </row>
    <row r="56" spans="1:12" x14ac:dyDescent="0.3">
      <c r="A56" t="s">
        <v>15</v>
      </c>
      <c r="B56" t="s">
        <v>155</v>
      </c>
      <c r="C56" t="s">
        <v>143</v>
      </c>
      <c r="D56" t="s">
        <v>8</v>
      </c>
      <c r="E56">
        <v>1</v>
      </c>
      <c r="F56">
        <v>0.1</v>
      </c>
      <c r="G56">
        <v>9</v>
      </c>
      <c r="H56">
        <v>134</v>
      </c>
      <c r="I56">
        <v>0.7</v>
      </c>
      <c r="J56">
        <v>0.1</v>
      </c>
      <c r="K56">
        <v>24</v>
      </c>
      <c r="L56">
        <v>138</v>
      </c>
    </row>
    <row r="57" spans="1:12" x14ac:dyDescent="0.3">
      <c r="A57" t="s">
        <v>15</v>
      </c>
      <c r="B57" t="s">
        <v>223</v>
      </c>
      <c r="C57" t="s">
        <v>42</v>
      </c>
      <c r="D57" t="s">
        <v>8</v>
      </c>
      <c r="E57">
        <v>2.5</v>
      </c>
      <c r="F57">
        <v>1</v>
      </c>
      <c r="G57">
        <v>12</v>
      </c>
      <c r="H57">
        <v>36</v>
      </c>
      <c r="I57">
        <v>2</v>
      </c>
      <c r="J57">
        <v>0.5</v>
      </c>
      <c r="K57">
        <v>20</v>
      </c>
      <c r="L57">
        <v>40</v>
      </c>
    </row>
    <row r="58" spans="1:12" x14ac:dyDescent="0.3">
      <c r="A58" t="s">
        <v>15</v>
      </c>
      <c r="B58" t="s">
        <v>223</v>
      </c>
      <c r="C58" t="s">
        <v>660</v>
      </c>
      <c r="D58" t="s">
        <v>8</v>
      </c>
      <c r="E58">
        <v>3.3</v>
      </c>
      <c r="F58">
        <v>1</v>
      </c>
      <c r="G58">
        <v>19</v>
      </c>
      <c r="H58">
        <v>36</v>
      </c>
      <c r="I58">
        <v>3</v>
      </c>
      <c r="J58">
        <v>0.5</v>
      </c>
      <c r="K58">
        <v>16</v>
      </c>
      <c r="L58">
        <v>40</v>
      </c>
    </row>
    <row r="59" spans="1:12" x14ac:dyDescent="0.3">
      <c r="A59" t="s">
        <v>15</v>
      </c>
      <c r="B59" t="s">
        <v>223</v>
      </c>
      <c r="C59" t="s">
        <v>143</v>
      </c>
      <c r="D59" t="s">
        <v>8</v>
      </c>
      <c r="E59">
        <v>1.1000000000000001</v>
      </c>
      <c r="F59">
        <v>0.2</v>
      </c>
      <c r="G59">
        <v>5</v>
      </c>
      <c r="H59">
        <v>36</v>
      </c>
      <c r="I59">
        <v>1</v>
      </c>
      <c r="J59">
        <v>0.3</v>
      </c>
      <c r="K59">
        <v>4</v>
      </c>
      <c r="L59">
        <v>40</v>
      </c>
    </row>
    <row r="60" spans="1:12" x14ac:dyDescent="0.3">
      <c r="A60" t="s">
        <v>15</v>
      </c>
      <c r="B60" t="s">
        <v>43</v>
      </c>
      <c r="C60" t="s">
        <v>42</v>
      </c>
      <c r="D60" t="s">
        <v>8</v>
      </c>
      <c r="E60">
        <v>2</v>
      </c>
      <c r="F60">
        <v>0.5</v>
      </c>
      <c r="G60">
        <v>8.6999999999999993</v>
      </c>
      <c r="H60">
        <v>151</v>
      </c>
      <c r="I60">
        <v>2.7</v>
      </c>
      <c r="J60">
        <v>0.5</v>
      </c>
      <c r="K60">
        <v>9.5</v>
      </c>
      <c r="L60">
        <v>197</v>
      </c>
    </row>
    <row r="61" spans="1:12" x14ac:dyDescent="0.3">
      <c r="A61" t="s">
        <v>15</v>
      </c>
      <c r="B61" t="s">
        <v>43</v>
      </c>
      <c r="C61" t="s">
        <v>68</v>
      </c>
      <c r="D61" t="s">
        <v>8</v>
      </c>
      <c r="E61">
        <v>5</v>
      </c>
      <c r="F61">
        <v>2</v>
      </c>
      <c r="G61">
        <v>65</v>
      </c>
      <c r="H61">
        <v>151</v>
      </c>
      <c r="I61">
        <v>5</v>
      </c>
      <c r="J61">
        <v>1</v>
      </c>
      <c r="K61">
        <v>75</v>
      </c>
      <c r="L61">
        <v>197</v>
      </c>
    </row>
    <row r="62" spans="1:12" x14ac:dyDescent="0.3">
      <c r="A62" t="s">
        <v>15</v>
      </c>
      <c r="B62" t="s">
        <v>43</v>
      </c>
      <c r="C62" t="s">
        <v>69</v>
      </c>
      <c r="D62" t="s">
        <v>8</v>
      </c>
      <c r="E62">
        <v>15</v>
      </c>
      <c r="F62">
        <v>3</v>
      </c>
      <c r="G62">
        <v>11</v>
      </c>
      <c r="H62">
        <v>151</v>
      </c>
      <c r="I62">
        <v>15</v>
      </c>
      <c r="J62">
        <v>3</v>
      </c>
      <c r="K62">
        <v>170</v>
      </c>
      <c r="L62">
        <v>197</v>
      </c>
    </row>
    <row r="63" spans="1:12" x14ac:dyDescent="0.3">
      <c r="A63" t="s">
        <v>15</v>
      </c>
      <c r="B63" t="s">
        <v>43</v>
      </c>
      <c r="C63" t="s">
        <v>222</v>
      </c>
      <c r="D63" t="s">
        <v>8</v>
      </c>
      <c r="E63">
        <v>25</v>
      </c>
      <c r="F63">
        <v>6</v>
      </c>
      <c r="G63">
        <v>115</v>
      </c>
      <c r="H63">
        <v>151</v>
      </c>
      <c r="I63">
        <v>20</v>
      </c>
      <c r="J63">
        <v>6</v>
      </c>
      <c r="K63">
        <v>180</v>
      </c>
      <c r="L63">
        <v>197</v>
      </c>
    </row>
    <row r="64" spans="1:12" x14ac:dyDescent="0.3">
      <c r="A64" t="s">
        <v>15</v>
      </c>
      <c r="B64" t="s">
        <v>43</v>
      </c>
      <c r="C64" t="s">
        <v>159</v>
      </c>
      <c r="D64" t="s">
        <v>8</v>
      </c>
      <c r="E64">
        <v>3</v>
      </c>
      <c r="F64">
        <v>0.3</v>
      </c>
      <c r="G64">
        <v>32.5</v>
      </c>
      <c r="H64">
        <v>151</v>
      </c>
      <c r="I64">
        <v>2.5</v>
      </c>
      <c r="J64">
        <v>0.3</v>
      </c>
      <c r="K64">
        <v>40</v>
      </c>
      <c r="L64">
        <v>197</v>
      </c>
    </row>
    <row r="65" spans="1:12" x14ac:dyDescent="0.3">
      <c r="A65" t="s">
        <v>15</v>
      </c>
      <c r="B65" t="s">
        <v>43</v>
      </c>
      <c r="C65" t="s">
        <v>160</v>
      </c>
      <c r="D65" t="s">
        <v>8</v>
      </c>
      <c r="E65">
        <v>6.3</v>
      </c>
      <c r="F65">
        <v>0.8</v>
      </c>
      <c r="G65">
        <v>40</v>
      </c>
      <c r="H65">
        <v>151</v>
      </c>
      <c r="I65">
        <v>6</v>
      </c>
      <c r="J65">
        <v>0.6</v>
      </c>
      <c r="K65">
        <v>40</v>
      </c>
      <c r="L65">
        <v>197</v>
      </c>
    </row>
    <row r="66" spans="1:12" x14ac:dyDescent="0.3">
      <c r="A66" t="s">
        <v>15</v>
      </c>
      <c r="B66" t="s">
        <v>43</v>
      </c>
      <c r="C66" t="s">
        <v>161</v>
      </c>
      <c r="D66" t="s">
        <v>8</v>
      </c>
      <c r="E66">
        <v>10.8</v>
      </c>
      <c r="F66">
        <v>1.5</v>
      </c>
      <c r="G66">
        <v>65</v>
      </c>
      <c r="H66">
        <v>151</v>
      </c>
      <c r="I66">
        <v>10</v>
      </c>
      <c r="J66">
        <v>1.5</v>
      </c>
      <c r="K66">
        <v>50</v>
      </c>
      <c r="L66">
        <v>197</v>
      </c>
    </row>
    <row r="67" spans="1:12" x14ac:dyDescent="0.3">
      <c r="A67" t="s">
        <v>15</v>
      </c>
      <c r="B67" t="s">
        <v>43</v>
      </c>
      <c r="C67" t="s">
        <v>33</v>
      </c>
      <c r="D67" t="s">
        <v>8</v>
      </c>
      <c r="E67">
        <v>0.6</v>
      </c>
      <c r="F67">
        <v>0.1</v>
      </c>
      <c r="G67">
        <v>13</v>
      </c>
      <c r="H67">
        <v>151</v>
      </c>
      <c r="I67">
        <v>0.3</v>
      </c>
      <c r="J67">
        <v>0.04</v>
      </c>
      <c r="K67">
        <v>8</v>
      </c>
      <c r="L67">
        <v>197</v>
      </c>
    </row>
    <row r="68" spans="1:12" x14ac:dyDescent="0.3">
      <c r="A68" t="s">
        <v>46</v>
      </c>
      <c r="B68" t="s">
        <v>45</v>
      </c>
      <c r="C68" t="s">
        <v>42</v>
      </c>
      <c r="D68" t="s">
        <v>8</v>
      </c>
      <c r="H68">
        <v>2</v>
      </c>
      <c r="I68">
        <v>15</v>
      </c>
      <c r="J68">
        <v>5</v>
      </c>
      <c r="K68">
        <v>30</v>
      </c>
      <c r="L68">
        <v>69</v>
      </c>
    </row>
    <row r="69" spans="1:12" x14ac:dyDescent="0.3">
      <c r="A69" t="s">
        <v>46</v>
      </c>
      <c r="B69" t="s">
        <v>45</v>
      </c>
      <c r="C69" t="s">
        <v>68</v>
      </c>
      <c r="D69" t="s">
        <v>8</v>
      </c>
      <c r="H69">
        <v>2</v>
      </c>
      <c r="I69">
        <v>160</v>
      </c>
      <c r="J69">
        <v>45</v>
      </c>
      <c r="K69">
        <v>865</v>
      </c>
      <c r="L69">
        <v>69</v>
      </c>
    </row>
    <row r="70" spans="1:12" x14ac:dyDescent="0.3">
      <c r="A70" t="s">
        <v>46</v>
      </c>
      <c r="B70" t="s">
        <v>45</v>
      </c>
      <c r="C70" t="s">
        <v>69</v>
      </c>
      <c r="D70" t="s">
        <v>8</v>
      </c>
      <c r="H70">
        <v>2</v>
      </c>
      <c r="I70">
        <v>65</v>
      </c>
      <c r="J70">
        <v>10</v>
      </c>
      <c r="K70">
        <v>185</v>
      </c>
      <c r="L70">
        <v>69</v>
      </c>
    </row>
    <row r="71" spans="1:12" x14ac:dyDescent="0.3">
      <c r="A71" t="s">
        <v>46</v>
      </c>
      <c r="B71" t="s">
        <v>45</v>
      </c>
      <c r="C71" t="s">
        <v>222</v>
      </c>
      <c r="D71" t="s">
        <v>8</v>
      </c>
      <c r="H71">
        <v>2</v>
      </c>
      <c r="I71">
        <v>225</v>
      </c>
      <c r="J71">
        <v>70</v>
      </c>
      <c r="K71">
        <v>1010</v>
      </c>
      <c r="L71">
        <v>69</v>
      </c>
    </row>
    <row r="72" spans="1:12" x14ac:dyDescent="0.3">
      <c r="A72" t="s">
        <v>46</v>
      </c>
      <c r="B72" t="s">
        <v>45</v>
      </c>
      <c r="C72" t="s">
        <v>159</v>
      </c>
      <c r="D72" t="s">
        <v>8</v>
      </c>
      <c r="H72">
        <v>2</v>
      </c>
      <c r="I72">
        <v>10.3</v>
      </c>
      <c r="J72">
        <v>3</v>
      </c>
      <c r="K72">
        <v>57.7</v>
      </c>
      <c r="L72">
        <v>69</v>
      </c>
    </row>
    <row r="73" spans="1:12" x14ac:dyDescent="0.3">
      <c r="A73" t="s">
        <v>46</v>
      </c>
      <c r="B73" t="s">
        <v>45</v>
      </c>
      <c r="C73" t="s">
        <v>160</v>
      </c>
      <c r="D73" t="s">
        <v>8</v>
      </c>
      <c r="H73">
        <v>2</v>
      </c>
      <c r="I73">
        <v>4</v>
      </c>
      <c r="J73">
        <v>0.7</v>
      </c>
      <c r="K73">
        <v>10.3</v>
      </c>
      <c r="L73">
        <v>96</v>
      </c>
    </row>
    <row r="74" spans="1:12" x14ac:dyDescent="0.3">
      <c r="A74" t="s">
        <v>46</v>
      </c>
      <c r="B74" t="s">
        <v>45</v>
      </c>
      <c r="C74" t="s">
        <v>161</v>
      </c>
      <c r="D74" t="s">
        <v>8</v>
      </c>
      <c r="H74">
        <v>2</v>
      </c>
      <c r="I74">
        <v>14.7</v>
      </c>
      <c r="J74">
        <v>4</v>
      </c>
      <c r="K74">
        <v>67.3</v>
      </c>
      <c r="L74">
        <v>96</v>
      </c>
    </row>
    <row r="75" spans="1:12" x14ac:dyDescent="0.3">
      <c r="A75" t="s">
        <v>46</v>
      </c>
      <c r="B75" t="s">
        <v>45</v>
      </c>
      <c r="C75" t="s">
        <v>33</v>
      </c>
      <c r="D75" t="s">
        <v>8</v>
      </c>
      <c r="H75">
        <v>2</v>
      </c>
      <c r="I75">
        <v>2.8</v>
      </c>
      <c r="J75">
        <v>0.5</v>
      </c>
      <c r="K75">
        <v>7.5</v>
      </c>
      <c r="L75">
        <v>96</v>
      </c>
    </row>
    <row r="76" spans="1:12" x14ac:dyDescent="0.3">
      <c r="A76" t="s">
        <v>46</v>
      </c>
      <c r="B76" t="s">
        <v>155</v>
      </c>
      <c r="C76" t="s">
        <v>42</v>
      </c>
      <c r="D76" t="s">
        <v>8</v>
      </c>
      <c r="E76">
        <v>4.5</v>
      </c>
      <c r="F76">
        <v>1</v>
      </c>
      <c r="G76">
        <v>10</v>
      </c>
      <c r="H76">
        <v>6</v>
      </c>
      <c r="I76">
        <v>2</v>
      </c>
      <c r="J76">
        <v>0.5</v>
      </c>
      <c r="K76">
        <v>25.5</v>
      </c>
      <c r="L76">
        <v>138</v>
      </c>
    </row>
    <row r="77" spans="1:12" x14ac:dyDescent="0.3">
      <c r="A77" t="s">
        <v>46</v>
      </c>
      <c r="B77" t="s">
        <v>155</v>
      </c>
      <c r="C77" t="s">
        <v>660</v>
      </c>
      <c r="D77" t="s">
        <v>8</v>
      </c>
      <c r="E77">
        <v>2.1</v>
      </c>
      <c r="F77">
        <v>1</v>
      </c>
      <c r="G77">
        <v>8</v>
      </c>
      <c r="H77">
        <v>6</v>
      </c>
      <c r="I77">
        <v>2</v>
      </c>
      <c r="J77">
        <v>0.3</v>
      </c>
      <c r="K77">
        <v>36</v>
      </c>
      <c r="L77">
        <v>138</v>
      </c>
    </row>
    <row r="78" spans="1:12" x14ac:dyDescent="0.3">
      <c r="A78" t="s">
        <v>46</v>
      </c>
      <c r="B78" t="s">
        <v>155</v>
      </c>
      <c r="C78" t="s">
        <v>143</v>
      </c>
      <c r="D78" t="s">
        <v>8</v>
      </c>
      <c r="E78">
        <v>0.8</v>
      </c>
      <c r="F78">
        <v>0.3</v>
      </c>
      <c r="G78">
        <v>1</v>
      </c>
      <c r="H78">
        <v>6</v>
      </c>
      <c r="I78">
        <v>0.7</v>
      </c>
      <c r="J78">
        <v>0.1</v>
      </c>
      <c r="K78">
        <v>24</v>
      </c>
      <c r="L78">
        <v>138</v>
      </c>
    </row>
    <row r="79" spans="1:12" x14ac:dyDescent="0.3">
      <c r="A79" t="s">
        <v>46</v>
      </c>
      <c r="B79" t="s">
        <v>223</v>
      </c>
      <c r="C79" t="s">
        <v>42</v>
      </c>
      <c r="D79" t="s">
        <v>8</v>
      </c>
      <c r="H79">
        <v>2</v>
      </c>
      <c r="I79">
        <v>2</v>
      </c>
      <c r="J79">
        <v>0.5</v>
      </c>
      <c r="K79">
        <v>20</v>
      </c>
      <c r="L79">
        <v>40</v>
      </c>
    </row>
    <row r="80" spans="1:12" x14ac:dyDescent="0.3">
      <c r="A80" t="s">
        <v>46</v>
      </c>
      <c r="B80" t="s">
        <v>223</v>
      </c>
      <c r="C80" t="s">
        <v>660</v>
      </c>
      <c r="D80" t="s">
        <v>8</v>
      </c>
      <c r="H80">
        <v>2</v>
      </c>
      <c r="I80">
        <v>3</v>
      </c>
      <c r="J80">
        <v>0.5</v>
      </c>
      <c r="K80">
        <v>16</v>
      </c>
      <c r="L80">
        <v>40</v>
      </c>
    </row>
    <row r="81" spans="1:12" x14ac:dyDescent="0.3">
      <c r="A81" t="s">
        <v>46</v>
      </c>
      <c r="B81" t="s">
        <v>223</v>
      </c>
      <c r="C81" t="s">
        <v>143</v>
      </c>
      <c r="D81" t="s">
        <v>8</v>
      </c>
      <c r="H81">
        <v>2</v>
      </c>
      <c r="I81">
        <v>1</v>
      </c>
      <c r="J81">
        <v>0.3</v>
      </c>
      <c r="K81">
        <v>4</v>
      </c>
      <c r="L81">
        <v>40</v>
      </c>
    </row>
    <row r="82" spans="1:12" x14ac:dyDescent="0.3">
      <c r="A82" t="s">
        <v>46</v>
      </c>
      <c r="B82" t="s">
        <v>43</v>
      </c>
      <c r="C82" t="s">
        <v>42</v>
      </c>
      <c r="D82" t="s">
        <v>8</v>
      </c>
      <c r="E82">
        <v>2</v>
      </c>
      <c r="F82">
        <v>1</v>
      </c>
      <c r="G82">
        <v>4</v>
      </c>
      <c r="H82">
        <v>8</v>
      </c>
      <c r="I82">
        <v>2.7</v>
      </c>
      <c r="J82">
        <v>0.5</v>
      </c>
      <c r="K82">
        <v>9.5</v>
      </c>
      <c r="L82">
        <v>197</v>
      </c>
    </row>
    <row r="83" spans="1:12" x14ac:dyDescent="0.3">
      <c r="A83" t="s">
        <v>46</v>
      </c>
      <c r="B83" t="s">
        <v>43</v>
      </c>
      <c r="C83" t="s">
        <v>68</v>
      </c>
      <c r="D83" t="s">
        <v>8</v>
      </c>
      <c r="E83">
        <v>3</v>
      </c>
      <c r="F83">
        <v>3</v>
      </c>
      <c r="G83">
        <v>10</v>
      </c>
      <c r="H83">
        <v>8</v>
      </c>
      <c r="I83">
        <v>5</v>
      </c>
      <c r="J83">
        <v>1</v>
      </c>
      <c r="K83">
        <v>75</v>
      </c>
      <c r="L83">
        <v>197</v>
      </c>
    </row>
    <row r="84" spans="1:12" x14ac:dyDescent="0.3">
      <c r="A84" t="s">
        <v>46</v>
      </c>
      <c r="B84" t="s">
        <v>43</v>
      </c>
      <c r="C84" t="s">
        <v>69</v>
      </c>
      <c r="D84" t="s">
        <v>8</v>
      </c>
      <c r="E84">
        <v>10</v>
      </c>
      <c r="F84">
        <v>3</v>
      </c>
      <c r="G84">
        <v>30</v>
      </c>
      <c r="H84">
        <v>8</v>
      </c>
      <c r="I84">
        <v>15</v>
      </c>
      <c r="J84">
        <v>3</v>
      </c>
      <c r="K84">
        <v>170</v>
      </c>
      <c r="L84">
        <v>197</v>
      </c>
    </row>
    <row r="85" spans="1:12" x14ac:dyDescent="0.3">
      <c r="A85" t="s">
        <v>46</v>
      </c>
      <c r="B85" t="s">
        <v>43</v>
      </c>
      <c r="C85" t="s">
        <v>222</v>
      </c>
      <c r="D85" t="s">
        <v>8</v>
      </c>
      <c r="E85">
        <v>15.5</v>
      </c>
      <c r="F85">
        <v>6</v>
      </c>
      <c r="G85">
        <v>33</v>
      </c>
      <c r="H85">
        <v>8</v>
      </c>
      <c r="I85">
        <v>20</v>
      </c>
      <c r="J85">
        <v>6</v>
      </c>
      <c r="K85">
        <v>180</v>
      </c>
      <c r="L85">
        <v>197</v>
      </c>
    </row>
    <row r="86" spans="1:12" x14ac:dyDescent="0.3">
      <c r="A86" t="s">
        <v>46</v>
      </c>
      <c r="B86" t="s">
        <v>43</v>
      </c>
      <c r="C86" t="s">
        <v>159</v>
      </c>
      <c r="D86" t="s">
        <v>8</v>
      </c>
      <c r="E86">
        <v>1.5</v>
      </c>
      <c r="F86">
        <v>0.8</v>
      </c>
      <c r="G86">
        <v>10</v>
      </c>
      <c r="H86">
        <v>8</v>
      </c>
      <c r="I86">
        <v>2.5</v>
      </c>
      <c r="J86">
        <v>0.3</v>
      </c>
      <c r="K86">
        <v>40</v>
      </c>
      <c r="L86">
        <v>197</v>
      </c>
    </row>
    <row r="87" spans="1:12" x14ac:dyDescent="0.3">
      <c r="A87" t="s">
        <v>46</v>
      </c>
      <c r="B87" t="s">
        <v>43</v>
      </c>
      <c r="C87" t="s">
        <v>160</v>
      </c>
      <c r="D87" t="s">
        <v>8</v>
      </c>
      <c r="E87">
        <v>3.5</v>
      </c>
      <c r="F87">
        <v>0.9</v>
      </c>
      <c r="G87">
        <v>15</v>
      </c>
      <c r="H87">
        <v>8</v>
      </c>
      <c r="I87">
        <v>6</v>
      </c>
      <c r="J87">
        <v>0.6</v>
      </c>
      <c r="K87">
        <v>40</v>
      </c>
      <c r="L87">
        <v>197</v>
      </c>
    </row>
    <row r="88" spans="1:12" x14ac:dyDescent="0.3">
      <c r="A88" t="s">
        <v>46</v>
      </c>
      <c r="B88" t="s">
        <v>43</v>
      </c>
      <c r="C88" t="s">
        <v>161</v>
      </c>
      <c r="D88" t="s">
        <v>8</v>
      </c>
      <c r="E88">
        <v>5.5</v>
      </c>
      <c r="F88">
        <v>1.7</v>
      </c>
      <c r="G88">
        <v>20</v>
      </c>
      <c r="H88">
        <v>8</v>
      </c>
      <c r="I88">
        <v>10</v>
      </c>
      <c r="J88">
        <v>1.5</v>
      </c>
      <c r="K88">
        <v>50</v>
      </c>
      <c r="L88">
        <v>197</v>
      </c>
    </row>
    <row r="89" spans="1:12" x14ac:dyDescent="0.3">
      <c r="A89" t="s">
        <v>46</v>
      </c>
      <c r="B89" t="s">
        <v>43</v>
      </c>
      <c r="C89" t="s">
        <v>33</v>
      </c>
      <c r="D89" t="s">
        <v>8</v>
      </c>
      <c r="E89">
        <v>0.8</v>
      </c>
      <c r="F89">
        <v>0.1</v>
      </c>
      <c r="G89">
        <v>1</v>
      </c>
      <c r="H89">
        <v>8</v>
      </c>
      <c r="I89">
        <v>0.3</v>
      </c>
      <c r="J89">
        <v>0.04</v>
      </c>
      <c r="K89">
        <v>8</v>
      </c>
      <c r="L89">
        <v>197</v>
      </c>
    </row>
  </sheetData>
  <phoneticPr fontId="2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B1B5-E867-44E2-9717-B64A7247F4D2}">
  <dimension ref="A1:J31"/>
  <sheetViews>
    <sheetView workbookViewId="0">
      <selection activeCell="K34" sqref="K34"/>
    </sheetView>
  </sheetViews>
  <sheetFormatPr defaultRowHeight="14.4" x14ac:dyDescent="0.3"/>
  <cols>
    <col min="2" max="2" width="10.5546875" bestFit="1" customWidth="1"/>
    <col min="3" max="3" width="16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553</v>
      </c>
      <c r="B2" t="s">
        <v>43</v>
      </c>
      <c r="C2" t="s">
        <v>74</v>
      </c>
      <c r="D2" t="s">
        <v>8</v>
      </c>
      <c r="E2">
        <v>7.62</v>
      </c>
      <c r="F2">
        <v>0.89</v>
      </c>
      <c r="G2">
        <v>23</v>
      </c>
    </row>
    <row r="3" spans="1:10" x14ac:dyDescent="0.3">
      <c r="A3" t="s">
        <v>553</v>
      </c>
      <c r="B3" t="s">
        <v>43</v>
      </c>
      <c r="C3" t="s">
        <v>73</v>
      </c>
      <c r="D3" t="s">
        <v>8</v>
      </c>
      <c r="E3">
        <v>24.39</v>
      </c>
      <c r="F3">
        <v>3.09</v>
      </c>
      <c r="G3">
        <v>23</v>
      </c>
    </row>
    <row r="4" spans="1:10" x14ac:dyDescent="0.3">
      <c r="A4" t="s">
        <v>553</v>
      </c>
      <c r="B4" t="s">
        <v>43</v>
      </c>
      <c r="C4" t="s">
        <v>75</v>
      </c>
      <c r="D4" t="s">
        <v>8</v>
      </c>
      <c r="E4">
        <v>2.86</v>
      </c>
      <c r="F4">
        <v>0.24</v>
      </c>
      <c r="G4">
        <v>23</v>
      </c>
    </row>
    <row r="5" spans="1:10" x14ac:dyDescent="0.3">
      <c r="A5" t="s">
        <v>553</v>
      </c>
      <c r="B5" t="s">
        <v>43</v>
      </c>
      <c r="C5" t="s">
        <v>78</v>
      </c>
      <c r="D5" t="s">
        <v>8</v>
      </c>
      <c r="E5">
        <v>8.08</v>
      </c>
      <c r="F5">
        <v>1.85</v>
      </c>
      <c r="G5">
        <v>23</v>
      </c>
    </row>
    <row r="6" spans="1:10" x14ac:dyDescent="0.3">
      <c r="A6" t="s">
        <v>553</v>
      </c>
      <c r="B6" t="s">
        <v>43</v>
      </c>
      <c r="C6" t="s">
        <v>77</v>
      </c>
      <c r="D6" t="s">
        <v>8</v>
      </c>
      <c r="E6">
        <v>62.15</v>
      </c>
      <c r="F6">
        <v>14.21</v>
      </c>
      <c r="G6">
        <v>23</v>
      </c>
    </row>
    <row r="7" spans="1:10" x14ac:dyDescent="0.3">
      <c r="A7" t="s">
        <v>553</v>
      </c>
      <c r="B7" t="s">
        <v>43</v>
      </c>
      <c r="C7" t="s">
        <v>79</v>
      </c>
      <c r="D7" t="s">
        <v>8</v>
      </c>
      <c r="E7">
        <v>15.99</v>
      </c>
      <c r="F7">
        <v>3.58</v>
      </c>
      <c r="G7">
        <v>23</v>
      </c>
    </row>
    <row r="8" spans="1:10" x14ac:dyDescent="0.3">
      <c r="A8" t="s">
        <v>553</v>
      </c>
      <c r="B8" t="s">
        <v>43</v>
      </c>
      <c r="C8" t="s">
        <v>150</v>
      </c>
      <c r="D8" t="s">
        <v>8</v>
      </c>
      <c r="E8">
        <v>11.75</v>
      </c>
      <c r="F8">
        <v>2.57</v>
      </c>
      <c r="G8">
        <v>23</v>
      </c>
    </row>
    <row r="9" spans="1:10" x14ac:dyDescent="0.3">
      <c r="A9" t="s">
        <v>553</v>
      </c>
      <c r="B9" t="s">
        <v>43</v>
      </c>
      <c r="C9" t="s">
        <v>163</v>
      </c>
      <c r="D9" t="s">
        <v>8</v>
      </c>
      <c r="E9">
        <v>97.39</v>
      </c>
      <c r="F9">
        <v>22.11</v>
      </c>
      <c r="G9">
        <v>23</v>
      </c>
    </row>
    <row r="10" spans="1:10" x14ac:dyDescent="0.3">
      <c r="A10" t="s">
        <v>553</v>
      </c>
      <c r="B10" t="s">
        <v>43</v>
      </c>
      <c r="C10" t="s">
        <v>177</v>
      </c>
      <c r="D10" t="s">
        <v>8</v>
      </c>
      <c r="E10">
        <v>10.73</v>
      </c>
      <c r="F10">
        <v>1.52</v>
      </c>
      <c r="G10">
        <v>23</v>
      </c>
    </row>
    <row r="11" spans="1:10" x14ac:dyDescent="0.3">
      <c r="A11" t="s">
        <v>553</v>
      </c>
      <c r="B11" t="s">
        <v>43</v>
      </c>
      <c r="C11" t="s">
        <v>44</v>
      </c>
      <c r="D11" t="s">
        <v>8</v>
      </c>
      <c r="E11">
        <v>0.59</v>
      </c>
      <c r="F11">
        <v>0.08</v>
      </c>
      <c r="G11">
        <v>23</v>
      </c>
    </row>
    <row r="12" spans="1:10" x14ac:dyDescent="0.3">
      <c r="A12" t="s">
        <v>551</v>
      </c>
      <c r="B12" t="s">
        <v>43</v>
      </c>
      <c r="C12" t="s">
        <v>74</v>
      </c>
      <c r="D12" t="s">
        <v>8</v>
      </c>
      <c r="E12">
        <v>8.7799999999999994</v>
      </c>
      <c r="F12">
        <v>0.48</v>
      </c>
      <c r="G12">
        <v>18</v>
      </c>
    </row>
    <row r="13" spans="1:10" x14ac:dyDescent="0.3">
      <c r="A13" t="s">
        <v>551</v>
      </c>
      <c r="B13" t="s">
        <v>43</v>
      </c>
      <c r="C13" t="s">
        <v>73</v>
      </c>
      <c r="D13" t="s">
        <v>8</v>
      </c>
      <c r="E13">
        <v>35.270000000000003</v>
      </c>
      <c r="F13">
        <v>3.08</v>
      </c>
      <c r="G13">
        <v>18</v>
      </c>
    </row>
    <row r="14" spans="1:10" x14ac:dyDescent="0.3">
      <c r="A14" t="s">
        <v>551</v>
      </c>
      <c r="B14" t="s">
        <v>43</v>
      </c>
      <c r="C14" t="s">
        <v>75</v>
      </c>
      <c r="D14" t="s">
        <v>8</v>
      </c>
      <c r="E14">
        <v>3.49</v>
      </c>
      <c r="F14">
        <v>0.44</v>
      </c>
      <c r="G14">
        <v>18</v>
      </c>
    </row>
    <row r="15" spans="1:10" x14ac:dyDescent="0.3">
      <c r="A15" t="s">
        <v>551</v>
      </c>
      <c r="B15" t="s">
        <v>43</v>
      </c>
      <c r="C15" t="s">
        <v>78</v>
      </c>
      <c r="D15" t="s">
        <v>8</v>
      </c>
      <c r="E15">
        <v>7.55</v>
      </c>
      <c r="F15">
        <v>0.61</v>
      </c>
      <c r="G15">
        <v>18</v>
      </c>
    </row>
    <row r="16" spans="1:10" x14ac:dyDescent="0.3">
      <c r="A16" t="s">
        <v>551</v>
      </c>
      <c r="B16" t="s">
        <v>43</v>
      </c>
      <c r="C16" t="s">
        <v>77</v>
      </c>
      <c r="D16" t="s">
        <v>8</v>
      </c>
      <c r="E16">
        <v>80.2</v>
      </c>
      <c r="F16">
        <v>6.71</v>
      </c>
      <c r="G16">
        <v>18</v>
      </c>
    </row>
    <row r="17" spans="1:7" x14ac:dyDescent="0.3">
      <c r="A17" t="s">
        <v>551</v>
      </c>
      <c r="B17" t="s">
        <v>43</v>
      </c>
      <c r="C17" t="s">
        <v>79</v>
      </c>
      <c r="D17" t="s">
        <v>8</v>
      </c>
      <c r="E17">
        <v>17.37</v>
      </c>
      <c r="F17">
        <v>2.17</v>
      </c>
      <c r="G17">
        <v>18</v>
      </c>
    </row>
    <row r="18" spans="1:7" x14ac:dyDescent="0.3">
      <c r="A18" t="s">
        <v>551</v>
      </c>
      <c r="B18" t="s">
        <v>43</v>
      </c>
      <c r="C18" t="s">
        <v>150</v>
      </c>
      <c r="D18" t="s">
        <v>8</v>
      </c>
      <c r="E18">
        <v>13.98</v>
      </c>
      <c r="F18">
        <v>0.98</v>
      </c>
      <c r="G18">
        <v>18</v>
      </c>
    </row>
    <row r="19" spans="1:7" x14ac:dyDescent="0.3">
      <c r="A19" t="s">
        <v>551</v>
      </c>
      <c r="B19" t="s">
        <v>43</v>
      </c>
      <c r="C19" t="s">
        <v>163</v>
      </c>
      <c r="D19" t="s">
        <v>8</v>
      </c>
      <c r="E19">
        <v>130.5</v>
      </c>
      <c r="F19">
        <v>8.57</v>
      </c>
      <c r="G19">
        <v>18</v>
      </c>
    </row>
    <row r="20" spans="1:7" x14ac:dyDescent="0.3">
      <c r="A20" t="s">
        <v>551</v>
      </c>
      <c r="B20" t="s">
        <v>43</v>
      </c>
      <c r="C20" t="s">
        <v>177</v>
      </c>
      <c r="D20" t="s">
        <v>8</v>
      </c>
      <c r="E20">
        <v>7.91</v>
      </c>
      <c r="F20">
        <v>1.83</v>
      </c>
      <c r="G20">
        <v>18</v>
      </c>
    </row>
    <row r="21" spans="1:7" x14ac:dyDescent="0.3">
      <c r="A21" t="s">
        <v>551</v>
      </c>
      <c r="B21" t="s">
        <v>43</v>
      </c>
      <c r="C21" t="s">
        <v>44</v>
      </c>
      <c r="D21" t="s">
        <v>8</v>
      </c>
      <c r="E21">
        <v>1.39</v>
      </c>
      <c r="F21">
        <v>0.48</v>
      </c>
      <c r="G21">
        <v>18</v>
      </c>
    </row>
    <row r="22" spans="1:7" x14ac:dyDescent="0.3">
      <c r="A22" t="s">
        <v>552</v>
      </c>
      <c r="B22" t="s">
        <v>43</v>
      </c>
      <c r="C22" t="s">
        <v>74</v>
      </c>
      <c r="D22" t="s">
        <v>8</v>
      </c>
      <c r="E22">
        <v>11.29</v>
      </c>
      <c r="F22">
        <v>0.64</v>
      </c>
      <c r="G22">
        <v>31</v>
      </c>
    </row>
    <row r="23" spans="1:7" x14ac:dyDescent="0.3">
      <c r="A23" t="s">
        <v>552</v>
      </c>
      <c r="B23" t="s">
        <v>43</v>
      </c>
      <c r="C23" t="s">
        <v>73</v>
      </c>
      <c r="D23" t="s">
        <v>8</v>
      </c>
      <c r="E23">
        <v>93.75</v>
      </c>
      <c r="F23">
        <v>5.79</v>
      </c>
      <c r="G23">
        <v>31</v>
      </c>
    </row>
    <row r="24" spans="1:7" x14ac:dyDescent="0.3">
      <c r="A24" t="s">
        <v>552</v>
      </c>
      <c r="B24" t="s">
        <v>43</v>
      </c>
      <c r="C24" t="s">
        <v>75</v>
      </c>
      <c r="D24" t="s">
        <v>8</v>
      </c>
      <c r="E24">
        <v>7.47</v>
      </c>
      <c r="F24">
        <v>0.52</v>
      </c>
      <c r="G24">
        <v>31</v>
      </c>
    </row>
    <row r="25" spans="1:7" x14ac:dyDescent="0.3">
      <c r="A25" t="s">
        <v>552</v>
      </c>
      <c r="B25" t="s">
        <v>43</v>
      </c>
      <c r="C25" t="s">
        <v>78</v>
      </c>
      <c r="D25" t="s">
        <v>8</v>
      </c>
      <c r="E25">
        <v>4.75</v>
      </c>
      <c r="F25">
        <v>0.25</v>
      </c>
      <c r="G25">
        <v>31</v>
      </c>
    </row>
    <row r="26" spans="1:7" x14ac:dyDescent="0.3">
      <c r="A26" t="s">
        <v>552</v>
      </c>
      <c r="B26" t="s">
        <v>43</v>
      </c>
      <c r="C26" t="s">
        <v>77</v>
      </c>
      <c r="D26" t="s">
        <v>8</v>
      </c>
      <c r="E26">
        <v>78.900000000000006</v>
      </c>
      <c r="F26">
        <v>14.39</v>
      </c>
      <c r="G26">
        <v>31</v>
      </c>
    </row>
    <row r="27" spans="1:7" x14ac:dyDescent="0.3">
      <c r="A27" t="s">
        <v>552</v>
      </c>
      <c r="B27" t="s">
        <v>43</v>
      </c>
      <c r="C27" t="s">
        <v>79</v>
      </c>
      <c r="D27" t="s">
        <v>8</v>
      </c>
      <c r="E27">
        <v>27.33</v>
      </c>
      <c r="F27">
        <v>7.91</v>
      </c>
      <c r="G27">
        <v>31</v>
      </c>
    </row>
    <row r="28" spans="1:7" x14ac:dyDescent="0.3">
      <c r="A28" t="s">
        <v>552</v>
      </c>
      <c r="B28" t="s">
        <v>43</v>
      </c>
      <c r="C28" t="s">
        <v>150</v>
      </c>
      <c r="D28" t="s">
        <v>8</v>
      </c>
      <c r="E28">
        <v>12.89</v>
      </c>
      <c r="F28">
        <v>0.8</v>
      </c>
      <c r="G28">
        <v>31</v>
      </c>
    </row>
    <row r="29" spans="1:7" x14ac:dyDescent="0.3">
      <c r="A29" t="s">
        <v>552</v>
      </c>
      <c r="B29" t="s">
        <v>43</v>
      </c>
      <c r="C29" t="s">
        <v>163</v>
      </c>
      <c r="D29" t="s">
        <v>8</v>
      </c>
      <c r="E29">
        <v>153.37</v>
      </c>
      <c r="F29">
        <v>9.3000000000000007</v>
      </c>
      <c r="G29">
        <v>31</v>
      </c>
    </row>
    <row r="30" spans="1:7" x14ac:dyDescent="0.3">
      <c r="A30" t="s">
        <v>552</v>
      </c>
      <c r="B30" t="s">
        <v>43</v>
      </c>
      <c r="C30" t="s">
        <v>177</v>
      </c>
      <c r="D30" t="s">
        <v>8</v>
      </c>
      <c r="E30">
        <v>9.84</v>
      </c>
      <c r="F30">
        <v>1.01</v>
      </c>
      <c r="G30">
        <v>31</v>
      </c>
    </row>
    <row r="31" spans="1:7" x14ac:dyDescent="0.3">
      <c r="A31" t="s">
        <v>552</v>
      </c>
      <c r="B31" t="s">
        <v>43</v>
      </c>
      <c r="C31" t="s">
        <v>44</v>
      </c>
      <c r="D31" t="s">
        <v>8</v>
      </c>
      <c r="E31">
        <v>3.08</v>
      </c>
      <c r="F31">
        <v>0.4</v>
      </c>
      <c r="G31">
        <v>31</v>
      </c>
    </row>
  </sheetData>
  <phoneticPr fontId="2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9A3F-C896-4EE8-9A3E-550BD0F54A18}">
  <dimension ref="A1:J4"/>
  <sheetViews>
    <sheetView workbookViewId="0">
      <selection activeCell="I20" sqref="I20"/>
    </sheetView>
  </sheetViews>
  <sheetFormatPr defaultRowHeight="14.4" x14ac:dyDescent="0.3"/>
  <cols>
    <col min="3" max="3" width="13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97</v>
      </c>
      <c r="B2" t="s">
        <v>43</v>
      </c>
      <c r="C2" t="s">
        <v>33</v>
      </c>
      <c r="D2" t="s">
        <v>8</v>
      </c>
      <c r="E2">
        <v>0.25</v>
      </c>
      <c r="F2">
        <v>0.19</v>
      </c>
      <c r="G2">
        <v>22</v>
      </c>
      <c r="H2" s="6"/>
      <c r="I2" s="6"/>
      <c r="J2" s="6"/>
    </row>
    <row r="3" spans="1:10" x14ac:dyDescent="0.3">
      <c r="A3" t="s">
        <v>100</v>
      </c>
      <c r="B3" t="s">
        <v>43</v>
      </c>
      <c r="C3" t="s">
        <v>33</v>
      </c>
      <c r="D3" t="s">
        <v>8</v>
      </c>
      <c r="E3">
        <v>0.28000000000000003</v>
      </c>
      <c r="F3">
        <v>0.2</v>
      </c>
      <c r="G3">
        <v>39</v>
      </c>
    </row>
    <row r="4" spans="1:10" x14ac:dyDescent="0.3">
      <c r="A4" t="s">
        <v>102</v>
      </c>
      <c r="B4" t="s">
        <v>43</v>
      </c>
      <c r="C4" t="s">
        <v>33</v>
      </c>
      <c r="D4" t="s">
        <v>8</v>
      </c>
      <c r="E4">
        <v>0.42</v>
      </c>
      <c r="F4">
        <v>0.25</v>
      </c>
      <c r="G4">
        <v>41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E891-AADE-47AF-A73C-E8363B9E10DA}">
  <dimension ref="A1:L13"/>
  <sheetViews>
    <sheetView workbookViewId="0">
      <selection activeCell="E1" sqref="E1:L1"/>
    </sheetView>
  </sheetViews>
  <sheetFormatPr defaultRowHeight="14.4" x14ac:dyDescent="0.3"/>
  <cols>
    <col min="2" max="2" width="10.5546875" bestFit="1" customWidth="1"/>
    <col min="3" max="3" width="23.4414062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46</v>
      </c>
      <c r="B2" t="s">
        <v>43</v>
      </c>
      <c r="C2" t="s">
        <v>68</v>
      </c>
      <c r="D2" t="s">
        <v>8</v>
      </c>
      <c r="E2">
        <v>0.6</v>
      </c>
      <c r="F2">
        <v>0.6</v>
      </c>
      <c r="G2">
        <v>1.2</v>
      </c>
      <c r="H2">
        <v>3</v>
      </c>
      <c r="I2">
        <v>1.1000000000000001</v>
      </c>
      <c r="J2">
        <v>0.4</v>
      </c>
      <c r="K2">
        <v>12.6</v>
      </c>
      <c r="L2">
        <v>16</v>
      </c>
    </row>
    <row r="3" spans="1:12" x14ac:dyDescent="0.3">
      <c r="A3" t="s">
        <v>46</v>
      </c>
      <c r="B3" t="s">
        <v>43</v>
      </c>
      <c r="C3" t="s">
        <v>69</v>
      </c>
      <c r="D3" t="s">
        <v>8</v>
      </c>
      <c r="E3">
        <v>27.3</v>
      </c>
      <c r="F3">
        <v>17.899999999999999</v>
      </c>
      <c r="G3">
        <v>32.799999999999997</v>
      </c>
      <c r="H3">
        <v>3</v>
      </c>
      <c r="I3">
        <v>31.5</v>
      </c>
      <c r="J3">
        <v>9.4</v>
      </c>
      <c r="K3">
        <v>64</v>
      </c>
      <c r="L3">
        <v>16</v>
      </c>
    </row>
    <row r="4" spans="1:12" x14ac:dyDescent="0.3">
      <c r="A4" t="s">
        <v>46</v>
      </c>
      <c r="B4" t="s">
        <v>43</v>
      </c>
      <c r="C4" t="s">
        <v>33</v>
      </c>
      <c r="D4" t="s">
        <v>8</v>
      </c>
      <c r="E4">
        <v>0.03</v>
      </c>
      <c r="F4">
        <v>0.02</v>
      </c>
      <c r="G4">
        <v>0.05</v>
      </c>
      <c r="H4">
        <v>3</v>
      </c>
      <c r="I4">
        <v>0.04</v>
      </c>
      <c r="J4">
        <v>0.01</v>
      </c>
      <c r="K4">
        <v>0.54</v>
      </c>
      <c r="L4">
        <v>16</v>
      </c>
    </row>
    <row r="5" spans="1:12" x14ac:dyDescent="0.3">
      <c r="A5" t="s">
        <v>46</v>
      </c>
      <c r="B5" t="s">
        <v>43</v>
      </c>
      <c r="C5" t="s">
        <v>50</v>
      </c>
      <c r="D5" t="s">
        <v>8</v>
      </c>
      <c r="E5">
        <v>28.5</v>
      </c>
      <c r="F5">
        <v>18.600000000000001</v>
      </c>
      <c r="G5">
        <v>33.4</v>
      </c>
      <c r="H5">
        <v>3</v>
      </c>
      <c r="I5">
        <v>35.5</v>
      </c>
      <c r="J5">
        <v>11</v>
      </c>
      <c r="K5">
        <v>70</v>
      </c>
      <c r="L5">
        <v>16</v>
      </c>
    </row>
    <row r="6" spans="1:12" x14ac:dyDescent="0.3">
      <c r="A6" t="s">
        <v>228</v>
      </c>
      <c r="B6" t="s">
        <v>43</v>
      </c>
      <c r="C6" t="s">
        <v>68</v>
      </c>
      <c r="D6" t="s">
        <v>8</v>
      </c>
      <c r="E6">
        <v>9.6999999999999993</v>
      </c>
      <c r="F6">
        <v>0.6</v>
      </c>
      <c r="G6">
        <v>17.600000000000001</v>
      </c>
      <c r="H6">
        <v>15</v>
      </c>
      <c r="I6">
        <v>1.1000000000000001</v>
      </c>
      <c r="J6">
        <v>0.4</v>
      </c>
      <c r="K6">
        <v>12.6</v>
      </c>
      <c r="L6">
        <v>16</v>
      </c>
    </row>
    <row r="7" spans="1:12" x14ac:dyDescent="0.3">
      <c r="A7" t="s">
        <v>228</v>
      </c>
      <c r="B7" t="s">
        <v>43</v>
      </c>
      <c r="C7" t="s">
        <v>69</v>
      </c>
      <c r="D7" t="s">
        <v>8</v>
      </c>
      <c r="E7">
        <v>31.2</v>
      </c>
      <c r="F7">
        <v>17</v>
      </c>
      <c r="G7">
        <v>51.1</v>
      </c>
      <c r="H7">
        <v>15</v>
      </c>
      <c r="I7">
        <v>31.5</v>
      </c>
      <c r="J7">
        <v>9.4</v>
      </c>
      <c r="K7">
        <v>64</v>
      </c>
      <c r="L7">
        <v>16</v>
      </c>
    </row>
    <row r="8" spans="1:12" x14ac:dyDescent="0.3">
      <c r="A8" t="s">
        <v>228</v>
      </c>
      <c r="B8" t="s">
        <v>43</v>
      </c>
      <c r="C8" t="s">
        <v>33</v>
      </c>
      <c r="D8" t="s">
        <v>8</v>
      </c>
      <c r="E8">
        <v>0.23</v>
      </c>
      <c r="F8">
        <v>0.04</v>
      </c>
      <c r="G8">
        <v>0.66</v>
      </c>
      <c r="H8">
        <v>15</v>
      </c>
      <c r="I8">
        <v>0.04</v>
      </c>
      <c r="J8">
        <v>0.01</v>
      </c>
      <c r="K8">
        <v>0.54</v>
      </c>
      <c r="L8">
        <v>16</v>
      </c>
    </row>
    <row r="9" spans="1:12" x14ac:dyDescent="0.3">
      <c r="A9" t="s">
        <v>228</v>
      </c>
      <c r="B9" t="s">
        <v>43</v>
      </c>
      <c r="C9" t="s">
        <v>50</v>
      </c>
      <c r="D9" t="s">
        <v>8</v>
      </c>
      <c r="E9">
        <v>42.7</v>
      </c>
      <c r="F9">
        <v>17.600000000000001</v>
      </c>
      <c r="G9">
        <v>60</v>
      </c>
      <c r="H9">
        <v>15</v>
      </c>
      <c r="I9">
        <v>35.5</v>
      </c>
      <c r="J9">
        <v>11</v>
      </c>
      <c r="K9">
        <v>70</v>
      </c>
      <c r="L9">
        <v>16</v>
      </c>
    </row>
    <row r="10" spans="1:12" x14ac:dyDescent="0.3">
      <c r="A10" t="s">
        <v>16</v>
      </c>
      <c r="B10" t="s">
        <v>43</v>
      </c>
      <c r="C10" t="s">
        <v>68</v>
      </c>
      <c r="D10" t="s">
        <v>8</v>
      </c>
      <c r="E10">
        <v>17.399999999999999</v>
      </c>
      <c r="F10">
        <v>17</v>
      </c>
      <c r="G10">
        <v>22.3</v>
      </c>
      <c r="H10">
        <v>3</v>
      </c>
      <c r="I10">
        <v>1.1000000000000001</v>
      </c>
      <c r="J10">
        <v>0.4</v>
      </c>
      <c r="K10">
        <v>12.6</v>
      </c>
      <c r="L10">
        <v>16</v>
      </c>
    </row>
    <row r="11" spans="1:12" x14ac:dyDescent="0.3">
      <c r="A11" t="s">
        <v>16</v>
      </c>
      <c r="B11" t="s">
        <v>43</v>
      </c>
      <c r="C11" t="s">
        <v>69</v>
      </c>
      <c r="D11" t="s">
        <v>8</v>
      </c>
      <c r="E11">
        <v>23</v>
      </c>
      <c r="F11">
        <v>14.6</v>
      </c>
      <c r="G11">
        <v>28.1</v>
      </c>
      <c r="H11">
        <v>3</v>
      </c>
      <c r="I11">
        <v>31.5</v>
      </c>
      <c r="J11">
        <v>9.4</v>
      </c>
      <c r="K11">
        <v>64</v>
      </c>
      <c r="L11">
        <v>16</v>
      </c>
    </row>
    <row r="12" spans="1:12" x14ac:dyDescent="0.3">
      <c r="A12" t="s">
        <v>16</v>
      </c>
      <c r="B12" t="s">
        <v>43</v>
      </c>
      <c r="C12" t="s">
        <v>33</v>
      </c>
      <c r="D12" t="s">
        <v>8</v>
      </c>
      <c r="E12">
        <v>0.79</v>
      </c>
      <c r="F12">
        <v>0.76</v>
      </c>
      <c r="G12">
        <v>1.1599999999999999</v>
      </c>
      <c r="H12">
        <v>3</v>
      </c>
      <c r="I12">
        <v>0.04</v>
      </c>
      <c r="J12">
        <v>0.01</v>
      </c>
      <c r="K12">
        <v>0.54</v>
      </c>
      <c r="L12">
        <v>16</v>
      </c>
    </row>
    <row r="13" spans="1:12" x14ac:dyDescent="0.3">
      <c r="A13" t="s">
        <v>16</v>
      </c>
      <c r="B13" t="s">
        <v>43</v>
      </c>
      <c r="C13" t="s">
        <v>50</v>
      </c>
      <c r="D13" t="s">
        <v>8</v>
      </c>
      <c r="E13">
        <v>40.4</v>
      </c>
      <c r="F13">
        <v>31.6</v>
      </c>
      <c r="G13">
        <v>50.4</v>
      </c>
      <c r="H13">
        <v>3</v>
      </c>
      <c r="I13">
        <v>35.5</v>
      </c>
      <c r="J13">
        <v>11</v>
      </c>
      <c r="K13">
        <v>70</v>
      </c>
      <c r="L13">
        <v>16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54BE-7CF6-4DC3-9F18-CBDBF483F9A3}">
  <dimension ref="A1:J12"/>
  <sheetViews>
    <sheetView workbookViewId="0">
      <selection activeCell="A12" sqref="A12"/>
    </sheetView>
  </sheetViews>
  <sheetFormatPr defaultRowHeight="14.4" x14ac:dyDescent="0.3"/>
  <cols>
    <col min="3" max="3" width="15.109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96</v>
      </c>
      <c r="B2" t="s">
        <v>72</v>
      </c>
      <c r="C2" t="s">
        <v>159</v>
      </c>
      <c r="D2" t="s">
        <v>64</v>
      </c>
      <c r="E2">
        <v>15.1</v>
      </c>
      <c r="F2">
        <v>9.3000000000000007</v>
      </c>
      <c r="G2">
        <v>5</v>
      </c>
      <c r="H2">
        <v>9.9</v>
      </c>
      <c r="I2">
        <v>4.8</v>
      </c>
      <c r="J2">
        <v>19</v>
      </c>
    </row>
    <row r="3" spans="1:10" x14ac:dyDescent="0.3">
      <c r="A3" t="s">
        <v>96</v>
      </c>
      <c r="B3" t="s">
        <v>72</v>
      </c>
      <c r="C3" t="s">
        <v>160</v>
      </c>
      <c r="D3" t="s">
        <v>64</v>
      </c>
      <c r="E3">
        <v>20.399999999999999</v>
      </c>
      <c r="F3">
        <v>10.5</v>
      </c>
      <c r="G3">
        <v>5</v>
      </c>
      <c r="H3">
        <v>15.8</v>
      </c>
      <c r="I3">
        <v>7</v>
      </c>
      <c r="J3">
        <v>19</v>
      </c>
    </row>
    <row r="4" spans="1:10" x14ac:dyDescent="0.3">
      <c r="A4" t="s">
        <v>96</v>
      </c>
      <c r="B4" t="s">
        <v>72</v>
      </c>
      <c r="C4" t="s">
        <v>166</v>
      </c>
      <c r="D4" t="s">
        <v>64</v>
      </c>
      <c r="E4">
        <v>35.5</v>
      </c>
      <c r="F4">
        <v>18.5</v>
      </c>
      <c r="G4">
        <v>5</v>
      </c>
      <c r="H4">
        <v>25.1</v>
      </c>
      <c r="I4">
        <v>10.1</v>
      </c>
      <c r="J4">
        <v>19</v>
      </c>
    </row>
    <row r="5" spans="1:10" x14ac:dyDescent="0.3">
      <c r="A5" t="s">
        <v>96</v>
      </c>
      <c r="B5" t="s">
        <v>72</v>
      </c>
      <c r="C5" t="s">
        <v>33</v>
      </c>
      <c r="D5" t="s">
        <v>64</v>
      </c>
      <c r="E5">
        <v>0.74</v>
      </c>
      <c r="F5">
        <v>0.34</v>
      </c>
      <c r="G5">
        <v>5</v>
      </c>
      <c r="H5">
        <v>0.73</v>
      </c>
      <c r="I5">
        <v>0.41</v>
      </c>
      <c r="J5">
        <v>19</v>
      </c>
    </row>
    <row r="6" spans="1:10" x14ac:dyDescent="0.3">
      <c r="A6" t="s">
        <v>230</v>
      </c>
      <c r="B6" t="s">
        <v>72</v>
      </c>
      <c r="C6" t="s">
        <v>159</v>
      </c>
      <c r="D6" t="s">
        <v>64</v>
      </c>
      <c r="E6">
        <v>16.3</v>
      </c>
      <c r="F6">
        <v>9.8000000000000007</v>
      </c>
      <c r="G6">
        <v>11</v>
      </c>
      <c r="H6">
        <v>9.9</v>
      </c>
      <c r="I6">
        <v>4.8</v>
      </c>
      <c r="J6">
        <v>19</v>
      </c>
    </row>
    <row r="7" spans="1:10" x14ac:dyDescent="0.3">
      <c r="A7" t="s">
        <v>230</v>
      </c>
      <c r="B7" t="s">
        <v>72</v>
      </c>
      <c r="C7" t="s">
        <v>160</v>
      </c>
      <c r="D7" t="s">
        <v>64</v>
      </c>
      <c r="E7">
        <v>22.3</v>
      </c>
      <c r="F7">
        <v>12.4</v>
      </c>
      <c r="G7">
        <v>11</v>
      </c>
      <c r="H7">
        <v>15.8</v>
      </c>
      <c r="I7">
        <v>7</v>
      </c>
      <c r="J7">
        <v>19</v>
      </c>
    </row>
    <row r="8" spans="1:10" x14ac:dyDescent="0.3">
      <c r="A8" t="s">
        <v>230</v>
      </c>
      <c r="B8" t="s">
        <v>72</v>
      </c>
      <c r="C8" t="s">
        <v>166</v>
      </c>
      <c r="D8" t="s">
        <v>64</v>
      </c>
      <c r="E8">
        <v>38.6</v>
      </c>
      <c r="F8">
        <v>22.1</v>
      </c>
      <c r="G8">
        <v>11</v>
      </c>
      <c r="H8">
        <v>25.1</v>
      </c>
      <c r="I8">
        <v>10.1</v>
      </c>
      <c r="J8">
        <v>19</v>
      </c>
    </row>
    <row r="9" spans="1:10" x14ac:dyDescent="0.3">
      <c r="A9" t="s">
        <v>230</v>
      </c>
      <c r="B9" t="s">
        <v>72</v>
      </c>
      <c r="C9" t="s">
        <v>33</v>
      </c>
      <c r="D9" t="s">
        <v>64</v>
      </c>
      <c r="E9">
        <v>0.72</v>
      </c>
      <c r="F9">
        <v>0.14000000000000001</v>
      </c>
      <c r="G9">
        <v>11</v>
      </c>
      <c r="H9">
        <v>0.73</v>
      </c>
      <c r="I9">
        <v>0.41</v>
      </c>
      <c r="J9">
        <v>19</v>
      </c>
    </row>
    <row r="10" spans="1:10" x14ac:dyDescent="0.3">
      <c r="A10" t="s">
        <v>554</v>
      </c>
      <c r="B10" t="s">
        <v>72</v>
      </c>
      <c r="C10" t="s">
        <v>229</v>
      </c>
      <c r="D10" t="s">
        <v>8</v>
      </c>
      <c r="E10">
        <v>17.2</v>
      </c>
      <c r="F10">
        <v>8.1999999999999993</v>
      </c>
      <c r="G10">
        <v>19</v>
      </c>
      <c r="H10">
        <v>13</v>
      </c>
      <c r="I10">
        <v>7.6</v>
      </c>
      <c r="J10">
        <v>41</v>
      </c>
    </row>
    <row r="11" spans="1:10" x14ac:dyDescent="0.3">
      <c r="A11" t="s">
        <v>276</v>
      </c>
      <c r="B11" t="s">
        <v>72</v>
      </c>
      <c r="C11" t="s">
        <v>229</v>
      </c>
      <c r="D11" t="s">
        <v>8</v>
      </c>
      <c r="E11">
        <v>16.7</v>
      </c>
      <c r="F11">
        <v>0</v>
      </c>
      <c r="G11">
        <v>1</v>
      </c>
      <c r="H11">
        <v>13</v>
      </c>
      <c r="I11">
        <v>7.6</v>
      </c>
      <c r="J11">
        <v>41</v>
      </c>
    </row>
    <row r="12" spans="1:10" x14ac:dyDescent="0.3">
      <c r="A12" t="s">
        <v>555</v>
      </c>
      <c r="B12" t="s">
        <v>72</v>
      </c>
      <c r="C12" t="s">
        <v>229</v>
      </c>
      <c r="D12" t="s">
        <v>8</v>
      </c>
      <c r="E12">
        <v>7.3</v>
      </c>
      <c r="F12">
        <v>4.5</v>
      </c>
      <c r="G12">
        <v>3</v>
      </c>
      <c r="H12">
        <v>13</v>
      </c>
      <c r="I12">
        <v>7.6</v>
      </c>
      <c r="J12">
        <v>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A68F-B94D-4246-A7EA-3169D5EAC72F}">
  <dimension ref="A1:J7"/>
  <sheetViews>
    <sheetView workbookViewId="0">
      <selection activeCell="C8" sqref="C8"/>
    </sheetView>
  </sheetViews>
  <sheetFormatPr defaultRowHeight="14.4" x14ac:dyDescent="0.3"/>
  <cols>
    <col min="2" max="2" width="10" bestFit="1" customWidth="1"/>
    <col min="3" max="3" width="30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67</v>
      </c>
      <c r="B2" t="s">
        <v>34</v>
      </c>
      <c r="C2" t="s">
        <v>42</v>
      </c>
      <c r="D2" t="s">
        <v>27</v>
      </c>
      <c r="E2">
        <v>15</v>
      </c>
      <c r="F2">
        <v>7.5</v>
      </c>
      <c r="G2">
        <v>27</v>
      </c>
      <c r="H2">
        <v>17.399999999999999</v>
      </c>
      <c r="I2">
        <v>9.3000000000000007</v>
      </c>
      <c r="J2">
        <v>5</v>
      </c>
    </row>
    <row r="3" spans="1:10" x14ac:dyDescent="0.3">
      <c r="A3" t="s">
        <v>67</v>
      </c>
      <c r="B3" t="s">
        <v>34</v>
      </c>
      <c r="C3" t="s">
        <v>143</v>
      </c>
      <c r="D3" t="s">
        <v>27</v>
      </c>
      <c r="E3">
        <v>1.64</v>
      </c>
      <c r="F3">
        <v>0.63</v>
      </c>
      <c r="G3">
        <v>27</v>
      </c>
      <c r="H3">
        <v>1.53</v>
      </c>
      <c r="I3">
        <v>0.54</v>
      </c>
      <c r="J3">
        <v>5</v>
      </c>
    </row>
    <row r="4" spans="1:10" x14ac:dyDescent="0.3">
      <c r="A4" t="s">
        <v>67</v>
      </c>
      <c r="B4" t="s">
        <v>34</v>
      </c>
      <c r="C4" t="s">
        <v>202</v>
      </c>
      <c r="D4" t="s">
        <v>27</v>
      </c>
      <c r="E4">
        <v>117.4</v>
      </c>
      <c r="F4">
        <v>44.7</v>
      </c>
      <c r="G4">
        <v>27</v>
      </c>
      <c r="H4">
        <v>120.9</v>
      </c>
      <c r="I4">
        <v>37.1</v>
      </c>
      <c r="J4">
        <v>5</v>
      </c>
    </row>
    <row r="5" spans="1:10" x14ac:dyDescent="0.3">
      <c r="A5" t="s">
        <v>49</v>
      </c>
      <c r="B5" t="s">
        <v>34</v>
      </c>
      <c r="C5" t="s">
        <v>42</v>
      </c>
      <c r="D5" t="s">
        <v>27</v>
      </c>
      <c r="E5">
        <v>14.1</v>
      </c>
      <c r="F5">
        <v>7.4</v>
      </c>
      <c r="G5">
        <v>41</v>
      </c>
      <c r="H5">
        <v>17.399999999999999</v>
      </c>
      <c r="I5">
        <v>9.3000000000000007</v>
      </c>
      <c r="J5">
        <v>5</v>
      </c>
    </row>
    <row r="6" spans="1:10" x14ac:dyDescent="0.3">
      <c r="A6" t="s">
        <v>49</v>
      </c>
      <c r="B6" t="s">
        <v>34</v>
      </c>
      <c r="C6" t="s">
        <v>143</v>
      </c>
      <c r="D6" t="s">
        <v>27</v>
      </c>
      <c r="E6">
        <v>1.21</v>
      </c>
      <c r="F6">
        <v>0.69</v>
      </c>
      <c r="G6">
        <v>41</v>
      </c>
      <c r="H6">
        <v>1.53</v>
      </c>
      <c r="I6">
        <v>0.54</v>
      </c>
      <c r="J6">
        <v>5</v>
      </c>
    </row>
    <row r="7" spans="1:10" x14ac:dyDescent="0.3">
      <c r="A7" t="s">
        <v>49</v>
      </c>
      <c r="B7" t="s">
        <v>34</v>
      </c>
      <c r="C7" t="s">
        <v>202</v>
      </c>
      <c r="D7" t="s">
        <v>27</v>
      </c>
      <c r="E7">
        <v>87.1</v>
      </c>
      <c r="F7">
        <v>50.5</v>
      </c>
      <c r="G7">
        <v>41</v>
      </c>
      <c r="H7">
        <v>120.9</v>
      </c>
      <c r="I7">
        <v>37.1</v>
      </c>
      <c r="J7">
        <v>5</v>
      </c>
    </row>
  </sheetData>
  <phoneticPr fontId="2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1A3-6148-46E9-BD2A-2F647DBF9B40}">
  <dimension ref="A1:J9"/>
  <sheetViews>
    <sheetView workbookViewId="0">
      <selection activeCell="A18" sqref="A18"/>
    </sheetView>
  </sheetViews>
  <sheetFormatPr defaultRowHeight="14.4" x14ac:dyDescent="0.3"/>
  <cols>
    <col min="3" max="3" width="42.332031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445</v>
      </c>
      <c r="B2" t="s">
        <v>30</v>
      </c>
      <c r="C2" t="s">
        <v>202</v>
      </c>
      <c r="D2" t="s">
        <v>7</v>
      </c>
      <c r="E2">
        <v>38.749396426846893</v>
      </c>
      <c r="F2">
        <v>20.437665114748917</v>
      </c>
      <c r="G2">
        <v>19</v>
      </c>
      <c r="H2">
        <v>36</v>
      </c>
      <c r="I2">
        <v>18.2</v>
      </c>
      <c r="J2">
        <v>24</v>
      </c>
    </row>
    <row r="3" spans="1:10" x14ac:dyDescent="0.3">
      <c r="A3" t="s">
        <v>445</v>
      </c>
      <c r="B3" t="s">
        <v>30</v>
      </c>
      <c r="C3" t="s">
        <v>560</v>
      </c>
      <c r="D3" t="s">
        <v>7</v>
      </c>
      <c r="E3">
        <v>12.951320280222708</v>
      </c>
      <c r="F3">
        <v>8.7361532228855356</v>
      </c>
      <c r="G3">
        <v>19</v>
      </c>
      <c r="H3">
        <v>9.5</v>
      </c>
      <c r="I3">
        <v>5.8</v>
      </c>
      <c r="J3">
        <v>24</v>
      </c>
    </row>
    <row r="4" spans="1:10" x14ac:dyDescent="0.3">
      <c r="A4" t="s">
        <v>445</v>
      </c>
      <c r="B4" t="s">
        <v>30</v>
      </c>
      <c r="C4" t="s">
        <v>33</v>
      </c>
      <c r="D4" t="s">
        <v>7</v>
      </c>
      <c r="E4">
        <v>1.7584932230241115</v>
      </c>
      <c r="F4">
        <v>0.91847137947052748</v>
      </c>
      <c r="G4">
        <v>19</v>
      </c>
      <c r="H4">
        <v>1.27</v>
      </c>
      <c r="I4">
        <v>0.57999999999999996</v>
      </c>
      <c r="J4">
        <v>24</v>
      </c>
    </row>
    <row r="5" spans="1:10" x14ac:dyDescent="0.3">
      <c r="A5" t="s">
        <v>446</v>
      </c>
      <c r="B5" t="s">
        <v>30</v>
      </c>
      <c r="C5" t="s">
        <v>231</v>
      </c>
      <c r="D5" t="s">
        <v>7</v>
      </c>
      <c r="E5">
        <v>64</v>
      </c>
      <c r="F5">
        <v>25.2</v>
      </c>
      <c r="G5">
        <v>7</v>
      </c>
      <c r="H5">
        <v>36</v>
      </c>
      <c r="I5">
        <v>18.2</v>
      </c>
      <c r="J5">
        <v>24</v>
      </c>
    </row>
    <row r="6" spans="1:10" x14ac:dyDescent="0.3">
      <c r="A6" t="s">
        <v>446</v>
      </c>
      <c r="B6" t="s">
        <v>30</v>
      </c>
      <c r="C6" t="s">
        <v>560</v>
      </c>
      <c r="D6" t="s">
        <v>7</v>
      </c>
      <c r="E6">
        <v>17.8</v>
      </c>
      <c r="F6">
        <v>8.9</v>
      </c>
      <c r="G6">
        <v>7</v>
      </c>
      <c r="H6">
        <v>9.5</v>
      </c>
      <c r="I6">
        <v>5.8</v>
      </c>
      <c r="J6">
        <v>24</v>
      </c>
    </row>
    <row r="7" spans="1:10" x14ac:dyDescent="0.3">
      <c r="A7" t="s">
        <v>446</v>
      </c>
      <c r="B7" t="s">
        <v>30</v>
      </c>
      <c r="C7" t="s">
        <v>33</v>
      </c>
      <c r="D7" t="s">
        <v>7</v>
      </c>
      <c r="E7">
        <v>3.4</v>
      </c>
      <c r="F7">
        <v>1.02</v>
      </c>
      <c r="G7">
        <v>7</v>
      </c>
      <c r="H7">
        <v>1.27</v>
      </c>
      <c r="I7">
        <v>0.57999999999999996</v>
      </c>
      <c r="J7">
        <v>24</v>
      </c>
    </row>
    <row r="8" spans="1:10" x14ac:dyDescent="0.3">
      <c r="A8" t="s">
        <v>445</v>
      </c>
      <c r="B8" t="s">
        <v>30</v>
      </c>
      <c r="C8" t="s">
        <v>33</v>
      </c>
      <c r="D8" t="s">
        <v>8</v>
      </c>
      <c r="E8">
        <v>0.98</v>
      </c>
      <c r="F8">
        <v>0.45</v>
      </c>
      <c r="G8">
        <v>32</v>
      </c>
      <c r="H8">
        <v>0.73</v>
      </c>
      <c r="I8">
        <v>0.39</v>
      </c>
      <c r="J8">
        <v>8</v>
      </c>
    </row>
    <row r="9" spans="1:10" x14ac:dyDescent="0.3">
      <c r="A9" t="s">
        <v>446</v>
      </c>
      <c r="B9" t="s">
        <v>30</v>
      </c>
      <c r="C9" t="s">
        <v>33</v>
      </c>
      <c r="D9" t="s">
        <v>8</v>
      </c>
      <c r="E9">
        <v>1.31</v>
      </c>
      <c r="F9">
        <v>0.81</v>
      </c>
      <c r="G9">
        <v>10</v>
      </c>
      <c r="H9">
        <v>0.73</v>
      </c>
      <c r="I9">
        <v>0.39</v>
      </c>
      <c r="J9">
        <v>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68E0-AF16-4630-B756-45D92ADBD323}">
  <dimension ref="A1:J9"/>
  <sheetViews>
    <sheetView workbookViewId="0">
      <selection activeCell="H9" sqref="H9"/>
    </sheetView>
  </sheetViews>
  <sheetFormatPr defaultRowHeight="14.4" x14ac:dyDescent="0.3"/>
  <cols>
    <col min="2" max="2" width="10.109375" bestFit="1" customWidth="1"/>
    <col min="3" max="3" width="30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16</v>
      </c>
      <c r="B2" t="s">
        <v>232</v>
      </c>
      <c r="C2" t="s">
        <v>42</v>
      </c>
      <c r="D2" t="s">
        <v>7</v>
      </c>
      <c r="E2">
        <v>1.1240000000000001</v>
      </c>
      <c r="F2">
        <v>0.159</v>
      </c>
      <c r="G2">
        <v>5</v>
      </c>
      <c r="H2">
        <v>1.3859999999999999</v>
      </c>
      <c r="I2">
        <v>0.54</v>
      </c>
      <c r="J2">
        <v>5</v>
      </c>
    </row>
    <row r="3" spans="1:10" x14ac:dyDescent="0.3">
      <c r="A3" t="s">
        <v>16</v>
      </c>
      <c r="B3" t="s">
        <v>232</v>
      </c>
      <c r="C3" t="s">
        <v>68</v>
      </c>
      <c r="D3" t="s">
        <v>7</v>
      </c>
      <c r="E3">
        <v>1.9400000000000001E-2</v>
      </c>
      <c r="F3">
        <v>1.1999999999999999E-3</v>
      </c>
      <c r="G3">
        <v>5</v>
      </c>
      <c r="H3">
        <v>8.3999999999999995E-3</v>
      </c>
      <c r="I3">
        <v>2.3E-3</v>
      </c>
      <c r="J3">
        <v>5</v>
      </c>
    </row>
    <row r="4" spans="1:10" x14ac:dyDescent="0.3">
      <c r="A4" t="s">
        <v>16</v>
      </c>
      <c r="B4" t="s">
        <v>232</v>
      </c>
      <c r="C4" t="s">
        <v>235</v>
      </c>
      <c r="D4" t="s">
        <v>7</v>
      </c>
      <c r="E4">
        <v>7.6E-3</v>
      </c>
      <c r="F4">
        <v>7.0000000000000001E-3</v>
      </c>
      <c r="G4">
        <v>5</v>
      </c>
      <c r="H4">
        <v>2.3999999999999998E-3</v>
      </c>
      <c r="I4">
        <v>4.0000000000000002E-4</v>
      </c>
      <c r="J4">
        <v>5</v>
      </c>
    </row>
    <row r="5" spans="1:10" x14ac:dyDescent="0.3">
      <c r="A5" t="s">
        <v>16</v>
      </c>
      <c r="B5" t="s">
        <v>232</v>
      </c>
      <c r="C5" t="s">
        <v>233</v>
      </c>
      <c r="D5" t="s">
        <v>7</v>
      </c>
      <c r="E5">
        <v>5.1999999999999998E-3</v>
      </c>
      <c r="F5">
        <v>1.4E-3</v>
      </c>
      <c r="G5">
        <v>5</v>
      </c>
      <c r="H5">
        <v>9.1000000000000004E-3</v>
      </c>
      <c r="I5">
        <v>6.1999999999999998E-3</v>
      </c>
      <c r="J5">
        <v>5</v>
      </c>
    </row>
    <row r="6" spans="1:10" x14ac:dyDescent="0.3">
      <c r="A6" t="s">
        <v>16</v>
      </c>
      <c r="B6" t="s">
        <v>232</v>
      </c>
      <c r="C6" t="s">
        <v>234</v>
      </c>
      <c r="D6" t="s">
        <v>7</v>
      </c>
      <c r="E6">
        <v>2.5000000000000001E-3</v>
      </c>
      <c r="F6">
        <v>6.9999999999999999E-4</v>
      </c>
      <c r="G6">
        <v>5</v>
      </c>
      <c r="H6">
        <v>4.1999999999999997E-3</v>
      </c>
      <c r="I6">
        <v>2.8999999999999998E-3</v>
      </c>
      <c r="J6">
        <v>5</v>
      </c>
    </row>
    <row r="7" spans="1:10" x14ac:dyDescent="0.3">
      <c r="A7" t="s">
        <v>16</v>
      </c>
      <c r="B7" t="s">
        <v>232</v>
      </c>
      <c r="C7" t="s">
        <v>33</v>
      </c>
      <c r="D7" t="s">
        <v>7</v>
      </c>
      <c r="E7">
        <v>0.27</v>
      </c>
      <c r="F7">
        <v>7.8E-2</v>
      </c>
      <c r="G7">
        <v>5</v>
      </c>
      <c r="H7">
        <v>1.22</v>
      </c>
      <c r="I7">
        <v>0.39800000000000002</v>
      </c>
      <c r="J7">
        <v>5</v>
      </c>
    </row>
    <row r="8" spans="1:10" x14ac:dyDescent="0.3">
      <c r="A8" t="s">
        <v>16</v>
      </c>
      <c r="B8" t="s">
        <v>232</v>
      </c>
      <c r="C8" t="s">
        <v>561</v>
      </c>
      <c r="D8" t="s">
        <v>7</v>
      </c>
      <c r="E8">
        <v>0.27900000000000003</v>
      </c>
      <c r="F8">
        <v>0.43</v>
      </c>
      <c r="G8">
        <v>5</v>
      </c>
      <c r="H8">
        <v>2.0979999999999999</v>
      </c>
      <c r="I8">
        <v>0.79300000000000004</v>
      </c>
      <c r="J8">
        <v>5</v>
      </c>
    </row>
    <row r="9" spans="1:10" x14ac:dyDescent="0.3">
      <c r="A9" t="s">
        <v>16</v>
      </c>
      <c r="B9" t="s">
        <v>232</v>
      </c>
      <c r="C9" t="s">
        <v>294</v>
      </c>
      <c r="D9" t="s">
        <v>7</v>
      </c>
      <c r="E9">
        <v>1.4</v>
      </c>
      <c r="F9">
        <v>0.75</v>
      </c>
      <c r="G9">
        <v>5</v>
      </c>
      <c r="H9">
        <v>2.4</v>
      </c>
      <c r="I9">
        <v>1.47</v>
      </c>
      <c r="J9">
        <v>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40C5-5ECB-46E3-98D7-C84DD95A0436}">
  <dimension ref="A1:L16"/>
  <sheetViews>
    <sheetView workbookViewId="0">
      <selection activeCell="A2" sqref="A2"/>
    </sheetView>
  </sheetViews>
  <sheetFormatPr defaultRowHeight="14.4" x14ac:dyDescent="0.3"/>
  <cols>
    <col min="2" max="2" width="10.109375" bestFit="1" customWidth="1"/>
    <col min="3" max="3" width="26.886718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  <c r="K1" s="6"/>
      <c r="L1" s="6"/>
    </row>
    <row r="2" spans="1:12" x14ac:dyDescent="0.3">
      <c r="A2" t="s">
        <v>98</v>
      </c>
      <c r="B2" t="s">
        <v>232</v>
      </c>
      <c r="C2" t="s">
        <v>143</v>
      </c>
      <c r="D2" t="s">
        <v>7</v>
      </c>
      <c r="E2">
        <v>0.91</v>
      </c>
      <c r="F2">
        <v>0.3</v>
      </c>
      <c r="G2">
        <v>5</v>
      </c>
      <c r="H2">
        <v>0.6</v>
      </c>
      <c r="I2">
        <v>0.32</v>
      </c>
      <c r="J2">
        <v>65</v>
      </c>
    </row>
    <row r="3" spans="1:12" x14ac:dyDescent="0.3">
      <c r="A3" t="s">
        <v>96</v>
      </c>
      <c r="B3" t="s">
        <v>232</v>
      </c>
      <c r="C3" t="s">
        <v>143</v>
      </c>
      <c r="D3" t="s">
        <v>7</v>
      </c>
      <c r="E3">
        <v>0.78</v>
      </c>
      <c r="F3">
        <v>0.56999999999999995</v>
      </c>
      <c r="G3">
        <v>32</v>
      </c>
      <c r="H3">
        <v>0.6</v>
      </c>
      <c r="I3">
        <v>0.32</v>
      </c>
      <c r="J3">
        <v>65</v>
      </c>
    </row>
    <row r="4" spans="1:12" x14ac:dyDescent="0.3">
      <c r="A4" t="s">
        <v>99</v>
      </c>
      <c r="B4" t="s">
        <v>232</v>
      </c>
      <c r="C4" t="s">
        <v>143</v>
      </c>
      <c r="D4" t="s">
        <v>7</v>
      </c>
      <c r="E4">
        <v>0.69</v>
      </c>
      <c r="F4">
        <v>0.56000000000000005</v>
      </c>
      <c r="G4">
        <v>13</v>
      </c>
      <c r="H4">
        <v>0.6</v>
      </c>
      <c r="I4">
        <v>0.32</v>
      </c>
      <c r="J4">
        <v>65</v>
      </c>
    </row>
    <row r="5" spans="1:12" x14ac:dyDescent="0.3">
      <c r="A5" t="s">
        <v>66</v>
      </c>
      <c r="B5" t="s">
        <v>232</v>
      </c>
      <c r="C5" t="s">
        <v>143</v>
      </c>
      <c r="D5" t="s">
        <v>7</v>
      </c>
      <c r="E5">
        <v>0.52</v>
      </c>
      <c r="F5">
        <v>0.3</v>
      </c>
      <c r="G5">
        <v>52</v>
      </c>
      <c r="H5">
        <v>0.6</v>
      </c>
      <c r="I5">
        <v>0.32</v>
      </c>
      <c r="J5">
        <v>65</v>
      </c>
    </row>
    <row r="6" spans="1:12" x14ac:dyDescent="0.3">
      <c r="A6" t="s">
        <v>65</v>
      </c>
      <c r="B6" t="s">
        <v>232</v>
      </c>
      <c r="C6" t="s">
        <v>143</v>
      </c>
      <c r="D6" t="s">
        <v>7</v>
      </c>
      <c r="E6">
        <v>0.43</v>
      </c>
      <c r="F6">
        <v>0.25</v>
      </c>
      <c r="G6">
        <v>11</v>
      </c>
      <c r="H6">
        <v>0.6</v>
      </c>
      <c r="I6">
        <v>0.32</v>
      </c>
      <c r="J6">
        <v>65</v>
      </c>
    </row>
    <row r="7" spans="1:12" x14ac:dyDescent="0.3">
      <c r="A7" t="s">
        <v>98</v>
      </c>
      <c r="B7" t="s">
        <v>232</v>
      </c>
      <c r="C7" t="s">
        <v>145</v>
      </c>
      <c r="D7" t="s">
        <v>7</v>
      </c>
      <c r="E7">
        <v>1.43</v>
      </c>
      <c r="F7">
        <v>0.45</v>
      </c>
      <c r="G7">
        <v>5</v>
      </c>
      <c r="H7">
        <v>1.31</v>
      </c>
      <c r="I7">
        <v>0.77</v>
      </c>
      <c r="J7">
        <v>65</v>
      </c>
    </row>
    <row r="8" spans="1:12" x14ac:dyDescent="0.3">
      <c r="A8" t="s">
        <v>96</v>
      </c>
      <c r="B8" t="s">
        <v>232</v>
      </c>
      <c r="C8" t="s">
        <v>145</v>
      </c>
      <c r="D8" t="s">
        <v>7</v>
      </c>
      <c r="E8">
        <v>1.6</v>
      </c>
      <c r="F8">
        <v>1.21</v>
      </c>
      <c r="G8">
        <v>32</v>
      </c>
      <c r="H8">
        <v>1.31</v>
      </c>
      <c r="I8">
        <v>0.77</v>
      </c>
      <c r="J8">
        <v>65</v>
      </c>
    </row>
    <row r="9" spans="1:12" x14ac:dyDescent="0.3">
      <c r="A9" t="s">
        <v>99</v>
      </c>
      <c r="B9" t="s">
        <v>232</v>
      </c>
      <c r="C9" t="s">
        <v>145</v>
      </c>
      <c r="D9" t="s">
        <v>7</v>
      </c>
      <c r="E9">
        <v>1.48</v>
      </c>
      <c r="F9">
        <v>1.38</v>
      </c>
      <c r="G9">
        <v>13</v>
      </c>
      <c r="H9">
        <v>1.31</v>
      </c>
      <c r="I9">
        <v>0.77</v>
      </c>
      <c r="J9">
        <v>65</v>
      </c>
    </row>
    <row r="10" spans="1:12" x14ac:dyDescent="0.3">
      <c r="A10" t="s">
        <v>66</v>
      </c>
      <c r="B10" t="s">
        <v>232</v>
      </c>
      <c r="C10" t="s">
        <v>145</v>
      </c>
      <c r="D10" t="s">
        <v>7</v>
      </c>
      <c r="E10">
        <v>1.1100000000000001</v>
      </c>
      <c r="F10">
        <v>1.56</v>
      </c>
      <c r="G10">
        <v>52</v>
      </c>
      <c r="H10">
        <v>1.31</v>
      </c>
      <c r="I10">
        <v>0.77</v>
      </c>
      <c r="J10">
        <v>65</v>
      </c>
    </row>
    <row r="11" spans="1:12" x14ac:dyDescent="0.3">
      <c r="A11" t="s">
        <v>65</v>
      </c>
      <c r="B11" t="s">
        <v>232</v>
      </c>
      <c r="C11" t="s">
        <v>145</v>
      </c>
      <c r="D11" t="s">
        <v>7</v>
      </c>
      <c r="E11">
        <v>1.05</v>
      </c>
      <c r="F11">
        <v>0.55000000000000004</v>
      </c>
      <c r="G11">
        <v>11</v>
      </c>
      <c r="H11">
        <v>1.31</v>
      </c>
      <c r="I11">
        <v>0.77</v>
      </c>
      <c r="J11">
        <v>65</v>
      </c>
    </row>
    <row r="12" spans="1:12" x14ac:dyDescent="0.3">
      <c r="A12" t="s">
        <v>98</v>
      </c>
      <c r="B12" t="s">
        <v>232</v>
      </c>
      <c r="C12" t="s">
        <v>33</v>
      </c>
      <c r="D12" t="s">
        <v>7</v>
      </c>
      <c r="E12">
        <v>1.74</v>
      </c>
      <c r="F12">
        <v>0.3</v>
      </c>
      <c r="G12">
        <v>5</v>
      </c>
      <c r="H12">
        <v>1.2</v>
      </c>
      <c r="I12">
        <v>1.07</v>
      </c>
      <c r="J12">
        <v>65</v>
      </c>
    </row>
    <row r="13" spans="1:12" x14ac:dyDescent="0.3">
      <c r="A13" t="s">
        <v>96</v>
      </c>
      <c r="B13" t="s">
        <v>232</v>
      </c>
      <c r="C13" t="s">
        <v>33</v>
      </c>
      <c r="D13" t="s">
        <v>7</v>
      </c>
      <c r="E13">
        <v>1.3</v>
      </c>
      <c r="F13">
        <v>0.81</v>
      </c>
      <c r="G13">
        <v>32</v>
      </c>
      <c r="H13">
        <v>1.2</v>
      </c>
      <c r="I13">
        <v>1.07</v>
      </c>
      <c r="J13">
        <v>65</v>
      </c>
    </row>
    <row r="14" spans="1:12" x14ac:dyDescent="0.3">
      <c r="A14" t="s">
        <v>99</v>
      </c>
      <c r="B14" t="s">
        <v>232</v>
      </c>
      <c r="C14" t="s">
        <v>33</v>
      </c>
      <c r="D14" t="s">
        <v>7</v>
      </c>
      <c r="E14">
        <v>1.66</v>
      </c>
      <c r="F14">
        <v>2.08</v>
      </c>
      <c r="G14">
        <v>13</v>
      </c>
      <c r="H14">
        <v>1.2</v>
      </c>
      <c r="I14">
        <v>1.07</v>
      </c>
      <c r="J14">
        <v>65</v>
      </c>
    </row>
    <row r="15" spans="1:12" x14ac:dyDescent="0.3">
      <c r="A15" t="s">
        <v>66</v>
      </c>
      <c r="B15" t="s">
        <v>232</v>
      </c>
      <c r="C15" t="s">
        <v>33</v>
      </c>
      <c r="D15" t="s">
        <v>7</v>
      </c>
      <c r="E15">
        <v>1</v>
      </c>
      <c r="F15">
        <v>0.54</v>
      </c>
      <c r="G15">
        <v>52</v>
      </c>
      <c r="H15">
        <v>1.2</v>
      </c>
      <c r="I15">
        <v>1.07</v>
      </c>
      <c r="J15">
        <v>65</v>
      </c>
    </row>
    <row r="16" spans="1:12" x14ac:dyDescent="0.3">
      <c r="A16" t="s">
        <v>65</v>
      </c>
      <c r="B16" t="s">
        <v>232</v>
      </c>
      <c r="C16" t="s">
        <v>33</v>
      </c>
      <c r="D16" t="s">
        <v>7</v>
      </c>
      <c r="E16">
        <v>0.89</v>
      </c>
      <c r="F16">
        <v>0.52</v>
      </c>
      <c r="G16">
        <v>11</v>
      </c>
      <c r="H16">
        <v>1.2</v>
      </c>
      <c r="I16">
        <v>1.07</v>
      </c>
      <c r="J16">
        <v>65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AEAF-E8BA-4AF1-8CE5-804D2D49E018}">
  <dimension ref="A1:J7"/>
  <sheetViews>
    <sheetView workbookViewId="0">
      <selection activeCell="C6" sqref="C6"/>
    </sheetView>
  </sheetViews>
  <sheetFormatPr defaultRowHeight="14.4" x14ac:dyDescent="0.3"/>
  <cols>
    <col min="2" max="2" width="12.33203125" bestFit="1" customWidth="1"/>
    <col min="3" max="3" width="33.21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445</v>
      </c>
      <c r="B2" t="s">
        <v>236</v>
      </c>
      <c r="C2" t="s">
        <v>159</v>
      </c>
      <c r="D2" t="s">
        <v>7</v>
      </c>
      <c r="E2">
        <v>81.2</v>
      </c>
      <c r="F2">
        <v>53.5</v>
      </c>
      <c r="G2">
        <v>25</v>
      </c>
      <c r="H2">
        <v>57.4</v>
      </c>
      <c r="I2">
        <v>23.7</v>
      </c>
      <c r="J2">
        <v>18</v>
      </c>
    </row>
    <row r="3" spans="1:10" x14ac:dyDescent="0.3">
      <c r="A3" t="s">
        <v>446</v>
      </c>
      <c r="B3" t="s">
        <v>236</v>
      </c>
      <c r="C3" t="s">
        <v>159</v>
      </c>
      <c r="D3" t="s">
        <v>7</v>
      </c>
      <c r="E3">
        <v>100.8</v>
      </c>
      <c r="F3">
        <v>79.3</v>
      </c>
      <c r="G3">
        <v>8</v>
      </c>
      <c r="H3">
        <v>57.4</v>
      </c>
      <c r="I3">
        <v>23.7</v>
      </c>
      <c r="J3">
        <v>18</v>
      </c>
    </row>
    <row r="4" spans="1:10" x14ac:dyDescent="0.3">
      <c r="A4" t="s">
        <v>445</v>
      </c>
      <c r="B4" t="s">
        <v>236</v>
      </c>
      <c r="C4" t="s">
        <v>33</v>
      </c>
      <c r="D4" t="s">
        <v>7</v>
      </c>
      <c r="E4">
        <v>1.17</v>
      </c>
      <c r="F4">
        <v>0.7</v>
      </c>
      <c r="G4">
        <v>25</v>
      </c>
      <c r="H4">
        <v>0.81</v>
      </c>
      <c r="I4">
        <v>0.39</v>
      </c>
      <c r="J4">
        <v>18</v>
      </c>
    </row>
    <row r="5" spans="1:10" x14ac:dyDescent="0.3">
      <c r="A5" t="s">
        <v>446</v>
      </c>
      <c r="B5" t="s">
        <v>236</v>
      </c>
      <c r="C5" t="s">
        <v>33</v>
      </c>
      <c r="D5" t="s">
        <v>7</v>
      </c>
      <c r="E5">
        <v>1.36</v>
      </c>
      <c r="F5">
        <v>0.98</v>
      </c>
      <c r="G5">
        <v>8</v>
      </c>
      <c r="H5">
        <v>0.81</v>
      </c>
      <c r="I5">
        <v>0.39</v>
      </c>
      <c r="J5">
        <v>18</v>
      </c>
    </row>
    <row r="6" spans="1:10" x14ac:dyDescent="0.3">
      <c r="A6" t="s">
        <v>445</v>
      </c>
      <c r="B6" t="s">
        <v>236</v>
      </c>
      <c r="C6" t="s">
        <v>561</v>
      </c>
      <c r="D6" t="s">
        <v>8</v>
      </c>
      <c r="E6">
        <v>1.77</v>
      </c>
      <c r="F6">
        <v>0.8</v>
      </c>
      <c r="G6">
        <v>29</v>
      </c>
      <c r="H6">
        <v>1.94</v>
      </c>
      <c r="I6">
        <v>0.5</v>
      </c>
      <c r="J6">
        <v>13</v>
      </c>
    </row>
    <row r="7" spans="1:10" x14ac:dyDescent="0.3">
      <c r="A7" t="s">
        <v>446</v>
      </c>
      <c r="B7" t="s">
        <v>236</v>
      </c>
      <c r="C7" t="s">
        <v>561</v>
      </c>
      <c r="D7" t="s">
        <v>8</v>
      </c>
      <c r="E7">
        <v>1.72</v>
      </c>
      <c r="F7">
        <v>0.32</v>
      </c>
      <c r="G7">
        <v>9</v>
      </c>
      <c r="H7">
        <v>1.94</v>
      </c>
      <c r="I7">
        <v>0.5</v>
      </c>
      <c r="J7">
        <v>13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4BE8-6CC2-41BF-93B0-DE77F2DEE5D1}">
  <dimension ref="A1:J25"/>
  <sheetViews>
    <sheetView workbookViewId="0">
      <selection activeCell="A14" sqref="A14:A25"/>
    </sheetView>
  </sheetViews>
  <sheetFormatPr defaultRowHeight="14.4" x14ac:dyDescent="0.3"/>
  <cols>
    <col min="1" max="1" width="9" bestFit="1" customWidth="1"/>
    <col min="2" max="2" width="16.77734375" customWidth="1"/>
    <col min="3" max="3" width="33.44140625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485</v>
      </c>
      <c r="B2" t="s">
        <v>85</v>
      </c>
      <c r="C2" t="s">
        <v>143</v>
      </c>
      <c r="D2" t="s">
        <v>8</v>
      </c>
      <c r="E2">
        <v>0.86</v>
      </c>
      <c r="F2">
        <v>0.71</v>
      </c>
      <c r="G2">
        <f>SUM(1+1+6+4+1)</f>
        <v>13</v>
      </c>
      <c r="H2">
        <v>0.22</v>
      </c>
      <c r="I2">
        <v>0.19</v>
      </c>
      <c r="J2">
        <v>46</v>
      </c>
    </row>
    <row r="3" spans="1:10" x14ac:dyDescent="0.3">
      <c r="A3" t="s">
        <v>485</v>
      </c>
      <c r="B3" t="s">
        <v>85</v>
      </c>
      <c r="C3" t="s">
        <v>144</v>
      </c>
      <c r="D3" t="s">
        <v>8</v>
      </c>
      <c r="E3">
        <v>0.23</v>
      </c>
      <c r="F3">
        <v>0.2</v>
      </c>
      <c r="G3">
        <v>13</v>
      </c>
      <c r="H3">
        <v>0.38</v>
      </c>
      <c r="I3">
        <v>0.17</v>
      </c>
      <c r="J3">
        <v>46</v>
      </c>
    </row>
    <row r="4" spans="1:10" x14ac:dyDescent="0.3">
      <c r="A4" t="s">
        <v>485</v>
      </c>
      <c r="B4" t="s">
        <v>85</v>
      </c>
      <c r="C4" t="s">
        <v>33</v>
      </c>
      <c r="D4" t="s">
        <v>8</v>
      </c>
      <c r="E4">
        <v>4.58</v>
      </c>
      <c r="F4">
        <v>1.99</v>
      </c>
      <c r="G4">
        <v>13</v>
      </c>
      <c r="H4">
        <v>0.73</v>
      </c>
      <c r="I4">
        <v>0.78</v>
      </c>
      <c r="J4">
        <v>46</v>
      </c>
    </row>
    <row r="5" spans="1:10" x14ac:dyDescent="0.3">
      <c r="A5" t="s">
        <v>485</v>
      </c>
      <c r="B5" t="s">
        <v>85</v>
      </c>
      <c r="C5" t="s">
        <v>195</v>
      </c>
      <c r="D5" t="s">
        <v>8</v>
      </c>
      <c r="E5">
        <v>1.1000000000000001</v>
      </c>
      <c r="F5">
        <v>0.87</v>
      </c>
      <c r="G5">
        <v>13</v>
      </c>
      <c r="H5">
        <v>0.61</v>
      </c>
      <c r="I5">
        <v>0.26</v>
      </c>
      <c r="J5">
        <v>46</v>
      </c>
    </row>
    <row r="6" spans="1:10" x14ac:dyDescent="0.3">
      <c r="A6" t="s">
        <v>486</v>
      </c>
      <c r="B6" t="s">
        <v>85</v>
      </c>
      <c r="C6" t="s">
        <v>143</v>
      </c>
      <c r="D6" t="s">
        <v>8</v>
      </c>
      <c r="E6">
        <v>0.25</v>
      </c>
      <c r="F6">
        <v>0.16</v>
      </c>
      <c r="G6">
        <v>27</v>
      </c>
      <c r="H6">
        <v>0.22</v>
      </c>
      <c r="I6">
        <v>0.19</v>
      </c>
      <c r="J6">
        <v>46</v>
      </c>
    </row>
    <row r="7" spans="1:10" x14ac:dyDescent="0.3">
      <c r="A7" t="s">
        <v>486</v>
      </c>
      <c r="B7" t="s">
        <v>85</v>
      </c>
      <c r="C7" t="s">
        <v>144</v>
      </c>
      <c r="D7" t="s">
        <v>8</v>
      </c>
      <c r="E7">
        <v>0.39</v>
      </c>
      <c r="F7">
        <v>0.28000000000000003</v>
      </c>
      <c r="G7">
        <v>27</v>
      </c>
      <c r="H7">
        <v>0.38</v>
      </c>
      <c r="I7">
        <v>0.17</v>
      </c>
      <c r="J7">
        <v>46</v>
      </c>
    </row>
    <row r="8" spans="1:10" x14ac:dyDescent="0.3">
      <c r="A8" t="s">
        <v>486</v>
      </c>
      <c r="B8" t="s">
        <v>85</v>
      </c>
      <c r="C8" t="s">
        <v>33</v>
      </c>
      <c r="D8" t="s">
        <v>8</v>
      </c>
      <c r="E8">
        <v>0.82</v>
      </c>
      <c r="F8">
        <v>0.61</v>
      </c>
      <c r="G8">
        <v>27</v>
      </c>
      <c r="H8">
        <v>0.73</v>
      </c>
      <c r="I8">
        <v>0.78</v>
      </c>
      <c r="J8">
        <v>46</v>
      </c>
    </row>
    <row r="9" spans="1:10" x14ac:dyDescent="0.3">
      <c r="A9" t="s">
        <v>486</v>
      </c>
      <c r="B9" t="s">
        <v>85</v>
      </c>
      <c r="C9" t="s">
        <v>195</v>
      </c>
      <c r="D9" t="s">
        <v>8</v>
      </c>
      <c r="E9">
        <v>0.64</v>
      </c>
      <c r="F9">
        <v>0.39</v>
      </c>
      <c r="G9">
        <v>27</v>
      </c>
      <c r="H9">
        <v>0.61</v>
      </c>
      <c r="I9">
        <v>0.26</v>
      </c>
      <c r="J9">
        <v>46</v>
      </c>
    </row>
    <row r="10" spans="1:10" x14ac:dyDescent="0.3">
      <c r="A10" t="s">
        <v>487</v>
      </c>
      <c r="B10" t="s">
        <v>85</v>
      </c>
      <c r="C10" t="s">
        <v>143</v>
      </c>
      <c r="D10" t="s">
        <v>8</v>
      </c>
      <c r="E10">
        <v>0.12</v>
      </c>
      <c r="F10">
        <v>0.03</v>
      </c>
      <c r="G10">
        <v>4</v>
      </c>
      <c r="H10">
        <v>0.22</v>
      </c>
      <c r="I10">
        <v>0.19</v>
      </c>
      <c r="J10">
        <v>46</v>
      </c>
    </row>
    <row r="11" spans="1:10" x14ac:dyDescent="0.3">
      <c r="A11" t="s">
        <v>487</v>
      </c>
      <c r="B11" t="s">
        <v>85</v>
      </c>
      <c r="C11" t="s">
        <v>144</v>
      </c>
      <c r="D11" t="s">
        <v>8</v>
      </c>
      <c r="E11">
        <v>0.5</v>
      </c>
      <c r="F11">
        <v>0.3</v>
      </c>
      <c r="G11">
        <v>4</v>
      </c>
      <c r="H11">
        <v>0.38</v>
      </c>
      <c r="I11">
        <v>0.17</v>
      </c>
      <c r="J11">
        <v>46</v>
      </c>
    </row>
    <row r="12" spans="1:10" x14ac:dyDescent="0.3">
      <c r="A12" t="s">
        <v>487</v>
      </c>
      <c r="B12" t="s">
        <v>85</v>
      </c>
      <c r="C12" t="s">
        <v>33</v>
      </c>
      <c r="D12" t="s">
        <v>8</v>
      </c>
      <c r="E12">
        <v>0.39</v>
      </c>
      <c r="F12">
        <v>0.38</v>
      </c>
      <c r="G12">
        <v>4</v>
      </c>
      <c r="H12">
        <v>0.73</v>
      </c>
      <c r="I12">
        <v>0.78</v>
      </c>
      <c r="J12">
        <v>46</v>
      </c>
    </row>
    <row r="13" spans="1:10" x14ac:dyDescent="0.3">
      <c r="A13" t="s">
        <v>487</v>
      </c>
      <c r="B13" t="s">
        <v>85</v>
      </c>
      <c r="C13" t="s">
        <v>195</v>
      </c>
      <c r="D13" t="s">
        <v>8</v>
      </c>
      <c r="E13">
        <v>0.62</v>
      </c>
      <c r="F13">
        <v>0.32</v>
      </c>
      <c r="G13">
        <v>4</v>
      </c>
      <c r="H13">
        <v>0.61</v>
      </c>
      <c r="I13">
        <v>0.26</v>
      </c>
      <c r="J13">
        <v>46</v>
      </c>
    </row>
    <row r="14" spans="1:10" x14ac:dyDescent="0.3">
      <c r="A14" t="s">
        <v>485</v>
      </c>
      <c r="B14" t="s">
        <v>281</v>
      </c>
      <c r="C14" t="s">
        <v>143</v>
      </c>
      <c r="D14" t="s">
        <v>8</v>
      </c>
      <c r="E14">
        <v>8.18</v>
      </c>
      <c r="F14">
        <v>4.7300000000000004</v>
      </c>
      <c r="G14">
        <f>SUM(2+7+1+1)</f>
        <v>11</v>
      </c>
      <c r="H14">
        <v>1.49</v>
      </c>
      <c r="I14">
        <v>1.78</v>
      </c>
      <c r="J14">
        <v>70</v>
      </c>
    </row>
    <row r="15" spans="1:10" x14ac:dyDescent="0.3">
      <c r="A15" t="s">
        <v>485</v>
      </c>
      <c r="B15" t="s">
        <v>281</v>
      </c>
      <c r="C15" t="s">
        <v>144</v>
      </c>
      <c r="D15" t="s">
        <v>8</v>
      </c>
      <c r="E15">
        <v>2.2200000000000002</v>
      </c>
      <c r="F15">
        <v>1.05</v>
      </c>
      <c r="G15">
        <v>11</v>
      </c>
      <c r="H15">
        <v>6.37</v>
      </c>
      <c r="I15">
        <v>2.78</v>
      </c>
      <c r="J15">
        <v>70</v>
      </c>
    </row>
    <row r="16" spans="1:10" x14ac:dyDescent="0.3">
      <c r="A16" t="s">
        <v>485</v>
      </c>
      <c r="B16" t="s">
        <v>281</v>
      </c>
      <c r="C16" t="s">
        <v>33</v>
      </c>
      <c r="D16" t="s">
        <v>8</v>
      </c>
      <c r="E16">
        <v>3.75</v>
      </c>
      <c r="F16">
        <v>1.27</v>
      </c>
      <c r="G16">
        <v>11</v>
      </c>
      <c r="H16">
        <v>0.3</v>
      </c>
      <c r="I16">
        <v>0.42</v>
      </c>
      <c r="J16">
        <v>70</v>
      </c>
    </row>
    <row r="17" spans="1:10" x14ac:dyDescent="0.3">
      <c r="A17" t="s">
        <v>485</v>
      </c>
      <c r="B17" t="s">
        <v>281</v>
      </c>
      <c r="C17" t="s">
        <v>195</v>
      </c>
      <c r="D17" t="s">
        <v>8</v>
      </c>
      <c r="E17">
        <v>10.4</v>
      </c>
      <c r="F17">
        <v>5.64</v>
      </c>
      <c r="G17">
        <v>11</v>
      </c>
      <c r="H17">
        <v>7.87</v>
      </c>
      <c r="I17">
        <v>3.12</v>
      </c>
      <c r="J17">
        <v>70</v>
      </c>
    </row>
    <row r="18" spans="1:10" x14ac:dyDescent="0.3">
      <c r="A18" t="s">
        <v>486</v>
      </c>
      <c r="B18" t="s">
        <v>281</v>
      </c>
      <c r="C18" t="s">
        <v>143</v>
      </c>
      <c r="D18" t="s">
        <v>8</v>
      </c>
      <c r="E18">
        <v>3.22</v>
      </c>
      <c r="F18">
        <v>2.9</v>
      </c>
      <c r="G18">
        <v>42</v>
      </c>
      <c r="H18">
        <v>1.49</v>
      </c>
      <c r="I18">
        <v>1.78</v>
      </c>
      <c r="J18">
        <v>70</v>
      </c>
    </row>
    <row r="19" spans="1:10" x14ac:dyDescent="0.3">
      <c r="A19" t="s">
        <v>486</v>
      </c>
      <c r="B19" t="s">
        <v>281</v>
      </c>
      <c r="C19" t="s">
        <v>144</v>
      </c>
      <c r="D19" t="s">
        <v>8</v>
      </c>
      <c r="E19">
        <v>5.51</v>
      </c>
      <c r="F19">
        <v>2.58</v>
      </c>
      <c r="G19">
        <v>42</v>
      </c>
      <c r="H19">
        <v>6.37</v>
      </c>
      <c r="I19">
        <v>2.78</v>
      </c>
      <c r="J19">
        <v>70</v>
      </c>
    </row>
    <row r="20" spans="1:10" x14ac:dyDescent="0.3">
      <c r="A20" t="s">
        <v>486</v>
      </c>
      <c r="B20" t="s">
        <v>281</v>
      </c>
      <c r="C20" t="s">
        <v>33</v>
      </c>
      <c r="D20" t="s">
        <v>8</v>
      </c>
      <c r="E20">
        <v>0.8</v>
      </c>
      <c r="F20">
        <v>0.89</v>
      </c>
      <c r="G20">
        <v>42</v>
      </c>
      <c r="H20">
        <v>0.3</v>
      </c>
      <c r="I20">
        <v>0.42</v>
      </c>
      <c r="J20">
        <v>70</v>
      </c>
    </row>
    <row r="21" spans="1:10" x14ac:dyDescent="0.3">
      <c r="A21" t="s">
        <v>486</v>
      </c>
      <c r="B21" t="s">
        <v>281</v>
      </c>
      <c r="C21" t="s">
        <v>195</v>
      </c>
      <c r="D21" t="s">
        <v>8</v>
      </c>
      <c r="E21">
        <v>8.73</v>
      </c>
      <c r="F21">
        <v>3.71</v>
      </c>
      <c r="G21">
        <v>42</v>
      </c>
      <c r="H21">
        <v>7.87</v>
      </c>
      <c r="I21">
        <v>3.12</v>
      </c>
      <c r="J21">
        <v>70</v>
      </c>
    </row>
    <row r="22" spans="1:10" x14ac:dyDescent="0.3">
      <c r="A22" t="s">
        <v>487</v>
      </c>
      <c r="B22" t="s">
        <v>281</v>
      </c>
      <c r="C22" t="s">
        <v>143</v>
      </c>
      <c r="D22" t="s">
        <v>8</v>
      </c>
      <c r="E22">
        <v>1.1499999999999999</v>
      </c>
      <c r="F22">
        <v>2.1</v>
      </c>
      <c r="G22">
        <v>7</v>
      </c>
      <c r="H22">
        <v>1.49</v>
      </c>
      <c r="I22">
        <v>1.78</v>
      </c>
      <c r="J22">
        <v>70</v>
      </c>
    </row>
    <row r="23" spans="1:10" x14ac:dyDescent="0.3">
      <c r="A23" t="s">
        <v>487</v>
      </c>
      <c r="B23" t="s">
        <v>281</v>
      </c>
      <c r="C23" t="s">
        <v>144</v>
      </c>
      <c r="D23" t="s">
        <v>8</v>
      </c>
      <c r="E23">
        <v>6.36</v>
      </c>
      <c r="F23">
        <v>4</v>
      </c>
      <c r="G23">
        <v>7</v>
      </c>
      <c r="H23">
        <v>6.37</v>
      </c>
      <c r="I23">
        <v>2.78</v>
      </c>
      <c r="J23">
        <v>70</v>
      </c>
    </row>
    <row r="24" spans="1:10" x14ac:dyDescent="0.3">
      <c r="A24" t="s">
        <v>487</v>
      </c>
      <c r="B24" t="s">
        <v>281</v>
      </c>
      <c r="C24" t="s">
        <v>33</v>
      </c>
      <c r="D24" t="s">
        <v>8</v>
      </c>
      <c r="E24">
        <v>0.24</v>
      </c>
      <c r="F24">
        <v>0.48</v>
      </c>
      <c r="G24">
        <v>7</v>
      </c>
      <c r="H24">
        <v>0.3</v>
      </c>
      <c r="I24">
        <v>0.42</v>
      </c>
      <c r="J24">
        <v>70</v>
      </c>
    </row>
    <row r="25" spans="1:10" x14ac:dyDescent="0.3">
      <c r="A25" t="s">
        <v>487</v>
      </c>
      <c r="B25" t="s">
        <v>281</v>
      </c>
      <c r="C25" t="s">
        <v>195</v>
      </c>
      <c r="D25" t="s">
        <v>8</v>
      </c>
      <c r="E25">
        <v>7.5</v>
      </c>
      <c r="F25">
        <v>4.26</v>
      </c>
      <c r="G25">
        <v>7</v>
      </c>
      <c r="H25">
        <v>7.87</v>
      </c>
      <c r="I25">
        <v>3.12</v>
      </c>
      <c r="J25">
        <v>70</v>
      </c>
    </row>
  </sheetData>
  <phoneticPr fontId="2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A3C4-2FAA-408C-991B-609A764B52E5}">
  <dimension ref="A1:H13"/>
  <sheetViews>
    <sheetView workbookViewId="0">
      <selection activeCell="A2" sqref="A2"/>
    </sheetView>
  </sheetViews>
  <sheetFormatPr defaultRowHeight="14.4" x14ac:dyDescent="0.3"/>
  <cols>
    <col min="2" max="2" width="13.21875" bestFit="1" customWidth="1"/>
    <col min="3" max="3" width="16.109375" customWidth="1"/>
  </cols>
  <sheetData>
    <row r="1" spans="1:8" x14ac:dyDescent="0.3">
      <c r="A1" s="7" t="s">
        <v>6</v>
      </c>
      <c r="B1" s="7" t="s">
        <v>26</v>
      </c>
      <c r="C1" s="7" t="s">
        <v>1</v>
      </c>
      <c r="D1" s="7" t="s">
        <v>22</v>
      </c>
      <c r="E1" s="6" t="s">
        <v>23</v>
      </c>
      <c r="F1" s="6" t="s">
        <v>24</v>
      </c>
      <c r="G1" s="6" t="s">
        <v>25</v>
      </c>
      <c r="H1" s="6" t="s">
        <v>47</v>
      </c>
    </row>
    <row r="2" spans="1:8" x14ac:dyDescent="0.3">
      <c r="A2" t="s">
        <v>15</v>
      </c>
      <c r="B2" t="s">
        <v>58</v>
      </c>
      <c r="C2" t="s">
        <v>237</v>
      </c>
      <c r="D2" t="s">
        <v>8</v>
      </c>
      <c r="E2">
        <v>0.9</v>
      </c>
      <c r="F2">
        <v>0.47</v>
      </c>
      <c r="G2">
        <v>1.73</v>
      </c>
      <c r="H2">
        <v>1198</v>
      </c>
    </row>
    <row r="3" spans="1:8" x14ac:dyDescent="0.3">
      <c r="A3" t="s">
        <v>16</v>
      </c>
      <c r="B3" t="s">
        <v>58</v>
      </c>
      <c r="C3" t="s">
        <v>237</v>
      </c>
      <c r="D3" t="s">
        <v>8</v>
      </c>
      <c r="E3">
        <v>1.8</v>
      </c>
      <c r="F3">
        <v>0.72</v>
      </c>
      <c r="G3">
        <v>4.4800000000000004</v>
      </c>
      <c r="H3">
        <v>1198</v>
      </c>
    </row>
    <row r="4" spans="1:8" x14ac:dyDescent="0.3">
      <c r="A4" t="s">
        <v>15</v>
      </c>
      <c r="B4" t="s">
        <v>238</v>
      </c>
      <c r="C4" t="s">
        <v>237</v>
      </c>
      <c r="D4" t="s">
        <v>8</v>
      </c>
      <c r="E4">
        <v>0.84</v>
      </c>
      <c r="F4">
        <v>0.26</v>
      </c>
      <c r="G4">
        <v>2.7</v>
      </c>
      <c r="H4">
        <v>807</v>
      </c>
    </row>
    <row r="5" spans="1:8" x14ac:dyDescent="0.3">
      <c r="A5" t="s">
        <v>16</v>
      </c>
      <c r="B5" t="s">
        <v>238</v>
      </c>
      <c r="C5" t="s">
        <v>237</v>
      </c>
      <c r="D5" t="s">
        <v>8</v>
      </c>
      <c r="E5">
        <v>5.77</v>
      </c>
      <c r="F5">
        <v>1.59</v>
      </c>
      <c r="G5">
        <v>21.03</v>
      </c>
      <c r="H5">
        <v>807</v>
      </c>
    </row>
    <row r="6" spans="1:8" x14ac:dyDescent="0.3">
      <c r="A6" t="s">
        <v>15</v>
      </c>
      <c r="B6" t="s">
        <v>239</v>
      </c>
      <c r="C6" t="s">
        <v>237</v>
      </c>
      <c r="D6" t="s">
        <v>8</v>
      </c>
      <c r="E6">
        <v>1.0900000000000001</v>
      </c>
      <c r="F6">
        <v>0.48</v>
      </c>
      <c r="G6">
        <v>2.4900000000000002</v>
      </c>
      <c r="H6">
        <v>833</v>
      </c>
    </row>
    <row r="7" spans="1:8" x14ac:dyDescent="0.3">
      <c r="A7" t="s">
        <v>16</v>
      </c>
      <c r="B7" t="s">
        <v>239</v>
      </c>
      <c r="C7" t="s">
        <v>237</v>
      </c>
      <c r="D7" t="s">
        <v>8</v>
      </c>
      <c r="E7">
        <v>0.91</v>
      </c>
      <c r="F7">
        <v>0.2</v>
      </c>
      <c r="G7">
        <v>4.1500000000000004</v>
      </c>
      <c r="H7">
        <v>833</v>
      </c>
    </row>
    <row r="8" spans="1:8" x14ac:dyDescent="0.3">
      <c r="A8" t="s">
        <v>15</v>
      </c>
      <c r="B8" t="s">
        <v>58</v>
      </c>
      <c r="C8" t="s">
        <v>51</v>
      </c>
      <c r="D8" t="s">
        <v>8</v>
      </c>
      <c r="E8">
        <v>1.1299999999999999</v>
      </c>
      <c r="F8">
        <v>0.87</v>
      </c>
      <c r="G8">
        <v>1.47</v>
      </c>
      <c r="H8">
        <v>1198</v>
      </c>
    </row>
    <row r="9" spans="1:8" x14ac:dyDescent="0.3">
      <c r="A9" t="s">
        <v>16</v>
      </c>
      <c r="B9" t="s">
        <v>58</v>
      </c>
      <c r="C9" t="s">
        <v>51</v>
      </c>
      <c r="D9" t="s">
        <v>8</v>
      </c>
      <c r="E9">
        <v>1.45</v>
      </c>
      <c r="F9">
        <v>0.91</v>
      </c>
      <c r="G9">
        <v>2.3199999999999998</v>
      </c>
      <c r="H9">
        <v>1198</v>
      </c>
    </row>
    <row r="10" spans="1:8" x14ac:dyDescent="0.3">
      <c r="A10" t="s">
        <v>15</v>
      </c>
      <c r="B10" t="s">
        <v>238</v>
      </c>
      <c r="C10" t="s">
        <v>51</v>
      </c>
      <c r="D10" t="s">
        <v>8</v>
      </c>
      <c r="E10">
        <v>1.33</v>
      </c>
      <c r="F10">
        <v>0.92</v>
      </c>
      <c r="G10">
        <v>1.9</v>
      </c>
      <c r="H10">
        <v>807</v>
      </c>
    </row>
    <row r="11" spans="1:8" x14ac:dyDescent="0.3">
      <c r="A11" t="s">
        <v>16</v>
      </c>
      <c r="B11" t="s">
        <v>238</v>
      </c>
      <c r="C11" t="s">
        <v>51</v>
      </c>
      <c r="D11" t="s">
        <v>8</v>
      </c>
      <c r="E11">
        <v>1.62</v>
      </c>
      <c r="F11">
        <v>0.84</v>
      </c>
      <c r="G11">
        <v>3.12</v>
      </c>
      <c r="H11">
        <v>807</v>
      </c>
    </row>
    <row r="12" spans="1:8" x14ac:dyDescent="0.3">
      <c r="A12" t="s">
        <v>15</v>
      </c>
      <c r="B12" t="s">
        <v>239</v>
      </c>
      <c r="C12" t="s">
        <v>51</v>
      </c>
      <c r="D12" t="s">
        <v>8</v>
      </c>
      <c r="E12">
        <v>0.96</v>
      </c>
      <c r="F12">
        <v>0.63</v>
      </c>
      <c r="G12">
        <v>1.45</v>
      </c>
      <c r="H12">
        <v>833</v>
      </c>
    </row>
    <row r="13" spans="1:8" x14ac:dyDescent="0.3">
      <c r="A13" t="s">
        <v>16</v>
      </c>
      <c r="B13" t="s">
        <v>239</v>
      </c>
      <c r="C13" t="s">
        <v>51</v>
      </c>
      <c r="D13" t="s">
        <v>8</v>
      </c>
      <c r="E13">
        <v>1.2</v>
      </c>
      <c r="F13">
        <v>0.56000000000000005</v>
      </c>
      <c r="G13">
        <v>2.57</v>
      </c>
      <c r="H13">
        <v>833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D41B-DA36-474F-8818-09805EA80D9F}">
  <dimension ref="A1:L15"/>
  <sheetViews>
    <sheetView workbookViewId="0">
      <selection activeCell="E15" sqref="E15"/>
    </sheetView>
  </sheetViews>
  <sheetFormatPr defaultRowHeight="14.4" x14ac:dyDescent="0.3"/>
  <cols>
    <col min="2" max="2" width="10.5546875" bestFit="1" customWidth="1"/>
    <col min="3" max="3" width="27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 t="s">
        <v>91</v>
      </c>
      <c r="J1" s="6" t="s">
        <v>226</v>
      </c>
      <c r="K1" s="6" t="s">
        <v>227</v>
      </c>
      <c r="L1" s="6" t="s">
        <v>14</v>
      </c>
    </row>
    <row r="2" spans="1:12" x14ac:dyDescent="0.3">
      <c r="A2" t="s">
        <v>544</v>
      </c>
      <c r="B2" t="s">
        <v>45</v>
      </c>
      <c r="C2" t="s">
        <v>42</v>
      </c>
      <c r="D2" t="s">
        <v>8</v>
      </c>
      <c r="E2">
        <v>15</v>
      </c>
      <c r="F2">
        <v>5</v>
      </c>
      <c r="G2">
        <v>30</v>
      </c>
      <c r="H2">
        <v>17</v>
      </c>
      <c r="I2">
        <v>15</v>
      </c>
      <c r="J2">
        <v>5</v>
      </c>
      <c r="K2">
        <v>40</v>
      </c>
      <c r="L2">
        <v>37</v>
      </c>
    </row>
    <row r="3" spans="1:12" x14ac:dyDescent="0.3">
      <c r="A3" t="s">
        <v>544</v>
      </c>
      <c r="B3" t="s">
        <v>45</v>
      </c>
      <c r="C3" t="s">
        <v>68</v>
      </c>
      <c r="D3" t="s">
        <v>8</v>
      </c>
      <c r="E3">
        <v>660</v>
      </c>
      <c r="F3">
        <v>229</v>
      </c>
      <c r="G3">
        <v>988</v>
      </c>
      <c r="H3">
        <v>17</v>
      </c>
      <c r="I3">
        <v>442</v>
      </c>
      <c r="J3">
        <v>98</v>
      </c>
      <c r="K3">
        <v>1400</v>
      </c>
      <c r="L3">
        <v>37</v>
      </c>
    </row>
    <row r="4" spans="1:12" x14ac:dyDescent="0.3">
      <c r="A4" t="s">
        <v>544</v>
      </c>
      <c r="B4" t="s">
        <v>45</v>
      </c>
      <c r="C4" t="s">
        <v>69</v>
      </c>
      <c r="D4" t="s">
        <v>8</v>
      </c>
      <c r="E4">
        <v>123</v>
      </c>
      <c r="F4">
        <v>32</v>
      </c>
      <c r="G4">
        <v>341</v>
      </c>
      <c r="H4">
        <v>17</v>
      </c>
      <c r="I4">
        <v>127</v>
      </c>
      <c r="J4">
        <v>21</v>
      </c>
      <c r="K4">
        <v>332</v>
      </c>
      <c r="L4">
        <v>37</v>
      </c>
    </row>
    <row r="5" spans="1:12" x14ac:dyDescent="0.3">
      <c r="A5" t="s">
        <v>544</v>
      </c>
      <c r="B5" t="s">
        <v>45</v>
      </c>
      <c r="C5" t="s">
        <v>50</v>
      </c>
      <c r="D5" t="s">
        <v>8</v>
      </c>
      <c r="E5">
        <v>781</v>
      </c>
      <c r="F5">
        <v>261</v>
      </c>
      <c r="G5">
        <v>1329</v>
      </c>
      <c r="H5">
        <v>17</v>
      </c>
      <c r="I5">
        <v>594</v>
      </c>
      <c r="J5">
        <v>119</v>
      </c>
      <c r="K5">
        <v>1621</v>
      </c>
      <c r="L5">
        <v>37</v>
      </c>
    </row>
    <row r="6" spans="1:12" x14ac:dyDescent="0.3">
      <c r="A6" t="s">
        <v>544</v>
      </c>
      <c r="B6" t="s">
        <v>45</v>
      </c>
      <c r="C6" t="s">
        <v>159</v>
      </c>
      <c r="D6" t="s">
        <v>8</v>
      </c>
      <c r="E6">
        <v>33.5</v>
      </c>
      <c r="F6">
        <v>22.5</v>
      </c>
      <c r="G6">
        <v>51.4</v>
      </c>
      <c r="H6">
        <v>17</v>
      </c>
      <c r="I6">
        <v>26.3</v>
      </c>
      <c r="J6">
        <v>12.5</v>
      </c>
      <c r="K6">
        <v>48.4</v>
      </c>
      <c r="L6">
        <v>37</v>
      </c>
    </row>
    <row r="7" spans="1:12" x14ac:dyDescent="0.3">
      <c r="A7" t="s">
        <v>544</v>
      </c>
      <c r="B7" t="s">
        <v>45</v>
      </c>
      <c r="C7" t="s">
        <v>160</v>
      </c>
      <c r="D7" t="s">
        <v>8</v>
      </c>
      <c r="E7">
        <v>8.1999999999999993</v>
      </c>
      <c r="F7">
        <v>4.8</v>
      </c>
      <c r="G7">
        <v>14.1</v>
      </c>
      <c r="H7">
        <v>17</v>
      </c>
      <c r="I7">
        <v>7.9</v>
      </c>
      <c r="J7">
        <v>3.8</v>
      </c>
      <c r="K7">
        <v>16.3</v>
      </c>
      <c r="L7">
        <v>37</v>
      </c>
    </row>
    <row r="8" spans="1:12" x14ac:dyDescent="0.3">
      <c r="A8" t="s">
        <v>544</v>
      </c>
      <c r="B8" t="s">
        <v>45</v>
      </c>
      <c r="C8" t="s">
        <v>166</v>
      </c>
      <c r="D8" t="s">
        <v>8</v>
      </c>
      <c r="E8">
        <v>42.6</v>
      </c>
      <c r="F8">
        <v>30.2</v>
      </c>
      <c r="G8">
        <v>65.5</v>
      </c>
      <c r="H8">
        <v>17</v>
      </c>
      <c r="I8">
        <v>37</v>
      </c>
      <c r="J8">
        <v>15.7</v>
      </c>
      <c r="K8">
        <v>61.2</v>
      </c>
      <c r="L8">
        <v>37</v>
      </c>
    </row>
    <row r="9" spans="1:12" x14ac:dyDescent="0.3">
      <c r="A9" t="s">
        <v>16</v>
      </c>
      <c r="B9" t="s">
        <v>45</v>
      </c>
      <c r="C9" t="s">
        <v>42</v>
      </c>
      <c r="D9" t="s">
        <v>8</v>
      </c>
      <c r="E9">
        <v>20</v>
      </c>
      <c r="F9">
        <v>15</v>
      </c>
      <c r="G9">
        <v>30</v>
      </c>
      <c r="H9">
        <v>10</v>
      </c>
      <c r="I9">
        <v>15</v>
      </c>
      <c r="J9">
        <v>5</v>
      </c>
      <c r="K9">
        <v>40</v>
      </c>
      <c r="L9">
        <v>37</v>
      </c>
    </row>
    <row r="10" spans="1:12" x14ac:dyDescent="0.3">
      <c r="A10" t="s">
        <v>16</v>
      </c>
      <c r="B10" t="s">
        <v>45</v>
      </c>
      <c r="C10" t="s">
        <v>68</v>
      </c>
      <c r="D10" t="s">
        <v>8</v>
      </c>
      <c r="E10">
        <v>760</v>
      </c>
      <c r="F10">
        <v>639</v>
      </c>
      <c r="G10">
        <v>1518</v>
      </c>
      <c r="H10">
        <v>10</v>
      </c>
      <c r="I10">
        <v>442</v>
      </c>
      <c r="J10">
        <v>98</v>
      </c>
      <c r="K10">
        <v>1400</v>
      </c>
      <c r="L10">
        <v>37</v>
      </c>
    </row>
    <row r="11" spans="1:12" x14ac:dyDescent="0.3">
      <c r="A11" t="s">
        <v>16</v>
      </c>
      <c r="B11" t="s">
        <v>45</v>
      </c>
      <c r="C11" t="s">
        <v>69</v>
      </c>
      <c r="D11" t="s">
        <v>8</v>
      </c>
      <c r="E11">
        <v>147</v>
      </c>
      <c r="F11">
        <v>101</v>
      </c>
      <c r="G11">
        <v>302</v>
      </c>
      <c r="H11">
        <v>10</v>
      </c>
      <c r="I11">
        <v>127</v>
      </c>
      <c r="J11">
        <v>21</v>
      </c>
      <c r="K11">
        <v>332</v>
      </c>
      <c r="L11">
        <v>37</v>
      </c>
    </row>
    <row r="12" spans="1:12" x14ac:dyDescent="0.3">
      <c r="A12" t="s">
        <v>16</v>
      </c>
      <c r="B12" t="s">
        <v>45</v>
      </c>
      <c r="C12" t="s">
        <v>50</v>
      </c>
      <c r="D12" t="s">
        <v>8</v>
      </c>
      <c r="E12">
        <v>906</v>
      </c>
      <c r="F12">
        <v>740</v>
      </c>
      <c r="G12">
        <v>1820</v>
      </c>
      <c r="H12">
        <v>10</v>
      </c>
      <c r="I12">
        <v>594</v>
      </c>
      <c r="J12">
        <v>119</v>
      </c>
      <c r="K12">
        <v>1621</v>
      </c>
      <c r="L12">
        <v>37</v>
      </c>
    </row>
    <row r="13" spans="1:12" x14ac:dyDescent="0.3">
      <c r="A13" t="s">
        <v>16</v>
      </c>
      <c r="B13" t="s">
        <v>45</v>
      </c>
      <c r="C13" t="s">
        <v>159</v>
      </c>
      <c r="D13" t="s">
        <v>8</v>
      </c>
      <c r="E13">
        <v>45.5</v>
      </c>
      <c r="F13">
        <v>25.6</v>
      </c>
      <c r="G13">
        <v>54.1</v>
      </c>
      <c r="H13">
        <v>10</v>
      </c>
      <c r="I13">
        <v>26.3</v>
      </c>
      <c r="J13">
        <v>12.5</v>
      </c>
      <c r="K13">
        <v>48.4</v>
      </c>
      <c r="L13">
        <v>37</v>
      </c>
    </row>
    <row r="14" spans="1:12" x14ac:dyDescent="0.3">
      <c r="A14" t="s">
        <v>16</v>
      </c>
      <c r="B14" t="s">
        <v>45</v>
      </c>
      <c r="C14" t="s">
        <v>160</v>
      </c>
      <c r="D14" t="s">
        <v>8</v>
      </c>
      <c r="E14">
        <v>8.4</v>
      </c>
      <c r="F14">
        <v>4</v>
      </c>
      <c r="G14">
        <v>10.4</v>
      </c>
      <c r="H14">
        <v>10</v>
      </c>
      <c r="I14">
        <v>7.9</v>
      </c>
      <c r="J14">
        <v>3.8</v>
      </c>
      <c r="K14">
        <v>16.3</v>
      </c>
      <c r="L14">
        <v>37</v>
      </c>
    </row>
    <row r="15" spans="1:12" x14ac:dyDescent="0.3">
      <c r="A15" t="s">
        <v>16</v>
      </c>
      <c r="B15" t="s">
        <v>45</v>
      </c>
      <c r="C15" t="s">
        <v>166</v>
      </c>
      <c r="D15" t="s">
        <v>8</v>
      </c>
      <c r="E15">
        <v>53.9</v>
      </c>
      <c r="F15">
        <v>29.6</v>
      </c>
      <c r="G15">
        <v>63.2</v>
      </c>
      <c r="H15">
        <v>10</v>
      </c>
      <c r="I15">
        <v>37</v>
      </c>
      <c r="J15">
        <v>15.7</v>
      </c>
      <c r="K15">
        <v>61.2</v>
      </c>
      <c r="L15">
        <v>37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5356-A0BB-4351-ACD5-7440E23DAE3F}">
  <dimension ref="A1:J6"/>
  <sheetViews>
    <sheetView workbookViewId="0">
      <selection activeCell="E5" sqref="E5"/>
    </sheetView>
  </sheetViews>
  <sheetFormatPr defaultRowHeight="14.4" x14ac:dyDescent="0.3"/>
  <cols>
    <col min="2" max="2" width="10.55468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46</v>
      </c>
      <c r="B2" t="s">
        <v>43</v>
      </c>
      <c r="C2" t="s">
        <v>42</v>
      </c>
      <c r="D2" t="s">
        <v>8</v>
      </c>
      <c r="E2">
        <v>8.8000000000000007</v>
      </c>
      <c r="F2">
        <v>5</v>
      </c>
      <c r="G2">
        <v>8</v>
      </c>
      <c r="H2">
        <v>7.4</v>
      </c>
      <c r="I2">
        <v>3</v>
      </c>
      <c r="J2">
        <v>90</v>
      </c>
    </row>
    <row r="3" spans="1:10" x14ac:dyDescent="0.3">
      <c r="A3" t="s">
        <v>15</v>
      </c>
      <c r="B3" t="s">
        <v>43</v>
      </c>
      <c r="C3" t="s">
        <v>42</v>
      </c>
      <c r="D3" t="s">
        <v>8</v>
      </c>
      <c r="E3">
        <v>6.5</v>
      </c>
      <c r="F3">
        <v>2</v>
      </c>
      <c r="G3">
        <v>37</v>
      </c>
      <c r="H3">
        <v>7.4</v>
      </c>
      <c r="I3">
        <v>3</v>
      </c>
      <c r="J3">
        <v>90</v>
      </c>
    </row>
    <row r="4" spans="1:10" x14ac:dyDescent="0.3">
      <c r="A4" t="s">
        <v>16</v>
      </c>
      <c r="B4" t="s">
        <v>43</v>
      </c>
      <c r="C4" t="s">
        <v>42</v>
      </c>
      <c r="D4" t="s">
        <v>8</v>
      </c>
      <c r="E4">
        <v>5.9</v>
      </c>
      <c r="F4">
        <v>2</v>
      </c>
      <c r="G4">
        <v>15</v>
      </c>
      <c r="H4">
        <v>7.4</v>
      </c>
      <c r="I4">
        <v>3</v>
      </c>
      <c r="J4">
        <v>90</v>
      </c>
    </row>
    <row r="5" spans="1:10" x14ac:dyDescent="0.3">
      <c r="A5" t="s">
        <v>15</v>
      </c>
      <c r="B5" t="s">
        <v>43</v>
      </c>
      <c r="C5" t="s">
        <v>42</v>
      </c>
      <c r="D5" t="s">
        <v>154</v>
      </c>
      <c r="E5">
        <v>6.8</v>
      </c>
      <c r="F5">
        <v>3</v>
      </c>
      <c r="G5">
        <v>23</v>
      </c>
      <c r="H5">
        <v>7.3</v>
      </c>
      <c r="I5">
        <v>3</v>
      </c>
      <c r="J5">
        <v>122</v>
      </c>
    </row>
    <row r="6" spans="1:10" x14ac:dyDescent="0.3">
      <c r="A6" t="s">
        <v>16</v>
      </c>
      <c r="B6" t="s">
        <v>43</v>
      </c>
      <c r="C6" t="s">
        <v>42</v>
      </c>
      <c r="D6" t="s">
        <v>154</v>
      </c>
      <c r="E6">
        <v>5</v>
      </c>
      <c r="F6">
        <v>1</v>
      </c>
      <c r="G6">
        <v>3</v>
      </c>
      <c r="H6">
        <v>7.3</v>
      </c>
      <c r="I6">
        <v>3</v>
      </c>
      <c r="J6">
        <v>122</v>
      </c>
    </row>
  </sheetData>
  <phoneticPr fontId="2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A695-9317-4EFC-8E5A-C391EF3156F1}">
  <dimension ref="A1:J4"/>
  <sheetViews>
    <sheetView workbookViewId="0">
      <selection activeCell="A5" sqref="A5"/>
    </sheetView>
  </sheetViews>
  <sheetFormatPr defaultRowHeight="14.4" x14ac:dyDescent="0.3"/>
  <cols>
    <col min="1" max="1" width="10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/>
      <c r="I1" s="6"/>
      <c r="J1" s="6"/>
    </row>
    <row r="2" spans="1:10" x14ac:dyDescent="0.3">
      <c r="A2" t="s">
        <v>562</v>
      </c>
      <c r="B2" t="s">
        <v>43</v>
      </c>
      <c r="C2" t="s">
        <v>42</v>
      </c>
      <c r="D2" t="s">
        <v>8</v>
      </c>
      <c r="E2">
        <v>4.2</v>
      </c>
      <c r="F2">
        <v>2.2000000000000002</v>
      </c>
      <c r="G2">
        <v>25</v>
      </c>
      <c r="H2" s="6"/>
      <c r="I2" s="6"/>
      <c r="J2" s="6"/>
    </row>
    <row r="3" spans="1:10" x14ac:dyDescent="0.3">
      <c r="A3" t="s">
        <v>240</v>
      </c>
      <c r="B3" t="s">
        <v>43</v>
      </c>
      <c r="C3" t="s">
        <v>42</v>
      </c>
      <c r="D3" t="s">
        <v>8</v>
      </c>
      <c r="E3">
        <v>4.5999999999999996</v>
      </c>
      <c r="F3">
        <v>2.9</v>
      </c>
      <c r="G3">
        <v>24</v>
      </c>
    </row>
    <row r="4" spans="1:10" x14ac:dyDescent="0.3">
      <c r="A4" t="s">
        <v>241</v>
      </c>
      <c r="B4" t="s">
        <v>43</v>
      </c>
      <c r="C4" t="s">
        <v>42</v>
      </c>
      <c r="D4" t="s">
        <v>8</v>
      </c>
      <c r="E4">
        <v>5.0999999999999996</v>
      </c>
      <c r="F4">
        <v>1.8</v>
      </c>
      <c r="G4">
        <v>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8050-44D4-4A2F-94DC-65B0193B601D}">
  <dimension ref="A1:L10"/>
  <sheetViews>
    <sheetView workbookViewId="0">
      <selection activeCell="C9" sqref="C9"/>
    </sheetView>
  </sheetViews>
  <sheetFormatPr defaultRowHeight="14.4" x14ac:dyDescent="0.3"/>
  <cols>
    <col min="2" max="2" width="10.5546875" bestFit="1" customWidth="1"/>
    <col min="3" max="3" width="26.886718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224</v>
      </c>
      <c r="G1" s="6" t="s">
        <v>225</v>
      </c>
      <c r="H1" s="6" t="s">
        <v>13</v>
      </c>
      <c r="I1" s="6"/>
      <c r="J1" s="6"/>
      <c r="K1" s="6"/>
      <c r="L1" s="6"/>
    </row>
    <row r="2" spans="1:12" x14ac:dyDescent="0.3">
      <c r="A2" t="s">
        <v>562</v>
      </c>
      <c r="B2" t="s">
        <v>43</v>
      </c>
      <c r="C2" t="s">
        <v>143</v>
      </c>
      <c r="D2" t="s">
        <v>8</v>
      </c>
      <c r="E2">
        <v>0.94</v>
      </c>
      <c r="F2">
        <v>0.45</v>
      </c>
      <c r="G2">
        <v>8</v>
      </c>
      <c r="H2">
        <v>25</v>
      </c>
      <c r="I2" s="6"/>
      <c r="J2" s="6"/>
      <c r="K2" s="6"/>
      <c r="L2" s="6"/>
    </row>
    <row r="3" spans="1:12" x14ac:dyDescent="0.3">
      <c r="A3" t="s">
        <v>240</v>
      </c>
      <c r="B3" t="s">
        <v>43</v>
      </c>
      <c r="C3" t="s">
        <v>143</v>
      </c>
      <c r="D3" t="s">
        <v>8</v>
      </c>
      <c r="E3">
        <v>1.73</v>
      </c>
      <c r="F3">
        <v>0.45</v>
      </c>
      <c r="G3">
        <v>4.75</v>
      </c>
      <c r="H3">
        <v>24</v>
      </c>
    </row>
    <row r="4" spans="1:12" x14ac:dyDescent="0.3">
      <c r="A4" t="s">
        <v>241</v>
      </c>
      <c r="B4" t="s">
        <v>43</v>
      </c>
      <c r="C4" t="s">
        <v>143</v>
      </c>
      <c r="D4" t="s">
        <v>8</v>
      </c>
      <c r="E4">
        <v>3.05</v>
      </c>
      <c r="F4">
        <v>0.7</v>
      </c>
      <c r="G4">
        <v>5.52</v>
      </c>
      <c r="H4">
        <v>12</v>
      </c>
    </row>
    <row r="5" spans="1:12" x14ac:dyDescent="0.3">
      <c r="A5" t="s">
        <v>562</v>
      </c>
      <c r="B5" t="s">
        <v>43</v>
      </c>
      <c r="C5" t="s">
        <v>144</v>
      </c>
      <c r="D5" t="s">
        <v>8</v>
      </c>
      <c r="E5">
        <v>8.65</v>
      </c>
      <c r="F5">
        <v>0.96</v>
      </c>
      <c r="G5">
        <v>28.55</v>
      </c>
      <c r="H5">
        <v>25</v>
      </c>
    </row>
    <row r="6" spans="1:12" x14ac:dyDescent="0.3">
      <c r="A6" t="s">
        <v>240</v>
      </c>
      <c r="B6" t="s">
        <v>43</v>
      </c>
      <c r="C6" t="s">
        <v>144</v>
      </c>
      <c r="D6" t="s">
        <v>8</v>
      </c>
      <c r="E6">
        <v>8.42</v>
      </c>
      <c r="F6">
        <v>4.0199999999999996</v>
      </c>
      <c r="G6">
        <v>33.9</v>
      </c>
      <c r="H6">
        <v>24</v>
      </c>
    </row>
    <row r="7" spans="1:12" x14ac:dyDescent="0.3">
      <c r="A7" t="s">
        <v>241</v>
      </c>
      <c r="B7" t="s">
        <v>43</v>
      </c>
      <c r="C7" t="s">
        <v>144</v>
      </c>
      <c r="D7" t="s">
        <v>8</v>
      </c>
      <c r="E7">
        <v>7.47</v>
      </c>
      <c r="F7">
        <v>2.63</v>
      </c>
      <c r="G7">
        <v>19.07</v>
      </c>
      <c r="H7">
        <v>12</v>
      </c>
    </row>
    <row r="8" spans="1:12" x14ac:dyDescent="0.3">
      <c r="A8" t="s">
        <v>562</v>
      </c>
      <c r="B8" t="s">
        <v>43</v>
      </c>
      <c r="C8" t="s">
        <v>145</v>
      </c>
      <c r="D8" t="s">
        <v>8</v>
      </c>
      <c r="E8">
        <v>10.65</v>
      </c>
      <c r="F8">
        <v>1.43</v>
      </c>
      <c r="G8">
        <v>30.65</v>
      </c>
      <c r="H8">
        <v>25</v>
      </c>
    </row>
    <row r="9" spans="1:12" x14ac:dyDescent="0.3">
      <c r="A9" t="s">
        <v>240</v>
      </c>
      <c r="B9" t="s">
        <v>43</v>
      </c>
      <c r="C9" t="s">
        <v>145</v>
      </c>
      <c r="D9" t="s">
        <v>8</v>
      </c>
      <c r="E9">
        <v>10.73</v>
      </c>
      <c r="F9">
        <v>4.4800000000000004</v>
      </c>
      <c r="G9">
        <v>38.65</v>
      </c>
      <c r="H9">
        <v>24</v>
      </c>
    </row>
    <row r="10" spans="1:12" x14ac:dyDescent="0.3">
      <c r="A10" t="s">
        <v>241</v>
      </c>
      <c r="B10" t="s">
        <v>43</v>
      </c>
      <c r="C10" t="s">
        <v>145</v>
      </c>
      <c r="D10" t="s">
        <v>8</v>
      </c>
      <c r="E10">
        <v>10.48</v>
      </c>
      <c r="F10">
        <v>3.33</v>
      </c>
      <c r="G10">
        <v>23.48</v>
      </c>
      <c r="H10">
        <v>12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7A5D-661E-4DF1-9213-479B98AC9CD5}">
  <dimension ref="A1:J10"/>
  <sheetViews>
    <sheetView workbookViewId="0">
      <selection activeCell="C10" sqref="C10"/>
    </sheetView>
  </sheetViews>
  <sheetFormatPr defaultRowHeight="14.4" x14ac:dyDescent="0.3"/>
  <cols>
    <col min="2" max="2" width="13.441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242</v>
      </c>
      <c r="B2" t="s">
        <v>295</v>
      </c>
      <c r="C2" t="s">
        <v>42</v>
      </c>
      <c r="D2" t="s">
        <v>8</v>
      </c>
      <c r="E2">
        <v>145.30000000000001</v>
      </c>
      <c r="F2">
        <v>12.8</v>
      </c>
      <c r="G2">
        <v>16</v>
      </c>
      <c r="H2">
        <v>142.5</v>
      </c>
      <c r="I2">
        <v>18.2</v>
      </c>
      <c r="J2">
        <v>30</v>
      </c>
    </row>
    <row r="3" spans="1:10" x14ac:dyDescent="0.3">
      <c r="A3" t="s">
        <v>242</v>
      </c>
      <c r="B3" t="s">
        <v>295</v>
      </c>
      <c r="C3" t="s">
        <v>159</v>
      </c>
      <c r="D3" t="s">
        <v>8</v>
      </c>
      <c r="E3">
        <v>2.2599999999999998</v>
      </c>
      <c r="F3">
        <v>2.8</v>
      </c>
      <c r="G3">
        <v>16</v>
      </c>
      <c r="H3">
        <v>0.69</v>
      </c>
      <c r="I3">
        <v>0.43</v>
      </c>
      <c r="J3">
        <v>30</v>
      </c>
    </row>
    <row r="4" spans="1:10" x14ac:dyDescent="0.3">
      <c r="A4" t="s">
        <v>242</v>
      </c>
      <c r="B4" t="s">
        <v>295</v>
      </c>
      <c r="C4" t="s">
        <v>160</v>
      </c>
      <c r="D4" t="s">
        <v>8</v>
      </c>
      <c r="E4">
        <v>1.74</v>
      </c>
      <c r="F4">
        <v>1.19</v>
      </c>
      <c r="G4">
        <v>16</v>
      </c>
      <c r="H4">
        <v>2.52</v>
      </c>
      <c r="I4">
        <v>1.27</v>
      </c>
      <c r="J4">
        <v>30</v>
      </c>
    </row>
    <row r="5" spans="1:10" x14ac:dyDescent="0.3">
      <c r="A5" t="s">
        <v>242</v>
      </c>
      <c r="B5" t="s">
        <v>295</v>
      </c>
      <c r="C5" t="s">
        <v>454</v>
      </c>
      <c r="D5" t="s">
        <v>8</v>
      </c>
      <c r="E5">
        <v>10.9</v>
      </c>
      <c r="F5">
        <v>5</v>
      </c>
      <c r="G5">
        <v>16</v>
      </c>
      <c r="H5">
        <v>10.6</v>
      </c>
      <c r="I5">
        <v>6.1</v>
      </c>
      <c r="J5">
        <v>29</v>
      </c>
    </row>
    <row r="6" spans="1:10" x14ac:dyDescent="0.3">
      <c r="A6" t="s">
        <v>242</v>
      </c>
      <c r="B6" t="s">
        <v>295</v>
      </c>
      <c r="C6" t="s">
        <v>563</v>
      </c>
      <c r="D6" t="s">
        <v>8</v>
      </c>
      <c r="E6">
        <v>10.7</v>
      </c>
      <c r="F6">
        <v>5.4</v>
      </c>
      <c r="G6">
        <v>15</v>
      </c>
      <c r="H6">
        <v>9.8000000000000007</v>
      </c>
      <c r="I6">
        <v>5.0999999999999996</v>
      </c>
      <c r="J6">
        <v>30</v>
      </c>
    </row>
    <row r="7" spans="1:10" x14ac:dyDescent="0.3">
      <c r="A7" t="s">
        <v>242</v>
      </c>
      <c r="B7" t="s">
        <v>295</v>
      </c>
      <c r="C7" t="s">
        <v>564</v>
      </c>
      <c r="D7" t="s">
        <v>8</v>
      </c>
      <c r="E7">
        <v>3.3</v>
      </c>
      <c r="F7">
        <v>1.8</v>
      </c>
      <c r="G7">
        <v>15</v>
      </c>
      <c r="H7">
        <v>3</v>
      </c>
      <c r="I7">
        <v>2.1</v>
      </c>
      <c r="J7">
        <v>30</v>
      </c>
    </row>
    <row r="8" spans="1:10" x14ac:dyDescent="0.3">
      <c r="A8" t="s">
        <v>242</v>
      </c>
      <c r="B8" t="s">
        <v>295</v>
      </c>
      <c r="C8" t="s">
        <v>565</v>
      </c>
      <c r="D8" t="s">
        <v>8</v>
      </c>
      <c r="E8">
        <v>134.4</v>
      </c>
      <c r="F8">
        <v>20.9</v>
      </c>
      <c r="G8">
        <v>16</v>
      </c>
      <c r="H8">
        <v>131.5</v>
      </c>
      <c r="I8">
        <v>21.2</v>
      </c>
      <c r="J8">
        <v>30</v>
      </c>
    </row>
    <row r="9" spans="1:10" x14ac:dyDescent="0.3">
      <c r="A9" t="s">
        <v>242</v>
      </c>
      <c r="B9" t="s">
        <v>295</v>
      </c>
      <c r="C9" t="s">
        <v>274</v>
      </c>
      <c r="D9" t="s">
        <v>8</v>
      </c>
      <c r="E9">
        <v>5.2</v>
      </c>
      <c r="F9">
        <v>2.5</v>
      </c>
      <c r="G9">
        <v>13</v>
      </c>
      <c r="H9">
        <v>5.3</v>
      </c>
      <c r="I9">
        <v>4.3</v>
      </c>
      <c r="J9">
        <v>28</v>
      </c>
    </row>
    <row r="10" spans="1:10" x14ac:dyDescent="0.3">
      <c r="A10" t="s">
        <v>242</v>
      </c>
      <c r="B10" t="s">
        <v>295</v>
      </c>
      <c r="C10" t="s">
        <v>712</v>
      </c>
      <c r="D10" t="s">
        <v>8</v>
      </c>
      <c r="E10">
        <v>10</v>
      </c>
      <c r="F10">
        <v>4</v>
      </c>
      <c r="G10">
        <v>16</v>
      </c>
      <c r="H10">
        <v>10.5</v>
      </c>
      <c r="I10">
        <v>4.5999999999999996</v>
      </c>
      <c r="J10">
        <v>30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8702-D658-46C3-BDD6-BAFCD86711E7}">
  <dimension ref="A1:L22"/>
  <sheetViews>
    <sheetView workbookViewId="0">
      <selection activeCell="J22" sqref="J22"/>
    </sheetView>
  </sheetViews>
  <sheetFormatPr defaultRowHeight="14.4" x14ac:dyDescent="0.3"/>
  <cols>
    <col min="3" max="3" width="24.77734375" bestFit="1" customWidth="1"/>
  </cols>
  <sheetData>
    <row r="1" spans="1:12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90</v>
      </c>
      <c r="F1" s="6" t="s">
        <v>92</v>
      </c>
      <c r="G1" s="6" t="s">
        <v>93</v>
      </c>
      <c r="H1" s="6" t="s">
        <v>13</v>
      </c>
      <c r="I1" s="6"/>
      <c r="J1" s="6"/>
      <c r="K1" s="6"/>
      <c r="L1" s="6"/>
    </row>
    <row r="2" spans="1:12" x14ac:dyDescent="0.3">
      <c r="A2" t="s">
        <v>553</v>
      </c>
      <c r="B2" t="s">
        <v>43</v>
      </c>
      <c r="C2" t="s">
        <v>656</v>
      </c>
      <c r="D2" t="s">
        <v>8</v>
      </c>
      <c r="E2">
        <v>57</v>
      </c>
      <c r="F2">
        <v>52</v>
      </c>
      <c r="G2">
        <v>68</v>
      </c>
      <c r="H2">
        <v>29</v>
      </c>
    </row>
    <row r="3" spans="1:12" x14ac:dyDescent="0.3">
      <c r="A3" t="s">
        <v>553</v>
      </c>
      <c r="B3" t="s">
        <v>43</v>
      </c>
      <c r="C3" t="s">
        <v>657</v>
      </c>
      <c r="D3" t="s">
        <v>8</v>
      </c>
      <c r="E3">
        <v>22.9</v>
      </c>
      <c r="F3">
        <v>20.7</v>
      </c>
      <c r="G3">
        <v>25.5</v>
      </c>
      <c r="H3">
        <v>29</v>
      </c>
    </row>
    <row r="4" spans="1:12" x14ac:dyDescent="0.3">
      <c r="A4" t="s">
        <v>553</v>
      </c>
      <c r="B4" t="s">
        <v>43</v>
      </c>
      <c r="C4" t="s">
        <v>42</v>
      </c>
      <c r="D4" t="s">
        <v>8</v>
      </c>
      <c r="E4">
        <v>6</v>
      </c>
      <c r="F4">
        <v>3</v>
      </c>
      <c r="G4">
        <v>9</v>
      </c>
      <c r="H4">
        <v>29</v>
      </c>
    </row>
    <row r="5" spans="1:12" x14ac:dyDescent="0.3">
      <c r="A5" t="s">
        <v>553</v>
      </c>
      <c r="B5" t="s">
        <v>43</v>
      </c>
      <c r="C5" t="s">
        <v>159</v>
      </c>
      <c r="D5" t="s">
        <v>8</v>
      </c>
      <c r="E5">
        <v>1.7</v>
      </c>
      <c r="F5">
        <v>0.7</v>
      </c>
      <c r="G5">
        <v>5.3</v>
      </c>
      <c r="H5">
        <v>29</v>
      </c>
    </row>
    <row r="6" spans="1:12" x14ac:dyDescent="0.3">
      <c r="A6" t="s">
        <v>553</v>
      </c>
      <c r="B6" t="s">
        <v>43</v>
      </c>
      <c r="C6" t="s">
        <v>160</v>
      </c>
      <c r="D6" t="s">
        <v>8</v>
      </c>
      <c r="E6">
        <v>5.8</v>
      </c>
      <c r="F6">
        <v>3.8</v>
      </c>
      <c r="G6">
        <v>8.1</v>
      </c>
      <c r="H6">
        <v>29</v>
      </c>
    </row>
    <row r="7" spans="1:12" x14ac:dyDescent="0.3">
      <c r="A7" t="s">
        <v>553</v>
      </c>
      <c r="B7" t="s">
        <v>43</v>
      </c>
      <c r="C7" t="s">
        <v>166</v>
      </c>
      <c r="D7" t="s">
        <v>8</v>
      </c>
      <c r="E7">
        <v>8.6999999999999993</v>
      </c>
      <c r="F7">
        <v>7</v>
      </c>
      <c r="G7">
        <v>13.2</v>
      </c>
      <c r="H7">
        <v>29</v>
      </c>
    </row>
    <row r="8" spans="1:12" x14ac:dyDescent="0.3">
      <c r="A8" t="s">
        <v>553</v>
      </c>
      <c r="B8" t="s">
        <v>43</v>
      </c>
      <c r="C8" t="s">
        <v>44</v>
      </c>
      <c r="D8" t="s">
        <v>8</v>
      </c>
      <c r="E8">
        <v>0.41</v>
      </c>
      <c r="F8">
        <v>0.09</v>
      </c>
      <c r="G8">
        <v>1.1299999999999999</v>
      </c>
      <c r="H8">
        <v>29</v>
      </c>
    </row>
    <row r="9" spans="1:12" x14ac:dyDescent="0.3">
      <c r="A9" t="s">
        <v>551</v>
      </c>
      <c r="B9" t="s">
        <v>43</v>
      </c>
      <c r="C9" t="s">
        <v>656</v>
      </c>
      <c r="D9" t="s">
        <v>8</v>
      </c>
      <c r="E9">
        <v>58.6</v>
      </c>
      <c r="F9">
        <v>48</v>
      </c>
      <c r="G9">
        <v>65</v>
      </c>
      <c r="H9">
        <v>37</v>
      </c>
    </row>
    <row r="10" spans="1:12" x14ac:dyDescent="0.3">
      <c r="A10" t="s">
        <v>551</v>
      </c>
      <c r="B10" t="s">
        <v>43</v>
      </c>
      <c r="C10" t="s">
        <v>657</v>
      </c>
      <c r="D10" t="s">
        <v>8</v>
      </c>
      <c r="E10">
        <v>22.8</v>
      </c>
      <c r="F10">
        <v>19.7</v>
      </c>
      <c r="G10">
        <v>25.1</v>
      </c>
      <c r="H10">
        <v>37</v>
      </c>
    </row>
    <row r="11" spans="1:12" x14ac:dyDescent="0.3">
      <c r="A11" t="s">
        <v>551</v>
      </c>
      <c r="B11" t="s">
        <v>43</v>
      </c>
      <c r="C11" t="s">
        <v>42</v>
      </c>
      <c r="D11" t="s">
        <v>8</v>
      </c>
      <c r="E11">
        <v>6</v>
      </c>
      <c r="F11">
        <v>4</v>
      </c>
      <c r="G11">
        <v>6</v>
      </c>
      <c r="H11">
        <v>37</v>
      </c>
    </row>
    <row r="12" spans="1:12" x14ac:dyDescent="0.3">
      <c r="A12" t="s">
        <v>551</v>
      </c>
      <c r="B12" t="s">
        <v>43</v>
      </c>
      <c r="C12" t="s">
        <v>159</v>
      </c>
      <c r="D12" t="s">
        <v>8</v>
      </c>
      <c r="E12">
        <v>4.9000000000000004</v>
      </c>
      <c r="F12">
        <v>1.6</v>
      </c>
      <c r="G12">
        <v>10.5</v>
      </c>
      <c r="H12">
        <v>37</v>
      </c>
    </row>
    <row r="13" spans="1:12" x14ac:dyDescent="0.3">
      <c r="A13" t="s">
        <v>551</v>
      </c>
      <c r="B13" t="s">
        <v>43</v>
      </c>
      <c r="C13" t="s">
        <v>160</v>
      </c>
      <c r="D13" t="s">
        <v>8</v>
      </c>
      <c r="E13">
        <v>5.4</v>
      </c>
      <c r="F13">
        <v>4.3</v>
      </c>
      <c r="G13">
        <v>8.1999999999999993</v>
      </c>
      <c r="H13">
        <v>37</v>
      </c>
    </row>
    <row r="14" spans="1:12" x14ac:dyDescent="0.3">
      <c r="A14" t="s">
        <v>551</v>
      </c>
      <c r="B14" t="s">
        <v>43</v>
      </c>
      <c r="C14" t="s">
        <v>166</v>
      </c>
      <c r="D14" t="s">
        <v>8</v>
      </c>
      <c r="E14">
        <v>12.6</v>
      </c>
      <c r="F14">
        <v>8.1999999999999993</v>
      </c>
      <c r="G14">
        <v>16.399999999999999</v>
      </c>
      <c r="H14">
        <v>37</v>
      </c>
    </row>
    <row r="15" spans="1:12" x14ac:dyDescent="0.3">
      <c r="A15" t="s">
        <v>551</v>
      </c>
      <c r="B15" t="s">
        <v>43</v>
      </c>
      <c r="C15" t="s">
        <v>44</v>
      </c>
      <c r="D15" t="s">
        <v>8</v>
      </c>
      <c r="E15">
        <v>1.05</v>
      </c>
      <c r="F15">
        <v>0.18</v>
      </c>
      <c r="G15">
        <v>1.82</v>
      </c>
      <c r="H15">
        <v>37</v>
      </c>
    </row>
    <row r="16" spans="1:12" x14ac:dyDescent="0.3">
      <c r="A16" t="s">
        <v>552</v>
      </c>
      <c r="B16" t="s">
        <v>43</v>
      </c>
      <c r="C16" t="s">
        <v>656</v>
      </c>
      <c r="D16" t="s">
        <v>8</v>
      </c>
      <c r="E16">
        <v>58</v>
      </c>
      <c r="F16">
        <v>47</v>
      </c>
      <c r="G16">
        <v>64</v>
      </c>
      <c r="H16">
        <v>7</v>
      </c>
    </row>
    <row r="17" spans="1:8" x14ac:dyDescent="0.3">
      <c r="A17" t="s">
        <v>552</v>
      </c>
      <c r="B17" t="s">
        <v>43</v>
      </c>
      <c r="C17" t="s">
        <v>657</v>
      </c>
      <c r="D17" t="s">
        <v>8</v>
      </c>
      <c r="E17">
        <v>21.6</v>
      </c>
      <c r="F17">
        <v>19.3</v>
      </c>
      <c r="G17">
        <v>23.5</v>
      </c>
      <c r="H17">
        <v>7</v>
      </c>
    </row>
    <row r="18" spans="1:8" x14ac:dyDescent="0.3">
      <c r="A18" t="s">
        <v>552</v>
      </c>
      <c r="B18" t="s">
        <v>43</v>
      </c>
      <c r="C18" t="s">
        <v>42</v>
      </c>
      <c r="D18" t="s">
        <v>8</v>
      </c>
      <c r="E18">
        <v>4</v>
      </c>
      <c r="F18">
        <v>3</v>
      </c>
      <c r="G18">
        <v>6</v>
      </c>
      <c r="H18">
        <v>7</v>
      </c>
    </row>
    <row r="19" spans="1:8" x14ac:dyDescent="0.3">
      <c r="A19" t="s">
        <v>552</v>
      </c>
      <c r="B19" t="s">
        <v>43</v>
      </c>
      <c r="C19" t="s">
        <v>159</v>
      </c>
      <c r="D19" t="s">
        <v>8</v>
      </c>
      <c r="E19">
        <v>8</v>
      </c>
      <c r="F19">
        <v>5</v>
      </c>
      <c r="G19">
        <v>8.1999999999999993</v>
      </c>
      <c r="H19">
        <v>7</v>
      </c>
    </row>
    <row r="20" spans="1:8" x14ac:dyDescent="0.3">
      <c r="A20" t="s">
        <v>552</v>
      </c>
      <c r="B20" t="s">
        <v>43</v>
      </c>
      <c r="C20" t="s">
        <v>160</v>
      </c>
      <c r="D20" t="s">
        <v>8</v>
      </c>
      <c r="E20">
        <v>8.1999999999999993</v>
      </c>
      <c r="F20">
        <v>6.8</v>
      </c>
      <c r="G20">
        <v>9.1999999999999993</v>
      </c>
      <c r="H20">
        <v>7</v>
      </c>
    </row>
    <row r="21" spans="1:8" x14ac:dyDescent="0.3">
      <c r="A21" t="s">
        <v>552</v>
      </c>
      <c r="B21" t="s">
        <v>43</v>
      </c>
      <c r="C21" t="s">
        <v>166</v>
      </c>
      <c r="D21" t="s">
        <v>8</v>
      </c>
      <c r="E21">
        <v>14.5</v>
      </c>
      <c r="F21">
        <v>11.7</v>
      </c>
      <c r="G21">
        <v>19.899999999999999</v>
      </c>
      <c r="H21">
        <v>7</v>
      </c>
    </row>
    <row r="22" spans="1:8" x14ac:dyDescent="0.3">
      <c r="A22" t="s">
        <v>552</v>
      </c>
      <c r="B22" t="s">
        <v>43</v>
      </c>
      <c r="C22" t="s">
        <v>44</v>
      </c>
      <c r="D22" t="s">
        <v>8</v>
      </c>
      <c r="E22">
        <v>0.76</v>
      </c>
      <c r="F22">
        <v>0.68</v>
      </c>
      <c r="G22">
        <v>1.31</v>
      </c>
      <c r="H22">
        <v>7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8091-8C16-4657-9CCB-C9ED5FC48EBA}">
  <dimension ref="A1:J3"/>
  <sheetViews>
    <sheetView workbookViewId="0">
      <selection sqref="A1:J1"/>
    </sheetView>
  </sheetViews>
  <sheetFormatPr defaultRowHeight="14.4" x14ac:dyDescent="0.3"/>
  <cols>
    <col min="2" max="2" width="11" bestFit="1" customWidth="1"/>
    <col min="3" max="3" width="19.7773437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6" t="s">
        <v>9</v>
      </c>
      <c r="F1" s="6" t="s">
        <v>11</v>
      </c>
      <c r="G1" s="6" t="s">
        <v>13</v>
      </c>
      <c r="H1" s="6" t="s">
        <v>10</v>
      </c>
      <c r="I1" s="6" t="s">
        <v>12</v>
      </c>
      <c r="J1" s="6" t="s">
        <v>14</v>
      </c>
    </row>
    <row r="2" spans="1:10" x14ac:dyDescent="0.3">
      <c r="A2" t="s">
        <v>218</v>
      </c>
      <c r="B2" t="s">
        <v>214</v>
      </c>
      <c r="C2" t="s">
        <v>143</v>
      </c>
      <c r="D2" t="s">
        <v>8</v>
      </c>
      <c r="E2">
        <v>55.1</v>
      </c>
      <c r="F2">
        <v>39.700000000000003</v>
      </c>
      <c r="G2">
        <v>16</v>
      </c>
      <c r="H2">
        <v>48.9</v>
      </c>
      <c r="I2">
        <v>25.5</v>
      </c>
      <c r="J2">
        <v>9</v>
      </c>
    </row>
    <row r="3" spans="1:10" x14ac:dyDescent="0.3">
      <c r="A3" t="s">
        <v>243</v>
      </c>
      <c r="B3" t="s">
        <v>214</v>
      </c>
      <c r="C3" t="s">
        <v>143</v>
      </c>
      <c r="D3" t="s">
        <v>8</v>
      </c>
      <c r="E3">
        <v>77.2</v>
      </c>
      <c r="F3">
        <v>60.4</v>
      </c>
      <c r="G3">
        <v>15</v>
      </c>
      <c r="H3">
        <v>48.9</v>
      </c>
      <c r="I3">
        <v>25.5</v>
      </c>
      <c r="J3">
        <v>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029E-BA9E-46AC-BBE2-9DF33536CD2B}">
  <dimension ref="A1:I3"/>
  <sheetViews>
    <sheetView workbookViewId="0">
      <selection activeCell="A3" sqref="A3"/>
    </sheetView>
  </sheetViews>
  <sheetFormatPr defaultRowHeight="14.4" x14ac:dyDescent="0.3"/>
  <cols>
    <col min="2" max="2" width="31.33203125" bestFit="1" customWidth="1"/>
    <col min="3" max="3" width="29.21875" bestFit="1" customWidth="1"/>
  </cols>
  <sheetData>
    <row r="1" spans="1:9" x14ac:dyDescent="0.3">
      <c r="A1" s="8" t="s">
        <v>6</v>
      </c>
      <c r="B1" s="8" t="s">
        <v>26</v>
      </c>
      <c r="C1" s="8" t="s">
        <v>1</v>
      </c>
      <c r="D1" s="8" t="s">
        <v>22</v>
      </c>
      <c r="E1" s="8" t="s">
        <v>32</v>
      </c>
      <c r="F1" s="8" t="s">
        <v>29</v>
      </c>
      <c r="G1" s="8" t="s">
        <v>244</v>
      </c>
      <c r="H1" s="8" t="s">
        <v>245</v>
      </c>
      <c r="I1" s="8" t="s">
        <v>47</v>
      </c>
    </row>
    <row r="2" spans="1:9" x14ac:dyDescent="0.3">
      <c r="A2" t="s">
        <v>246</v>
      </c>
      <c r="B2" t="s">
        <v>247</v>
      </c>
      <c r="C2" t="s">
        <v>566</v>
      </c>
      <c r="D2" t="s">
        <v>8</v>
      </c>
      <c r="E2">
        <v>-2.2599999999999998</v>
      </c>
      <c r="F2">
        <v>2.5999999999999999E-2</v>
      </c>
      <c r="G2">
        <v>9</v>
      </c>
      <c r="H2">
        <v>99</v>
      </c>
      <c r="I2">
        <v>108</v>
      </c>
    </row>
    <row r="3" spans="1:9" x14ac:dyDescent="0.3">
      <c r="A3" t="s">
        <v>246</v>
      </c>
      <c r="B3" t="s">
        <v>247</v>
      </c>
      <c r="C3" t="s">
        <v>567</v>
      </c>
      <c r="D3" t="s">
        <v>8</v>
      </c>
      <c r="E3">
        <v>-0.1</v>
      </c>
      <c r="F3">
        <v>0.99199999999999999</v>
      </c>
      <c r="G3">
        <v>9</v>
      </c>
      <c r="H3">
        <v>99</v>
      </c>
      <c r="I3">
        <v>108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E17D-F8F9-4FF5-BF13-6CB87198636C}">
  <dimension ref="A1:J7"/>
  <sheetViews>
    <sheetView workbookViewId="0">
      <selection activeCell="B7" sqref="B7"/>
    </sheetView>
  </sheetViews>
  <sheetFormatPr defaultRowHeight="14.4" x14ac:dyDescent="0.3"/>
  <cols>
    <col min="3" max="3" width="27.6640625" bestFit="1" customWidth="1"/>
  </cols>
  <sheetData>
    <row r="1" spans="1:10" x14ac:dyDescent="0.3">
      <c r="A1" s="6" t="s">
        <v>6</v>
      </c>
      <c r="B1" s="6" t="s">
        <v>26</v>
      </c>
      <c r="C1" s="6" t="s">
        <v>1</v>
      </c>
      <c r="D1" s="7" t="s">
        <v>22</v>
      </c>
      <c r="E1" s="7" t="s">
        <v>109</v>
      </c>
      <c r="F1" s="7" t="s">
        <v>110</v>
      </c>
      <c r="G1" s="7" t="s">
        <v>111</v>
      </c>
      <c r="H1" s="7" t="s">
        <v>112</v>
      </c>
      <c r="I1" s="6" t="s">
        <v>47</v>
      </c>
      <c r="J1" s="6" t="s">
        <v>107</v>
      </c>
    </row>
    <row r="2" spans="1:10" x14ac:dyDescent="0.3">
      <c r="A2" t="s">
        <v>16</v>
      </c>
      <c r="B2" t="s">
        <v>58</v>
      </c>
      <c r="C2" t="s">
        <v>249</v>
      </c>
      <c r="D2" t="s">
        <v>8</v>
      </c>
      <c r="E2">
        <v>6</v>
      </c>
      <c r="F2">
        <v>2</v>
      </c>
      <c r="G2">
        <v>9</v>
      </c>
      <c r="H2">
        <v>9</v>
      </c>
      <c r="I2">
        <v>26</v>
      </c>
      <c r="J2">
        <v>8</v>
      </c>
    </row>
    <row r="3" spans="1:10" x14ac:dyDescent="0.3">
      <c r="A3" t="s">
        <v>15</v>
      </c>
      <c r="B3" t="s">
        <v>58</v>
      </c>
      <c r="C3" t="s">
        <v>249</v>
      </c>
      <c r="D3" t="s">
        <v>8</v>
      </c>
      <c r="E3">
        <v>1</v>
      </c>
      <c r="F3">
        <v>1</v>
      </c>
      <c r="G3">
        <v>9</v>
      </c>
      <c r="H3">
        <v>9</v>
      </c>
      <c r="I3">
        <v>20</v>
      </c>
      <c r="J3">
        <v>2</v>
      </c>
    </row>
    <row r="4" spans="1:10" x14ac:dyDescent="0.3">
      <c r="A4" t="s">
        <v>16</v>
      </c>
      <c r="B4" t="s">
        <v>58</v>
      </c>
      <c r="C4" t="s">
        <v>248</v>
      </c>
      <c r="D4" t="s">
        <v>8</v>
      </c>
      <c r="E4">
        <v>7</v>
      </c>
      <c r="F4">
        <v>1</v>
      </c>
      <c r="G4">
        <v>13</v>
      </c>
      <c r="H4">
        <v>5</v>
      </c>
      <c r="I4">
        <v>26</v>
      </c>
      <c r="J4">
        <v>6</v>
      </c>
    </row>
    <row r="5" spans="1:10" x14ac:dyDescent="0.3">
      <c r="A5" t="s">
        <v>15</v>
      </c>
      <c r="B5" t="s">
        <v>58</v>
      </c>
      <c r="C5" t="s">
        <v>248</v>
      </c>
      <c r="D5" t="s">
        <v>8</v>
      </c>
      <c r="E5">
        <v>2</v>
      </c>
      <c r="F5">
        <v>0</v>
      </c>
      <c r="G5">
        <v>13</v>
      </c>
      <c r="H5">
        <v>5</v>
      </c>
      <c r="I5">
        <v>20</v>
      </c>
      <c r="J5">
        <v>2</v>
      </c>
    </row>
    <row r="6" spans="1:10" x14ac:dyDescent="0.3">
      <c r="A6" t="s">
        <v>16</v>
      </c>
      <c r="B6" t="s">
        <v>58</v>
      </c>
      <c r="C6" t="s">
        <v>250</v>
      </c>
      <c r="D6" t="s">
        <v>8</v>
      </c>
      <c r="E6">
        <v>8</v>
      </c>
      <c r="F6">
        <v>0</v>
      </c>
      <c r="G6">
        <v>15</v>
      </c>
      <c r="H6">
        <v>3</v>
      </c>
      <c r="I6">
        <v>26</v>
      </c>
      <c r="J6">
        <v>3</v>
      </c>
    </row>
    <row r="7" spans="1:10" x14ac:dyDescent="0.3">
      <c r="A7" t="s">
        <v>15</v>
      </c>
      <c r="B7" t="s">
        <v>58</v>
      </c>
      <c r="C7" t="s">
        <v>250</v>
      </c>
      <c r="D7" t="s">
        <v>8</v>
      </c>
      <c r="E7">
        <v>2</v>
      </c>
      <c r="F7">
        <v>0</v>
      </c>
      <c r="G7">
        <v>15</v>
      </c>
      <c r="H7">
        <v>3</v>
      </c>
      <c r="I7">
        <v>20</v>
      </c>
      <c r="J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207</vt:i4>
      </vt:variant>
    </vt:vector>
  </HeadingPairs>
  <TitlesOfParts>
    <vt:vector size="207" baseType="lpstr">
      <vt:lpstr>Campos et al., 2022</vt:lpstr>
      <vt:lpstr>Braten et al., 2020 (A)</vt:lpstr>
      <vt:lpstr>Braten et al., 2020 (B)</vt:lpstr>
      <vt:lpstr>Braten et al., 2020 (C)</vt:lpstr>
      <vt:lpstr>Jukic et al., 2018 (A)</vt:lpstr>
      <vt:lpstr>Jukic et al., 2018 (B)</vt:lpstr>
      <vt:lpstr>Jukic et al., 2018 (C)</vt:lpstr>
      <vt:lpstr>Steimer et al., 2005</vt:lpstr>
      <vt:lpstr>Hendset et al., 2009</vt:lpstr>
      <vt:lpstr>Crescenti et al., 2008</vt:lpstr>
      <vt:lpstr>Kobylecki et al., 2009</vt:lpstr>
      <vt:lpstr>Calabro et al., 2022 (A)</vt:lpstr>
      <vt:lpstr>Calabro et al., 2022 (B)</vt:lpstr>
      <vt:lpstr>Piatkov et al., 2017</vt:lpstr>
      <vt:lpstr>Wang et al., 2024</vt:lpstr>
      <vt:lpstr>Jukic et al., 2019 (A)</vt:lpstr>
      <vt:lpstr>Jukic et al., 2019 (B)</vt:lpstr>
      <vt:lpstr>Saiz-Rodriguez et al., 2018 (A)</vt:lpstr>
      <vt:lpstr>Saiz-Rodriguez et al., 2018 (B)</vt:lpstr>
      <vt:lpstr>Balibey et al., 2011</vt:lpstr>
      <vt:lpstr>Rodrigues-Silva et al., 2020 A</vt:lpstr>
      <vt:lpstr>Rodrigues-Silva et al., 2020 B</vt:lpstr>
      <vt:lpstr>Llerena et al., 2004</vt:lpstr>
      <vt:lpstr>de Leon et al., 2007</vt:lpstr>
      <vt:lpstr>Chavan et al., 2018</vt:lpstr>
      <vt:lpstr>Hongkaew et al., 2021</vt:lpstr>
      <vt:lpstr>de Leon et al., 2005</vt:lpstr>
      <vt:lpstr>Yuce-Artun et al., 2016</vt:lpstr>
      <vt:lpstr>Nussbaum et al., 2014</vt:lpstr>
      <vt:lpstr>Wang et al., 2001</vt:lpstr>
      <vt:lpstr>Hodgson et al., 2014</vt:lpstr>
      <vt:lpstr>Choong et al., 2013</vt:lpstr>
      <vt:lpstr>Vanwong et al., 2016</vt:lpstr>
      <vt:lpstr>Vanwong et al., 2017</vt:lpstr>
      <vt:lpstr>Jacquenoud-Sirot et al., 2009</vt:lpstr>
      <vt:lpstr>Mihara et al., 2003</vt:lpstr>
      <vt:lpstr>Ellingrod et al., 2002</vt:lpstr>
      <vt:lpstr>Almoguera et al., 2013</vt:lpstr>
      <vt:lpstr>Troost et al., 2007</vt:lpstr>
      <vt:lpstr>Huezo-Diaz et al., 2012</vt:lpstr>
      <vt:lpstr>Strumila et al., 2021</vt:lpstr>
      <vt:lpstr>Riedel et al., 2005</vt:lpstr>
      <vt:lpstr>Belmonte et al., 2018</vt:lpstr>
      <vt:lpstr>Lisbeth et al., 2016</vt:lpstr>
      <vt:lpstr>Suzuki et al., 2014</vt:lpstr>
      <vt:lpstr>Nagai et al., 2012</vt:lpstr>
      <vt:lpstr>Suzuki et al., 2011</vt:lpstr>
      <vt:lpstr>Kubo et al., 2007</vt:lpstr>
      <vt:lpstr>Gasso et al., 2013</vt:lpstr>
      <vt:lpstr>Someya et al., 2003</vt:lpstr>
      <vt:lpstr>Brockmoller et al., 2002</vt:lpstr>
      <vt:lpstr>Mas et al., 2017</vt:lpstr>
      <vt:lpstr>Cabaleiro et al., 2014 (A)</vt:lpstr>
      <vt:lpstr>Cabaleiro et al., 2014 (B)</vt:lpstr>
      <vt:lpstr>Gasso et al., 2014</vt:lpstr>
      <vt:lpstr>Mannheimer et al., 2014</vt:lpstr>
      <vt:lpstr>Novalbos et al., 2010</vt:lpstr>
      <vt:lpstr>Xiang et al., 2013</vt:lpstr>
      <vt:lpstr>Kang et al., 2009</vt:lpstr>
      <vt:lpstr>Cho &amp; Lee 2006</vt:lpstr>
      <vt:lpstr>Kirchheiner et al., 2004</vt:lpstr>
      <vt:lpstr>Tsuchimine et al., 2018 (A)</vt:lpstr>
      <vt:lpstr>Tsuchimine et al., 2018 (B)</vt:lpstr>
      <vt:lpstr>Preskorn et al., 2009 (A)</vt:lpstr>
      <vt:lpstr>Preskorn et al., 2009 (B)</vt:lpstr>
      <vt:lpstr>Hermann et al., 2008</vt:lpstr>
      <vt:lpstr>Shams et al., 2006</vt:lpstr>
      <vt:lpstr>Charlier et al., 2003</vt:lpstr>
      <vt:lpstr>Sawamura et al., 2004</vt:lpstr>
      <vt:lpstr>Chen et al., 2015</vt:lpstr>
      <vt:lpstr>Morita et al., 2000</vt:lpstr>
      <vt:lpstr>Dalen et al., 1998</vt:lpstr>
      <vt:lpstr>Yue et al., 1998</vt:lpstr>
      <vt:lpstr>Watanabe et al., 2008</vt:lpstr>
      <vt:lpstr>Katoh et al., 2010</vt:lpstr>
      <vt:lpstr>Kakihara et al., 2005</vt:lpstr>
      <vt:lpstr>Roke et al., 2013</vt:lpstr>
      <vt:lpstr>Sukasem et al., 2016</vt:lpstr>
      <vt:lpstr>Suzuki et al., 2013</vt:lpstr>
      <vt:lpstr>van der Weide 2015</vt:lpstr>
      <vt:lpstr>Yoo et al., 2011</vt:lpstr>
      <vt:lpstr>Wang et al., 2007</vt:lpstr>
      <vt:lpstr>Scordo et al., 1999</vt:lpstr>
      <vt:lpstr>Llerena et al., 2004b</vt:lpstr>
      <vt:lpstr>Laika et al., 2010</vt:lpstr>
      <vt:lpstr>Shimoda et al., 2002</vt:lpstr>
      <vt:lpstr>Morinobu et al., 1997</vt:lpstr>
      <vt:lpstr>Schenk et al., 2010</vt:lpstr>
      <vt:lpstr>Yokono et al., 2001</vt:lpstr>
      <vt:lpstr>Bijl et al., 2008</vt:lpstr>
      <vt:lpstr>Hendset et al., 2007</vt:lpstr>
      <vt:lpstr>Mas et al., 2012</vt:lpstr>
      <vt:lpstr>Suzuki et al., 2012 (A)</vt:lpstr>
      <vt:lpstr>Suzuki et al., 2012 (B)</vt:lpstr>
      <vt:lpstr>Whyte et al., 2006</vt:lpstr>
      <vt:lpstr>Yagihashi et al., 2009</vt:lpstr>
      <vt:lpstr>Sugahara et al., 2009</vt:lpstr>
      <vt:lpstr>Kawanishi et al., 2004</vt:lpstr>
      <vt:lpstr>Rau et al., 2004</vt:lpstr>
      <vt:lpstr>Kohlrausch et al., 2008</vt:lpstr>
      <vt:lpstr>Suzuki et al., 2006</vt:lpstr>
      <vt:lpstr>Roberts et al., 2004</vt:lpstr>
      <vt:lpstr>Tiwari et al., 2005</vt:lpstr>
      <vt:lpstr>Fu et al., 2006</vt:lpstr>
      <vt:lpstr>Brandl et al., 2014</vt:lpstr>
      <vt:lpstr>Ohara et al., 2003</vt:lpstr>
      <vt:lpstr>Ohnuma et al., 2003</vt:lpstr>
      <vt:lpstr>van der Weide et al., 2005</vt:lpstr>
      <vt:lpstr>Gex-Fabry et al., 2008 (A)</vt:lpstr>
      <vt:lpstr>Gex-Fabry et al., 2008 (B)</vt:lpstr>
      <vt:lpstr>Panagiotidis et al., 2007</vt:lpstr>
      <vt:lpstr>Nozawa et al., 2008</vt:lpstr>
      <vt:lpstr>Yin et al., 2006</vt:lpstr>
      <vt:lpstr>Jaanson et al., 2002 (A)</vt:lpstr>
      <vt:lpstr>Jaanson et al., 2002 (B)</vt:lpstr>
      <vt:lpstr>Cabaleiro et al., 2015</vt:lpstr>
      <vt:lpstr>Ferrari et al., 2012</vt:lpstr>
      <vt:lpstr>Kaur et al., 2017</vt:lpstr>
      <vt:lpstr>Serretti et al., 2009</vt:lpstr>
      <vt:lpstr>Aldrich et al., 2019</vt:lpstr>
      <vt:lpstr>Andreassen et al., 1997 (A)</vt:lpstr>
      <vt:lpstr>Andreassen et al., 1997 (B)</vt:lpstr>
      <vt:lpstr>Bondrescu et al., 2024 (A)</vt:lpstr>
      <vt:lpstr>Bondrescu et al., 2024 (B)</vt:lpstr>
      <vt:lpstr>Brouwer et al., 2024</vt:lpstr>
      <vt:lpstr>Chamnanphon et al., 2022</vt:lpstr>
      <vt:lpstr>Cui et al., 2020</vt:lpstr>
      <vt:lpstr>Czerwensky et al., 2015</vt:lpstr>
      <vt:lpstr>Dalen et al., 2003</vt:lpstr>
      <vt:lpstr>Deniz et al., 2016</vt:lpstr>
      <vt:lpstr>Faraj et al., 2022</vt:lpstr>
      <vt:lpstr>Fekete et al., 2023</vt:lpstr>
      <vt:lpstr>Gasso et al., 2014b</vt:lpstr>
      <vt:lpstr>Gerstenberg et al., 2003</vt:lpstr>
      <vt:lpstr>Gressier et al., 2015</vt:lpstr>
      <vt:lpstr>He et al., 2017</vt:lpstr>
      <vt:lpstr>Hole et al., 2023</vt:lpstr>
      <vt:lpstr>Islam et al., 2024</vt:lpstr>
      <vt:lpstr>Islam et al., 2022</vt:lpstr>
      <vt:lpstr>Ivanova et al., 2016</vt:lpstr>
      <vt:lpstr>Ivanova et al., 2015</vt:lpstr>
      <vt:lpstr>Jurgens et al., 2012</vt:lpstr>
      <vt:lpstr>Kanahara et al., 2019</vt:lpstr>
      <vt:lpstr>Kumar et al., 2024</vt:lpstr>
      <vt:lpstr>Kumar et al., 2024b</vt:lpstr>
      <vt:lpstr>Liao et al., 2024 (A)</vt:lpstr>
      <vt:lpstr>Liao et al., 2024 (B)</vt:lpstr>
      <vt:lpstr>Ma et al., 2021</vt:lpstr>
      <vt:lpstr>Mannheimer et al., 2016</vt:lpstr>
      <vt:lpstr>Mihara et al., 1999</vt:lpstr>
      <vt:lpstr>Nikisch et al., 2011</vt:lpstr>
      <vt:lpstr>Ohara et al., 2003b</vt:lpstr>
      <vt:lpstr>Ohlsson Rosenborg et al., 2008</vt:lpstr>
      <vt:lpstr>Ortega-Vasquez et al., 2021</vt:lpstr>
      <vt:lpstr>Parikh et al., 2022</vt:lpstr>
      <vt:lpstr>Parkhomenko et al., 2022</vt:lpstr>
      <vt:lpstr>Qu et al., 2023</vt:lpstr>
      <vt:lpstr>Mihara et al., 2000</vt:lpstr>
      <vt:lpstr>Roh et al., 2001</vt:lpstr>
      <vt:lpstr>Rudå et al., 2021</vt:lpstr>
      <vt:lpstr>Scordo et al., 2000</vt:lpstr>
      <vt:lpstr>Shimoda et al., 2002b</vt:lpstr>
      <vt:lpstr>Solhaug et al., 2023</vt:lpstr>
      <vt:lpstr>Suzuki et al., 1997</vt:lpstr>
      <vt:lpstr>Sychev et al., 2016</vt:lpstr>
      <vt:lpstr>Taranu et al., 2017 (A)</vt:lpstr>
      <vt:lpstr>Taranu et al., 2017 (B)</vt:lpstr>
      <vt:lpstr>Toja-Camba et al., 2024</vt:lpstr>
      <vt:lpstr>Waade et al., 2021</vt:lpstr>
      <vt:lpstr>Yan et al., 2020 (A)</vt:lpstr>
      <vt:lpstr>Yan et al., 2020 (B)</vt:lpstr>
      <vt:lpstr>Yan et al., 2020 (C)</vt:lpstr>
      <vt:lpstr>Yang et al., 2024</vt:lpstr>
      <vt:lpstr>Zastrozhin et al., 2022a</vt:lpstr>
      <vt:lpstr>Zastrozhin et al., 2018</vt:lpstr>
      <vt:lpstr>Zastrozhin et al., 2022b </vt:lpstr>
      <vt:lpstr>Zastrozhin et al., 2021</vt:lpstr>
      <vt:lpstr>Zhang et al., 2021</vt:lpstr>
      <vt:lpstr>Zhang et al., 2024</vt:lpstr>
      <vt:lpstr>Zubiaur et al., 2021 (A)</vt:lpstr>
      <vt:lpstr>Zubiaur et al., 2021 (B)</vt:lpstr>
      <vt:lpstr>Bishop et al., 2015</vt:lpstr>
      <vt:lpstr>Chou et al., 2000</vt:lpstr>
      <vt:lpstr>Cojocaru et al., 2024</vt:lpstr>
      <vt:lpstr>Hamelin et al., 1999</vt:lpstr>
      <vt:lpstr>Kapitany et al., 1998 (A)</vt:lpstr>
      <vt:lpstr>Kapitany et al., 1998 (B)</vt:lpstr>
      <vt:lpstr>Kiss et al., 2020</vt:lpstr>
      <vt:lpstr>Ohmori et al., 1999</vt:lpstr>
      <vt:lpstr>Sagahon-Azua et al., 2021</vt:lpstr>
      <vt:lpstr>Someya et al., 1999</vt:lpstr>
      <vt:lpstr>Suzuki et al., 1998</vt:lpstr>
      <vt:lpstr>Tiwari et al., 2005b</vt:lpstr>
      <vt:lpstr>Topic et al., 2000</vt:lpstr>
      <vt:lpstr>Uckun et al., 2015</vt:lpstr>
      <vt:lpstr>Yasui-Furukori et al., 2003</vt:lpstr>
      <vt:lpstr>Walden et al., 2019</vt:lpstr>
      <vt:lpstr>Fabbri et al., 2018</vt:lpstr>
      <vt:lpstr>Chen et al., 2017</vt:lpstr>
      <vt:lpstr>Suzuki et al., 2024</vt:lpstr>
      <vt:lpstr>Chen et al., 2021</vt:lpstr>
      <vt:lpstr>Demirbugen Oz et al., 2023</vt:lpstr>
      <vt:lpstr>Kanu et al., 2024 (A)</vt:lpstr>
      <vt:lpstr>Kanu et al., 2024 (B)</vt:lpstr>
      <vt:lpstr>Liou et al., 2004</vt:lpstr>
      <vt:lpstr>Felipice et al., 2018</vt:lpstr>
      <vt:lpstr>Prows et al., 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Siobhan Lock</dc:creator>
  <cp:lastModifiedBy>Siobhan Lock</cp:lastModifiedBy>
  <dcterms:created xsi:type="dcterms:W3CDTF">2024-08-19T14:11:36Z</dcterms:created>
  <dcterms:modified xsi:type="dcterms:W3CDTF">2025-08-13T10:58:53Z</dcterms:modified>
</cp:coreProperties>
</file>