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1.10.10-jac\"/>
    </mc:Choice>
  </mc:AlternateContent>
  <xr:revisionPtr revIDLastSave="0" documentId="13_ncr:1_{A0194831-CF26-4745-B8D6-99589D7123F4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Estimate!$B$6:$AE$6</definedName>
    <definedName name="metrics.rec">Recommend!$B$6:$AW$6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D50" i="4" l="1"/>
  <c r="BD49" i="4"/>
  <c r="BD48" i="4"/>
  <c r="BD47" i="4"/>
  <c r="BD46" i="4"/>
  <c r="BD45" i="4"/>
  <c r="BD44" i="4"/>
  <c r="BD43" i="4"/>
  <c r="BD42" i="4"/>
  <c r="BD41" i="4"/>
  <c r="BD40" i="4"/>
  <c r="BD39" i="4"/>
  <c r="BD38" i="4"/>
  <c r="BD37" i="4"/>
  <c r="BD36" i="4"/>
  <c r="BD35" i="4"/>
  <c r="BD34" i="4"/>
  <c r="BD33" i="4"/>
  <c r="BD32" i="4"/>
  <c r="BD31" i="4"/>
  <c r="BD30" i="4"/>
  <c r="BD29" i="4"/>
  <c r="BD28" i="4"/>
  <c r="BD27" i="4"/>
  <c r="BD26" i="4"/>
  <c r="BD25" i="4"/>
  <c r="BD24" i="4"/>
  <c r="BD23" i="4"/>
  <c r="BD22" i="4"/>
  <c r="BD21" i="4"/>
  <c r="BD20" i="4"/>
  <c r="BD19" i="4"/>
  <c r="BD18" i="4"/>
  <c r="BD17" i="4"/>
  <c r="BD16" i="4"/>
  <c r="BD15" i="4"/>
  <c r="BD14" i="4"/>
  <c r="BD13" i="4"/>
  <c r="BD12" i="4"/>
  <c r="BD11" i="4"/>
  <c r="BD10" i="4"/>
  <c r="BD9" i="4"/>
  <c r="BD8" i="4"/>
  <c r="BD7" i="4"/>
  <c r="BE50" i="4"/>
  <c r="BE49" i="4"/>
  <c r="BE48" i="4"/>
  <c r="BE47" i="4"/>
  <c r="BE46" i="4"/>
  <c r="BE45" i="4"/>
  <c r="BE44" i="4"/>
  <c r="BE43" i="4"/>
  <c r="BE42" i="4"/>
  <c r="BE41" i="4"/>
  <c r="BE40" i="4"/>
  <c r="BE39" i="4"/>
  <c r="BE38" i="4"/>
  <c r="BE37" i="4"/>
  <c r="BE36" i="4"/>
  <c r="BE35" i="4"/>
  <c r="BE34" i="4"/>
  <c r="BE33" i="4"/>
  <c r="BE32" i="4"/>
  <c r="BE31" i="4"/>
  <c r="BE30" i="4"/>
  <c r="BE29" i="4"/>
  <c r="BE28" i="4"/>
  <c r="BE27" i="4"/>
  <c r="BE26" i="4"/>
  <c r="BE25" i="4"/>
  <c r="BE24" i="4"/>
  <c r="BE23" i="4"/>
  <c r="BE22" i="4"/>
  <c r="BE21" i="4"/>
  <c r="BE20" i="4"/>
  <c r="BE19" i="4"/>
  <c r="BE18" i="4"/>
  <c r="BE17" i="4"/>
  <c r="BE16" i="4"/>
  <c r="BE15" i="4"/>
  <c r="BE14" i="4"/>
  <c r="BE13" i="4"/>
  <c r="BE12" i="4"/>
  <c r="BE11" i="4"/>
  <c r="BE10" i="4"/>
  <c r="BE9" i="4"/>
  <c r="BE8" i="4"/>
  <c r="BE7" i="4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BC50" i="4"/>
  <c r="BC49" i="4"/>
  <c r="BC48" i="4"/>
  <c r="BC47" i="4"/>
  <c r="BC46" i="4"/>
  <c r="BC45" i="4"/>
  <c r="BC44" i="4"/>
  <c r="BC43" i="4"/>
  <c r="BC42" i="4"/>
  <c r="BC41" i="4"/>
  <c r="BC40" i="4"/>
  <c r="BC39" i="4"/>
  <c r="BC38" i="4"/>
  <c r="BC37" i="4"/>
  <c r="BC36" i="4"/>
  <c r="BC35" i="4"/>
  <c r="BC34" i="4"/>
  <c r="BC33" i="4"/>
  <c r="BC32" i="4"/>
  <c r="BC31" i="4"/>
  <c r="BC30" i="4"/>
  <c r="BC29" i="4"/>
  <c r="BC28" i="4"/>
  <c r="BC27" i="4"/>
  <c r="BC26" i="4"/>
  <c r="BC25" i="4"/>
  <c r="BC24" i="4"/>
  <c r="BC23" i="4"/>
  <c r="BC22" i="4"/>
  <c r="BC21" i="4"/>
  <c r="BC20" i="4"/>
  <c r="BC19" i="4"/>
  <c r="BC18" i="4"/>
  <c r="BC17" i="4"/>
  <c r="BC16" i="4"/>
  <c r="BC15" i="4"/>
  <c r="BC14" i="4"/>
  <c r="BC13" i="4"/>
  <c r="BC12" i="4"/>
  <c r="BC11" i="4"/>
  <c r="BC10" i="4"/>
  <c r="BC9" i="4"/>
  <c r="BC8" i="4"/>
  <c r="BC7" i="4"/>
  <c r="AI50" i="2"/>
  <c r="AI49" i="2"/>
  <c r="AI48" i="2"/>
  <c r="AI47" i="2"/>
  <c r="AI46" i="2"/>
  <c r="AI45" i="2"/>
  <c r="AI44" i="2"/>
  <c r="AI43" i="2"/>
  <c r="AI42" i="2"/>
  <c r="AI41" i="2"/>
  <c r="AI40" i="2"/>
  <c r="AI39" i="2"/>
  <c r="AI38" i="2"/>
  <c r="AI37" i="2"/>
  <c r="AI36" i="2"/>
  <c r="AI35" i="2"/>
  <c r="AI34" i="2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50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50" i="4"/>
  <c r="AY8" i="4"/>
  <c r="AY9" i="4"/>
  <c r="AY10" i="4"/>
  <c r="AY11" i="4"/>
  <c r="AY12" i="4"/>
  <c r="AY13" i="4"/>
  <c r="AY14" i="4"/>
  <c r="AY15" i="4"/>
  <c r="AY16" i="4"/>
  <c r="AY17" i="4"/>
  <c r="AY18" i="4"/>
  <c r="AY19" i="4"/>
  <c r="AY20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41" i="4"/>
  <c r="AY42" i="4"/>
  <c r="AY43" i="4"/>
  <c r="AY44" i="4"/>
  <c r="AY45" i="4"/>
  <c r="AY46" i="4"/>
  <c r="AY47" i="4"/>
  <c r="AY48" i="4"/>
  <c r="AY49" i="4"/>
  <c r="AY50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BB7" i="4"/>
  <c r="BA7" i="4"/>
  <c r="AZ7" i="4"/>
  <c r="AY7" i="4"/>
  <c r="AX7" i="4"/>
  <c r="AH7" i="2"/>
  <c r="AG7" i="2"/>
  <c r="AF7" i="2"/>
  <c r="U51" i="4" a="1"/>
  <c r="P51" i="4" a="1"/>
  <c r="N51" i="4" a="1"/>
  <c r="W51" i="4" a="1"/>
  <c r="Q51" i="4" a="1"/>
  <c r="X51" i="4" a="1"/>
  <c r="L51" i="4" a="1"/>
  <c r="R51" i="4" a="1"/>
  <c r="S51" i="4" a="1"/>
  <c r="T51" i="4" a="1"/>
  <c r="O51" i="4" a="1"/>
  <c r="M51" i="4" a="1"/>
  <c r="Y51" i="4" a="1"/>
  <c r="K51" i="4" a="1"/>
  <c r="V51" i="4" a="1"/>
  <c r="J51" i="4" a="1"/>
  <c r="AK10" i="2" a="1"/>
  <c r="BI28" i="4" a="1"/>
  <c r="BL13" i="4" a="1"/>
  <c r="BJ26" i="4" a="1"/>
  <c r="BJ11" i="4" a="1"/>
  <c r="U51" i="2" a="1"/>
  <c r="BH20" i="4" a="1"/>
  <c r="BL26" i="4" a="1"/>
  <c r="AO8" i="2" a="1"/>
  <c r="AO29" i="2" a="1"/>
  <c r="AN46" i="2" a="1"/>
  <c r="BF49" i="4" a="1"/>
  <c r="AM7" i="2" a="1"/>
  <c r="BK15" i="4" a="1"/>
  <c r="BF48" i="4" a="1"/>
  <c r="BM10" i="4" a="1"/>
  <c r="BL44" i="4" a="1"/>
  <c r="P51" i="2" a="1"/>
  <c r="AL35" i="2" a="1"/>
  <c r="AY51" i="4" a="1"/>
  <c r="AZ51" i="4" a="1"/>
  <c r="AO41" i="2" a="1"/>
  <c r="AL10" i="2" a="1"/>
  <c r="BI46" i="4" a="1"/>
  <c r="AK28" i="2" a="1"/>
  <c r="BG25" i="4" a="1"/>
  <c r="AM30" i="2" a="1"/>
  <c r="BF44" i="4" a="1"/>
  <c r="AN11" i="2" a="1"/>
  <c r="AL16" i="2" a="1"/>
  <c r="AL9" i="2" a="1"/>
  <c r="AS51" i="4" a="1"/>
  <c r="BG39" i="4" a="1"/>
  <c r="BH34" i="4" a="1"/>
  <c r="AL33" i="2" a="1"/>
  <c r="BL36" i="4" a="1"/>
  <c r="BI11" i="4" a="1"/>
  <c r="BM43" i="4" a="1"/>
  <c r="BM33" i="4" a="1"/>
  <c r="AK16" i="2" a="1"/>
  <c r="AM22" i="2" a="1"/>
  <c r="BH25" i="4" a="1"/>
  <c r="E51" i="2" a="1"/>
  <c r="BI41" i="4" a="1"/>
  <c r="AF51" i="2" a="1"/>
  <c r="BG35" i="4" a="1"/>
  <c r="BK25" i="4" a="1"/>
  <c r="C51" i="2" a="1"/>
  <c r="BL34" i="4" a="1"/>
  <c r="BG31" i="4" a="1"/>
  <c r="BL22" i="4" a="1"/>
  <c r="BF37" i="4" a="1"/>
  <c r="AN49" i="2" a="1"/>
  <c r="BG19" i="4" a="1"/>
  <c r="BJ19" i="4" a="1"/>
  <c r="G51" i="2" a="1"/>
  <c r="BF46" i="4" a="1"/>
  <c r="N51" i="2" a="1"/>
  <c r="BF7" i="4" a="1"/>
  <c r="AM29" i="2" a="1"/>
  <c r="BI9" i="4" a="1"/>
  <c r="BF31" i="4" a="1"/>
  <c r="BK12" i="4" a="1"/>
  <c r="BF35" i="4" a="1"/>
  <c r="AT51" i="4" a="1"/>
  <c r="AK7" i="2" a="1"/>
  <c r="BJ8" i="4" a="1"/>
  <c r="BM35" i="4" a="1"/>
  <c r="BG43" i="4" a="1"/>
  <c r="AO38" i="2" a="1"/>
  <c r="AM25" i="2" a="1"/>
  <c r="BK26" i="4" a="1"/>
  <c r="BI19" i="4" a="1"/>
  <c r="BJ9" i="4" a="1"/>
  <c r="BH30" i="4" a="1"/>
  <c r="BJ43" i="4" a="1"/>
  <c r="AH51" i="2" a="1"/>
  <c r="AM14" i="2" a="1"/>
  <c r="BH32" i="4" a="1"/>
  <c r="BI36" i="4" a="1"/>
  <c r="BF15" i="4" a="1"/>
  <c r="BL45" i="4" a="1"/>
  <c r="AO22" i="2" a="1"/>
  <c r="BH23" i="4" a="1"/>
  <c r="AR51" i="4" a="1"/>
  <c r="BI34" i="4" a="1"/>
  <c r="BJ27" i="4" a="1"/>
  <c r="BH16" i="4" a="1"/>
  <c r="BH15" i="4" a="1"/>
  <c r="AK43" i="2" a="1"/>
  <c r="BG46" i="4" a="1"/>
  <c r="AO47" i="2" a="1"/>
  <c r="AK50" i="2" a="1"/>
  <c r="BH8" i="4" a="1"/>
  <c r="AK33" i="2" a="1"/>
  <c r="BK47" i="4" a="1"/>
  <c r="BH38" i="4" a="1"/>
  <c r="AO51" i="4" a="1"/>
  <c r="AM15" i="2" a="1"/>
  <c r="BG15" i="4" a="1"/>
  <c r="AO31" i="2" a="1"/>
  <c r="BI39" i="4" a="1"/>
  <c r="AL8" i="2" a="1"/>
  <c r="BL42" i="4" a="1"/>
  <c r="BF16" i="4" a="1"/>
  <c r="BK43" i="4" a="1"/>
  <c r="AM42" i="2" a="1"/>
  <c r="AN39" i="2" a="1"/>
  <c r="AH51" i="4" a="1"/>
  <c r="AL24" i="2" a="1"/>
  <c r="B51" i="2" a="1"/>
  <c r="BK18" i="4" a="1"/>
  <c r="BM21" i="4" a="1"/>
  <c r="BM37" i="4" a="1"/>
  <c r="BF17" i="4" a="1"/>
  <c r="AO13" i="2" a="1"/>
  <c r="AL12" i="2" a="1"/>
  <c r="AK49" i="2" a="1"/>
  <c r="BK48" i="4" a="1"/>
  <c r="BH47" i="4" a="1"/>
  <c r="AM39" i="2" a="1"/>
  <c r="I51" i="4" a="1"/>
  <c r="BB51" i="4" a="1"/>
  <c r="BG11" i="4" a="1"/>
  <c r="AO34" i="2" a="1"/>
  <c r="AN10" i="2" a="1"/>
  <c r="AN25" i="2" a="1"/>
  <c r="BM11" i="4" a="1"/>
  <c r="AL36" i="2" a="1"/>
  <c r="AL26" i="2" a="1"/>
  <c r="BM15" i="4" a="1"/>
  <c r="BI42" i="4" a="1"/>
  <c r="BM19" i="4" a="1"/>
  <c r="I51" i="2" a="1"/>
  <c r="BF43" i="4" a="1"/>
  <c r="BG9" i="4" a="1"/>
  <c r="BM9" i="4" a="1"/>
  <c r="BF34" i="4" a="1"/>
  <c r="BH13" i="4" a="1"/>
  <c r="BK13" i="4" a="1"/>
  <c r="AM20" i="2" a="1"/>
  <c r="H51" i="2" a="1"/>
  <c r="AN30" i="2" a="1"/>
  <c r="AK36" i="2" a="1"/>
  <c r="H51" i="4" a="1"/>
  <c r="BM44" i="4" a="1"/>
  <c r="BI29" i="4" a="1"/>
  <c r="AB51" i="4" a="1"/>
  <c r="BL27" i="4" a="1"/>
  <c r="Z51" i="4" a="1"/>
  <c r="AK23" i="2" a="1"/>
  <c r="BL7" i="4" a="1"/>
  <c r="BG40" i="4" a="1"/>
  <c r="BJ49" i="4" a="1"/>
  <c r="AN51" i="4" a="1"/>
  <c r="BL39" i="4" a="1"/>
  <c r="BF22" i="4" a="1"/>
  <c r="BL15" i="4" a="1"/>
  <c r="BG34" i="4" a="1"/>
  <c r="BK39" i="4" a="1"/>
  <c r="AG51" i="2" a="1"/>
  <c r="BG32" i="4" a="1"/>
  <c r="BI48" i="4" a="1"/>
  <c r="AL40" i="2" a="1"/>
  <c r="M51" i="2" a="1"/>
  <c r="AN15" i="2" a="1"/>
  <c r="BM49" i="4" a="1"/>
  <c r="BK17" i="4" a="1"/>
  <c r="BJ14" i="4" a="1"/>
  <c r="AL21" i="2" a="1"/>
  <c r="AK22" i="2" a="1"/>
  <c r="AM35" i="2" a="1"/>
  <c r="BF42" i="4" a="1"/>
  <c r="BJ16" i="4" a="1"/>
  <c r="AO25" i="2" a="1"/>
  <c r="BJ18" i="4" a="1"/>
  <c r="AK15" i="2" a="1"/>
  <c r="AO12" i="2" a="1"/>
  <c r="BG14" i="4" a="1"/>
  <c r="AN32" i="2" a="1"/>
  <c r="BH40" i="4" a="1"/>
  <c r="BJ42" i="4" a="1"/>
  <c r="BI31" i="4" a="1"/>
  <c r="BJ12" i="4" a="1"/>
  <c r="BI26" i="4" a="1"/>
  <c r="AM41" i="2" a="1"/>
  <c r="BG44" i="4" a="1"/>
  <c r="AM8" i="2" a="1"/>
  <c r="AL34" i="2" a="1"/>
  <c r="BL8" i="4" a="1"/>
  <c r="BG27" i="4" a="1"/>
  <c r="AM13" i="2" a="1"/>
  <c r="BH33" i="4" a="1"/>
  <c r="BM7" i="4" a="1"/>
  <c r="BM17" i="4" a="1"/>
  <c r="AK27" i="2" a="1"/>
  <c r="BF11" i="4" a="1"/>
  <c r="BI50" i="4" a="1"/>
  <c r="AK21" i="2" a="1"/>
  <c r="AN34" i="2" a="1"/>
  <c r="V51" i="2" a="1"/>
  <c r="O51" i="2" a="1"/>
  <c r="BM23" i="4" a="1"/>
  <c r="BM28" i="4" a="1"/>
  <c r="AK37" i="2" a="1"/>
  <c r="BK31" i="4" a="1"/>
  <c r="BI38" i="4" a="1"/>
  <c r="AO48" i="2" a="1"/>
  <c r="BJ39" i="4" a="1"/>
  <c r="BM36" i="4" a="1"/>
  <c r="BM16" i="4" a="1"/>
  <c r="BL37" i="4" a="1"/>
  <c r="AL39" i="2" a="1"/>
  <c r="AK14" i="2" a="1"/>
  <c r="BM8" i="4" a="1"/>
  <c r="BM42" i="4" a="1"/>
  <c r="BL30" i="4" a="1"/>
  <c r="BK23" i="4" a="1"/>
  <c r="BM38" i="4" a="1"/>
  <c r="AL17" i="2" a="1"/>
  <c r="BF32" i="4" a="1"/>
  <c r="AM48" i="2" a="1"/>
  <c r="BM14" i="4" a="1"/>
  <c r="AO39" i="2" a="1"/>
  <c r="BI20" i="4" a="1"/>
  <c r="AK29" i="2" a="1"/>
  <c r="AM23" i="2" a="1"/>
  <c r="BL28" i="4" a="1"/>
  <c r="BH19" i="4" a="1"/>
  <c r="AL37" i="2" a="1"/>
  <c r="AI51" i="4" a="1"/>
  <c r="BH41" i="4" a="1"/>
  <c r="AK47" i="2" a="1"/>
  <c r="AO16" i="2" a="1"/>
  <c r="AM38" i="2" a="1"/>
  <c r="BI37" i="4" a="1"/>
  <c r="AL45" i="2" a="1"/>
  <c r="AK9" i="2" a="1"/>
  <c r="AM40" i="2" a="1"/>
  <c r="AO18" i="2" a="1"/>
  <c r="BJ15" i="4" a="1"/>
  <c r="AJ51" i="2" a="1"/>
  <c r="BM46" i="4" a="1"/>
  <c r="AO45" i="2" a="1"/>
  <c r="AK42" i="2" a="1"/>
  <c r="BF23" i="4" a="1"/>
  <c r="BF47" i="4" a="1"/>
  <c r="BL16" i="4" a="1"/>
  <c r="BI10" i="4" a="1"/>
  <c r="AN35" i="2" a="1"/>
  <c r="BG36" i="4" a="1"/>
  <c r="AO49" i="2" a="1"/>
  <c r="BL12" i="4" a="1"/>
  <c r="BK9" i="4" a="1"/>
  <c r="BF36" i="4" a="1"/>
  <c r="AM21" i="2" a="1"/>
  <c r="AN28" i="2" a="1"/>
  <c r="BL32" i="4" a="1"/>
  <c r="BG7" i="4" a="1"/>
  <c r="AO9" i="2" a="1"/>
  <c r="BL18" i="4" a="1"/>
  <c r="AN24" i="2" a="1"/>
  <c r="AK24" i="2" a="1"/>
  <c r="AM18" i="2" a="1"/>
  <c r="AK38" i="2" a="1"/>
  <c r="BJ20" i="4" a="1"/>
  <c r="BK38" i="4" a="1"/>
  <c r="AO37" i="2" a="1"/>
  <c r="AO33" i="2" a="1"/>
  <c r="AL42" i="2" a="1"/>
  <c r="AL43" i="2" a="1"/>
  <c r="AN47" i="2" a="1"/>
  <c r="AN12" i="2" a="1"/>
  <c r="AO36" i="2" a="1"/>
  <c r="BH44" i="4" a="1"/>
  <c r="AM12" i="2" a="1"/>
  <c r="BM41" i="4" a="1"/>
  <c r="BF19" i="4" a="1"/>
  <c r="AL46" i="2" a="1"/>
  <c r="AL38" i="2" a="1"/>
  <c r="BJ32" i="4" a="1"/>
  <c r="BI47" i="4" a="1"/>
  <c r="AV51" i="4" a="1"/>
  <c r="BH46" i="4" a="1"/>
  <c r="AO26" i="2" a="1"/>
  <c r="BJ29" i="4" a="1"/>
  <c r="BL25" i="4" a="1"/>
  <c r="BM48" i="4" a="1"/>
  <c r="BF27" i="4" a="1"/>
  <c r="BA51" i="4" a="1"/>
  <c r="BH27" i="4" a="1"/>
  <c r="BK41" i="4" a="1"/>
  <c r="BH18" i="4" a="1"/>
  <c r="AK48" i="2" a="1"/>
  <c r="BH42" i="4" a="1"/>
  <c r="BK21" i="4" a="1"/>
  <c r="BF45" i="4" a="1"/>
  <c r="AL50" i="2" a="1"/>
  <c r="BF20" i="4" a="1"/>
  <c r="AO7" i="2" a="1"/>
  <c r="BH12" i="4" a="1"/>
  <c r="BJ40" i="4" a="1"/>
  <c r="BG38" i="4" a="1"/>
  <c r="AM44" i="2" a="1"/>
  <c r="BK46" i="4" a="1"/>
  <c r="AM50" i="2" a="1"/>
  <c r="BM24" i="4" a="1"/>
  <c r="AD51" i="2" a="1"/>
  <c r="AO15" i="2" a="1"/>
  <c r="D51" i="4" a="1"/>
  <c r="AK30" i="2" a="1"/>
  <c r="BG13" i="4" a="1"/>
  <c r="BJ28" i="4" a="1"/>
  <c r="BM22" i="4" a="1"/>
  <c r="BL20" i="4" a="1"/>
  <c r="BM30" i="4" a="1"/>
  <c r="BL46" i="4" a="1"/>
  <c r="BJ30" i="4" a="1"/>
  <c r="B51" i="4" a="1"/>
  <c r="BI13" i="4" a="1"/>
  <c r="BL17" i="4" a="1"/>
  <c r="AK51" i="4" a="1"/>
  <c r="BF14" i="4" a="1"/>
  <c r="AK20" i="2" a="1"/>
  <c r="BL35" i="4" a="1"/>
  <c r="BF38" i="4" a="1"/>
  <c r="BJ46" i="4" a="1"/>
  <c r="BF18" i="4" a="1"/>
  <c r="AN31" i="2" a="1"/>
  <c r="BH21" i="4" a="1"/>
  <c r="AK39" i="2" a="1"/>
  <c r="K51" i="2" a="1"/>
  <c r="BH11" i="4" a="1"/>
  <c r="BM20" i="4" a="1"/>
  <c r="BF8" i="4" a="1"/>
  <c r="AO11" i="2" a="1"/>
  <c r="BH14" i="4" a="1"/>
  <c r="AO46" i="2" a="1"/>
  <c r="BL31" i="4" a="1"/>
  <c r="BK16" i="4" a="1"/>
  <c r="AL14" i="2" a="1"/>
  <c r="BL29" i="4" a="1"/>
  <c r="BL49" i="4" a="1"/>
  <c r="BL50" i="4" a="1"/>
  <c r="BJ25" i="4" a="1"/>
  <c r="BJ37" i="4" a="1"/>
  <c r="BH22" i="4" a="1"/>
  <c r="AM46" i="2" a="1"/>
  <c r="BL47" i="4" a="1"/>
  <c r="BJ44" i="4" a="1"/>
  <c r="BJ50" i="4" a="1"/>
  <c r="AK11" i="2" a="1"/>
  <c r="AG51" i="4" a="1"/>
  <c r="BI27" i="4" a="1"/>
  <c r="AK45" i="2" a="1"/>
  <c r="AL23" i="2" a="1"/>
  <c r="BM18" i="4" a="1"/>
  <c r="AM26" i="2" a="1"/>
  <c r="BK32" i="4" a="1"/>
  <c r="AN44" i="2" a="1"/>
  <c r="AL29" i="2" a="1"/>
  <c r="AO21" i="2" a="1"/>
  <c r="AN48" i="2" a="1"/>
  <c r="AM10" i="2" a="1"/>
  <c r="BJ22" i="4" a="1"/>
  <c r="R51" i="2" a="1"/>
  <c r="AL13" i="2" a="1"/>
  <c r="BH48" i="4" a="1"/>
  <c r="AM19" i="2" a="1"/>
  <c r="AO42" i="2" a="1"/>
  <c r="AK19" i="2" a="1"/>
  <c r="BI22" i="4" a="1"/>
  <c r="BI12" i="4" a="1"/>
  <c r="BL19" i="4" a="1"/>
  <c r="AO28" i="2" a="1"/>
  <c r="F51" i="2" a="1"/>
  <c r="AL27" i="2" a="1"/>
  <c r="AK26" i="2" a="1"/>
  <c r="J51" i="2" a="1"/>
  <c r="BF26" i="4" a="1"/>
  <c r="AL20" i="2" a="1"/>
  <c r="BK10" i="4" a="1"/>
  <c r="AL25" i="2" a="1"/>
  <c r="AO19" i="2" a="1"/>
  <c r="BK14" i="4" a="1"/>
  <c r="BM45" i="4" a="1"/>
  <c r="BI15" i="4" a="1"/>
  <c r="BM29" i="4" a="1"/>
  <c r="AM24" i="2" a="1"/>
  <c r="BG12" i="4" a="1"/>
  <c r="BJ24" i="4" a="1"/>
  <c r="F51" i="4" a="1"/>
  <c r="AN41" i="2" a="1"/>
  <c r="BM47" i="4" a="1"/>
  <c r="AX51" i="4" a="1"/>
  <c r="AK18" i="2" a="1"/>
  <c r="AN38" i="2" a="1"/>
  <c r="AN17" i="2" a="1"/>
  <c r="BL38" i="4" a="1"/>
  <c r="AK34" i="2" a="1"/>
  <c r="Z51" i="2" a="1"/>
  <c r="E51" i="4" a="1"/>
  <c r="BM26" i="4" a="1"/>
  <c r="AO20" i="2" a="1"/>
  <c r="AL7" i="2" a="1"/>
  <c r="AL18" i="2" a="1"/>
  <c r="BM31" i="4" a="1"/>
  <c r="BF12" i="4" a="1"/>
  <c r="BL10" i="4" a="1"/>
  <c r="BG45" i="4" a="1"/>
  <c r="BK7" i="4" a="1"/>
  <c r="BK28" i="4" a="1"/>
  <c r="W51" i="2" a="1"/>
  <c r="AO30" i="2" a="1"/>
  <c r="BJ47" i="4" a="1"/>
  <c r="BJ31" i="4" a="1"/>
  <c r="AL49" i="2" a="1"/>
  <c r="AJ51" i="4" a="1"/>
  <c r="BF28" i="4" a="1"/>
  <c r="BF33" i="4" a="1"/>
  <c r="BF50" i="4" a="1"/>
  <c r="BI40" i="4" a="1"/>
  <c r="AN19" i="2" a="1"/>
  <c r="BK19" i="4" a="1"/>
  <c r="BJ23" i="4" a="1"/>
  <c r="BH43" i="4" a="1"/>
  <c r="AM33" i="2" a="1"/>
  <c r="BJ36" i="4" a="1"/>
  <c r="AK41" i="2" a="1"/>
  <c r="BI25" i="4" a="1"/>
  <c r="AN13" i="2" a="1"/>
  <c r="AK35" i="2" a="1"/>
  <c r="AN23" i="2" a="1"/>
  <c r="BI8" i="4" a="1"/>
  <c r="BI30" i="4" a="1"/>
  <c r="AO43" i="2" a="1"/>
  <c r="AN9" i="2" a="1"/>
  <c r="BF41" i="4" a="1"/>
  <c r="AO24" i="2" a="1"/>
  <c r="BI49" i="4" a="1"/>
  <c r="BG22" i="4" a="1"/>
  <c r="BF10" i="4" a="1"/>
  <c r="AO32" i="2" a="1"/>
  <c r="X51" i="2" a="1"/>
  <c r="BH29" i="4" a="1"/>
  <c r="BJ38" i="4" a="1"/>
  <c r="AL44" i="2" a="1"/>
  <c r="AN8" i="2" a="1"/>
  <c r="BL43" i="4" a="1"/>
  <c r="BK29" i="4" a="1"/>
  <c r="BH9" i="4" a="1"/>
  <c r="BG49" i="4" a="1"/>
  <c r="AM43" i="2" a="1"/>
  <c r="AM9" i="2" a="1"/>
  <c r="AL11" i="2" a="1"/>
  <c r="BI43" i="4" a="1"/>
  <c r="BJ33" i="4" a="1"/>
  <c r="BH24" i="4" a="1"/>
  <c r="AK8" i="2" a="1"/>
  <c r="BI33" i="4" a="1"/>
  <c r="BH49" i="4" a="1"/>
  <c r="BI17" i="4" a="1"/>
  <c r="BL33" i="4" a="1"/>
  <c r="AM27" i="2" a="1"/>
  <c r="BG23" i="4" a="1"/>
  <c r="BF24" i="4" a="1"/>
  <c r="BM39" i="4" a="1"/>
  <c r="BI44" i="4" a="1"/>
  <c r="AN7" i="2" a="1"/>
  <c r="BK11" i="4" a="1"/>
  <c r="AB51" i="2" a="1"/>
  <c r="BG37" i="4" a="1"/>
  <c r="BM13" i="4" a="1"/>
  <c r="AN20" i="2" a="1"/>
  <c r="AN43" i="2" a="1"/>
  <c r="AL31" i="2" a="1"/>
  <c r="BH26" i="4" a="1"/>
  <c r="BK49" i="4" a="1"/>
  <c r="AL15" i="2" a="1"/>
  <c r="BJ10" i="4" a="1"/>
  <c r="BK20" i="4" a="1"/>
  <c r="BK40" i="4" a="1"/>
  <c r="BG26" i="4" a="1"/>
  <c r="BG10" i="4" a="1"/>
  <c r="BK34" i="4" a="1"/>
  <c r="Y51" i="2" a="1"/>
  <c r="BL40" i="4" a="1"/>
  <c r="BI7" i="4" a="1"/>
  <c r="BM25" i="4" a="1"/>
  <c r="BD51" i="4" a="1"/>
  <c r="BG24" i="4" a="1"/>
  <c r="BJ48" i="4" a="1"/>
  <c r="BJ35" i="4" a="1"/>
  <c r="AK12" i="2" a="1"/>
  <c r="BH50" i="4" a="1"/>
  <c r="BM40" i="4" a="1"/>
  <c r="BF13" i="4" a="1"/>
  <c r="AA51" i="2" a="1"/>
  <c r="AN29" i="2" a="1"/>
  <c r="BG16" i="4" a="1"/>
  <c r="BF9" i="4" a="1"/>
  <c r="BK44" i="4" a="1"/>
  <c r="AO40" i="2" a="1"/>
  <c r="BG48" i="4" a="1"/>
  <c r="BJ34" i="4" a="1"/>
  <c r="AM11" i="2" a="1"/>
  <c r="BK42" i="4" a="1"/>
  <c r="AM28" i="2" a="1"/>
  <c r="AL30" i="2" a="1"/>
  <c r="BL9" i="4" a="1"/>
  <c r="BI14" i="4" a="1"/>
  <c r="BF39" i="4" a="1"/>
  <c r="AO23" i="2" a="1"/>
  <c r="BH28" i="4" a="1"/>
  <c r="AL32" i="2" a="1"/>
  <c r="AN27" i="2" a="1"/>
  <c r="BL41" i="4" a="1"/>
  <c r="BG30" i="4" a="1"/>
  <c r="BG8" i="4" a="1"/>
  <c r="BK30" i="4" a="1"/>
  <c r="AO50" i="2" a="1"/>
  <c r="BK33" i="4" a="1"/>
  <c r="AL28" i="2" a="1"/>
  <c r="AK40" i="2" a="1"/>
  <c r="BL14" i="4" a="1"/>
  <c r="AM51" i="4" a="1"/>
  <c r="BG20" i="4" a="1"/>
  <c r="BM50" i="4" a="1"/>
  <c r="BI16" i="4" a="1"/>
  <c r="AM45" i="2" a="1"/>
  <c r="BJ13" i="4" a="1"/>
  <c r="BL11" i="4" a="1"/>
  <c r="AK25" i="2" a="1"/>
  <c r="BI18" i="4" a="1"/>
  <c r="AL47" i="2" a="1"/>
  <c r="AK17" i="2" a="1"/>
  <c r="BG41" i="4" a="1"/>
  <c r="BL48" i="4" a="1"/>
  <c r="BI24" i="4" a="1"/>
  <c r="BG47" i="4" a="1"/>
  <c r="AM34" i="2" a="1"/>
  <c r="AN33" i="2" a="1"/>
  <c r="AA51" i="4" a="1"/>
  <c r="BF40" i="4" a="1"/>
  <c r="AF51" i="4" a="1"/>
  <c r="BE51" i="4" a="1"/>
  <c r="BG18" i="4" a="1"/>
  <c r="AW51" i="4" a="1"/>
  <c r="BH17" i="4" a="1"/>
  <c r="BF21" i="4" a="1"/>
  <c r="AK31" i="2" a="1"/>
  <c r="BH10" i="4" a="1"/>
  <c r="AO44" i="2" a="1"/>
  <c r="D51" i="2" a="1"/>
  <c r="BH7" i="4" a="1"/>
  <c r="AN45" i="2" a="1"/>
  <c r="BL24" i="4" a="1"/>
  <c r="G51" i="4" a="1"/>
  <c r="BK22" i="4" a="1"/>
  <c r="BH36" i="4" a="1"/>
  <c r="BK8" i="4" a="1"/>
  <c r="AN40" i="2" a="1"/>
  <c r="AE51" i="2" a="1"/>
  <c r="AN26" i="2" a="1"/>
  <c r="AN21" i="2" a="1"/>
  <c r="BJ17" i="4" a="1"/>
  <c r="AN18" i="2" a="1"/>
  <c r="AD51" i="4" a="1"/>
  <c r="BK27" i="4" a="1"/>
  <c r="AM16" i="2" a="1"/>
  <c r="AU51" i="4" a="1"/>
  <c r="BF30" i="4" a="1"/>
  <c r="AE51" i="4" a="1"/>
  <c r="AN36" i="2" a="1"/>
  <c r="BG33" i="4" a="1"/>
  <c r="BJ45" i="4" a="1"/>
  <c r="BK45" i="4" a="1"/>
  <c r="C51" i="4" a="1"/>
  <c r="BH35" i="4" a="1"/>
  <c r="BH45" i="4" a="1"/>
  <c r="S51" i="2" a="1"/>
  <c r="BF25" i="4" a="1"/>
  <c r="AC51" i="4" a="1"/>
  <c r="BL23" i="4" a="1"/>
  <c r="AN50" i="2" a="1"/>
  <c r="BG21" i="4" a="1"/>
  <c r="AL41" i="2" a="1"/>
  <c r="AN14" i="2" a="1"/>
  <c r="BH31" i="4" a="1"/>
  <c r="BM12" i="4" a="1"/>
  <c r="AC51" i="2" a="1"/>
  <c r="AK46" i="2" a="1"/>
  <c r="BI21" i="4" a="1"/>
  <c r="AL48" i="2" a="1"/>
  <c r="BG50" i="4" a="1"/>
  <c r="AQ51" i="4" a="1"/>
  <c r="AN37" i="2" a="1"/>
  <c r="BJ21" i="4" a="1"/>
  <c r="AI51" i="2" a="1"/>
  <c r="AM31" i="2" a="1"/>
  <c r="BM27" i="4" a="1"/>
  <c r="BI35" i="4" a="1"/>
  <c r="AO27" i="2" a="1"/>
  <c r="BI32" i="4" a="1"/>
  <c r="BM32" i="4" a="1"/>
  <c r="BC51" i="4" a="1"/>
  <c r="Q51" i="2" a="1"/>
  <c r="AM32" i="2" a="1"/>
  <c r="BI45" i="4" a="1"/>
  <c r="AK44" i="2" a="1"/>
  <c r="BM34" i="4" a="1"/>
  <c r="AM37" i="2" a="1"/>
  <c r="AP51" i="4" a="1"/>
  <c r="L51" i="2" a="1"/>
  <c r="BJ41" i="4" a="1"/>
  <c r="BF29" i="4" a="1"/>
  <c r="BG42" i="4" a="1"/>
  <c r="AM49" i="2" a="1"/>
  <c r="BH37" i="4" a="1"/>
  <c r="AK13" i="2" a="1"/>
  <c r="BG29" i="4" a="1"/>
  <c r="BL21" i="4" a="1"/>
  <c r="BJ7" i="4" a="1"/>
  <c r="AL19" i="2" a="1"/>
  <c r="AN22" i="2" a="1"/>
  <c r="AL22" i="2" a="1"/>
  <c r="BK50" i="4" a="1"/>
  <c r="AO14" i="2" a="1"/>
  <c r="AO17" i="2" a="1"/>
  <c r="AM47" i="2" a="1"/>
  <c r="BK35" i="4" a="1"/>
  <c r="AK32" i="2" a="1"/>
  <c r="AM36" i="2" a="1"/>
  <c r="BK36" i="4" a="1"/>
  <c r="BK37" i="4" a="1"/>
  <c r="BI23" i="4" a="1"/>
  <c r="BH39" i="4" a="1"/>
  <c r="BG17" i="4" a="1"/>
  <c r="AN16" i="2" a="1"/>
  <c r="BG28" i="4" a="1"/>
  <c r="AN42" i="2" a="1"/>
  <c r="AL51" i="4" a="1"/>
  <c r="BK24" i="4" a="1"/>
  <c r="AM17" i="2" a="1"/>
  <c r="T51" i="2" a="1"/>
  <c r="AO10" i="2" a="1"/>
  <c r="AO35" i="2" a="1"/>
  <c r="J51" i="4" l="1"/>
  <c r="V51" i="4"/>
  <c r="K51" i="4"/>
  <c r="Y51" i="4"/>
  <c r="M51" i="4"/>
  <c r="O51" i="4"/>
  <c r="T51" i="4"/>
  <c r="S51" i="4"/>
  <c r="R51" i="4"/>
  <c r="L51" i="4"/>
  <c r="X51" i="4"/>
  <c r="Q51" i="4"/>
  <c r="W51" i="4"/>
  <c r="N51" i="4"/>
  <c r="P51" i="4"/>
  <c r="U51" i="4"/>
  <c r="BJ40" i="4"/>
  <c r="BM34" i="4"/>
  <c r="AN45" i="2"/>
  <c r="BF33" i="4"/>
  <c r="BH12" i="4"/>
  <c r="AO35" i="2"/>
  <c r="AK32" i="2"/>
  <c r="BF28" i="4"/>
  <c r="AO7" i="2"/>
  <c r="AK44" i="2"/>
  <c r="BH7" i="4"/>
  <c r="BJ28" i="4"/>
  <c r="BF20" i="4"/>
  <c r="BH45" i="4"/>
  <c r="AN21" i="2"/>
  <c r="AJ51" i="4"/>
  <c r="AL50" i="2"/>
  <c r="BI45" i="4"/>
  <c r="D51" i="2"/>
  <c r="BG13" i="4"/>
  <c r="BF45" i="4"/>
  <c r="AO10" i="2"/>
  <c r="BK35" i="4"/>
  <c r="AL49" i="2"/>
  <c r="BK21" i="4"/>
  <c r="AM32" i="2"/>
  <c r="AO44" i="2"/>
  <c r="AK30" i="2"/>
  <c r="BH42" i="4"/>
  <c r="T51" i="2"/>
  <c r="AN26" i="2"/>
  <c r="D51" i="4"/>
  <c r="AK48" i="2"/>
  <c r="Q51" i="2"/>
  <c r="BH10" i="4"/>
  <c r="BJ31" i="4"/>
  <c r="BH18" i="4"/>
  <c r="BH35" i="4"/>
  <c r="AE51" i="2"/>
  <c r="AO15" i="2"/>
  <c r="BK41" i="4"/>
  <c r="BC51" i="4"/>
  <c r="AK31" i="2"/>
  <c r="BJ47" i="4"/>
  <c r="BH27" i="4"/>
  <c r="C51" i="4"/>
  <c r="AM47" i="2"/>
  <c r="AD51" i="2"/>
  <c r="BA51" i="4"/>
  <c r="BM32" i="4"/>
  <c r="BF21" i="4"/>
  <c r="AO30" i="2"/>
  <c r="BF27" i="4"/>
  <c r="AM17" i="2"/>
  <c r="AO17" i="2"/>
  <c r="BM24" i="4"/>
  <c r="BM48" i="4"/>
  <c r="BI32" i="4"/>
  <c r="BH17" i="4"/>
  <c r="W51" i="2"/>
  <c r="BL25" i="4"/>
  <c r="BK24" i="4"/>
  <c r="AN40" i="2"/>
  <c r="AM50" i="2"/>
  <c r="BJ29" i="4"/>
  <c r="AO27" i="2"/>
  <c r="AW51" i="4"/>
  <c r="BK28" i="4"/>
  <c r="AO26" i="2"/>
  <c r="BK45" i="4"/>
  <c r="AO14" i="2"/>
  <c r="BK46" i="4"/>
  <c r="BH46" i="4"/>
  <c r="BI35" i="4"/>
  <c r="BG18" i="4"/>
  <c r="BK7" i="4"/>
  <c r="AV51" i="4"/>
  <c r="AL51" i="4"/>
  <c r="BK8" i="4"/>
  <c r="AM44" i="2"/>
  <c r="BI47" i="4"/>
  <c r="BM27" i="4"/>
  <c r="BE51" i="4"/>
  <c r="BG45" i="4"/>
  <c r="BJ32" i="4"/>
  <c r="BJ45" i="4"/>
  <c r="BK50" i="4"/>
  <c r="BG38" i="4"/>
  <c r="AL38" i="2"/>
  <c r="AM31" i="2"/>
  <c r="AF51" i="4"/>
  <c r="BL10" i="4"/>
  <c r="AL46" i="2"/>
  <c r="AN42" i="2"/>
  <c r="BH36" i="4"/>
  <c r="BF12" i="4"/>
  <c r="BF19" i="4"/>
  <c r="AI51" i="2"/>
  <c r="BF40" i="4"/>
  <c r="BM31" i="4"/>
  <c r="BM41" i="4"/>
  <c r="BG33" i="4"/>
  <c r="AL22" i="2"/>
  <c r="AL18" i="2"/>
  <c r="AM12" i="2"/>
  <c r="BJ21" i="4"/>
  <c r="AA51" i="4"/>
  <c r="AL7" i="2"/>
  <c r="BH44" i="4"/>
  <c r="BG28" i="4"/>
  <c r="BK22" i="4"/>
  <c r="AO20" i="2"/>
  <c r="AO36" i="2"/>
  <c r="AN37" i="2"/>
  <c r="AN33" i="2"/>
  <c r="BM26" i="4"/>
  <c r="AN12" i="2"/>
  <c r="AN36" i="2"/>
  <c r="G51" i="4"/>
  <c r="E51" i="4"/>
  <c r="AN47" i="2"/>
  <c r="AQ51" i="4"/>
  <c r="AM34" i="2"/>
  <c r="Z51" i="2"/>
  <c r="AL43" i="2"/>
  <c r="AN16" i="2"/>
  <c r="AN22" i="2"/>
  <c r="AK34" i="2"/>
  <c r="AL42" i="2"/>
  <c r="BG50" i="4"/>
  <c r="BG47" i="4"/>
  <c r="BL38" i="4"/>
  <c r="AO33" i="2"/>
  <c r="AE51" i="4"/>
  <c r="AL19" i="2"/>
  <c r="AN17" i="2"/>
  <c r="AO37" i="2"/>
  <c r="AL48" i="2"/>
  <c r="BI24" i="4"/>
  <c r="AN38" i="2"/>
  <c r="BK38" i="4"/>
  <c r="BG17" i="4"/>
  <c r="BL24" i="4"/>
  <c r="AK18" i="2"/>
  <c r="BJ20" i="4"/>
  <c r="BI21" i="4"/>
  <c r="BL48" i="4"/>
  <c r="AX51" i="4"/>
  <c r="AK38" i="2"/>
  <c r="BF30" i="4"/>
  <c r="BJ7" i="4"/>
  <c r="BM47" i="4"/>
  <c r="AM18" i="2"/>
  <c r="AK46" i="2"/>
  <c r="BG41" i="4"/>
  <c r="AN41" i="2"/>
  <c r="AK24" i="2"/>
  <c r="AU51" i="4"/>
  <c r="BL21" i="4"/>
  <c r="F51" i="4"/>
  <c r="AN24" i="2"/>
  <c r="AC51" i="2"/>
  <c r="AK17" i="2"/>
  <c r="BJ24" i="4"/>
  <c r="BL18" i="4"/>
  <c r="BH39" i="4"/>
  <c r="AM39" i="2"/>
  <c r="BG29" i="4"/>
  <c r="BG12" i="4"/>
  <c r="AO9" i="2"/>
  <c r="BH47" i="4"/>
  <c r="BM12" i="4"/>
  <c r="AL47" i="2"/>
  <c r="AM24" i="2"/>
  <c r="BK48" i="4"/>
  <c r="BG7" i="4"/>
  <c r="AM16" i="2"/>
  <c r="AK13" i="2"/>
  <c r="AK49" i="2"/>
  <c r="BM29" i="4"/>
  <c r="BL32" i="4"/>
  <c r="BH31" i="4"/>
  <c r="AL12" i="2"/>
  <c r="BI18" i="4"/>
  <c r="BI15" i="4"/>
  <c r="AN28" i="2"/>
  <c r="AO13" i="2"/>
  <c r="BI23" i="4"/>
  <c r="BH37" i="4"/>
  <c r="BM45" i="4"/>
  <c r="BF17" i="4"/>
  <c r="AM21" i="2"/>
  <c r="AN14" i="2"/>
  <c r="BI49" i="4"/>
  <c r="BM37" i="4"/>
  <c r="BK14" i="4"/>
  <c r="BF36" i="4"/>
  <c r="AK25" i="2"/>
  <c r="BM21" i="4"/>
  <c r="AO24" i="2"/>
  <c r="AO19" i="2"/>
  <c r="BK9" i="4"/>
  <c r="BK18" i="4"/>
  <c r="BK27" i="4"/>
  <c r="BF41" i="4"/>
  <c r="AL25" i="2"/>
  <c r="B51" i="2"/>
  <c r="BL12" i="4"/>
  <c r="AM49" i="2"/>
  <c r="AN9" i="2"/>
  <c r="AL24" i="2"/>
  <c r="BK10" i="4"/>
  <c r="AO49" i="2"/>
  <c r="AL41" i="2"/>
  <c r="AH51" i="4"/>
  <c r="AO43" i="2"/>
  <c r="AL20" i="2"/>
  <c r="BG36" i="4"/>
  <c r="AN39" i="2"/>
  <c r="BL11" i="4"/>
  <c r="BI30" i="4"/>
  <c r="BF26" i="4"/>
  <c r="AM42" i="2"/>
  <c r="AN35" i="2"/>
  <c r="BK37" i="4"/>
  <c r="Y51" i="2"/>
  <c r="BK43" i="4"/>
  <c r="J51" i="2"/>
  <c r="BI10" i="4"/>
  <c r="BG42" i="4"/>
  <c r="BF16" i="4"/>
  <c r="BI8" i="4"/>
  <c r="AK26" i="2"/>
  <c r="BL16" i="4"/>
  <c r="BL42" i="4"/>
  <c r="BG21" i="4"/>
  <c r="AN23" i="2"/>
  <c r="AL27" i="2"/>
  <c r="AL8" i="2"/>
  <c r="BF47" i="4"/>
  <c r="BJ13" i="4"/>
  <c r="BK34" i="4"/>
  <c r="BI39" i="4"/>
  <c r="F51" i="2"/>
  <c r="BF23" i="4"/>
  <c r="AD51" i="4"/>
  <c r="AO31" i="2"/>
  <c r="AK35" i="2"/>
  <c r="AO28" i="2"/>
  <c r="AK42" i="2"/>
  <c r="BG15" i="4"/>
  <c r="BF29" i="4"/>
  <c r="BG10" i="4"/>
  <c r="BL19" i="4"/>
  <c r="AM15" i="2"/>
  <c r="AO45" i="2"/>
  <c r="AN50" i="2"/>
  <c r="AN13" i="2"/>
  <c r="AO51" i="4"/>
  <c r="BI12" i="4"/>
  <c r="BM46" i="4"/>
  <c r="AM45" i="2"/>
  <c r="BH38" i="4"/>
  <c r="BG26" i="4"/>
  <c r="BI22" i="4"/>
  <c r="AJ51" i="2"/>
  <c r="BK47" i="4"/>
  <c r="AN18" i="2"/>
  <c r="BI25" i="4"/>
  <c r="AK19" i="2"/>
  <c r="AK33" i="2"/>
  <c r="BJ15" i="4"/>
  <c r="BJ41" i="4"/>
  <c r="BK40" i="4"/>
  <c r="BH8" i="4"/>
  <c r="AO42" i="2"/>
  <c r="AO18" i="2"/>
  <c r="BL23" i="4"/>
  <c r="AK50" i="2"/>
  <c r="AK41" i="2"/>
  <c r="AM19" i="2"/>
  <c r="AM40" i="2"/>
  <c r="AO47" i="2"/>
  <c r="BI16" i="4"/>
  <c r="BK20" i="4"/>
  <c r="BH48" i="4"/>
  <c r="BG46" i="4"/>
  <c r="AK9" i="2"/>
  <c r="BK36" i="4"/>
  <c r="BJ36" i="4"/>
  <c r="AK43" i="2"/>
  <c r="AL13" i="2"/>
  <c r="AL45" i="2"/>
  <c r="L51" i="2"/>
  <c r="BH15" i="4"/>
  <c r="BJ10" i="4"/>
  <c r="R51" i="2"/>
  <c r="BI37" i="4"/>
  <c r="BH16" i="4"/>
  <c r="AC51" i="4"/>
  <c r="AM33" i="2"/>
  <c r="BJ22" i="4"/>
  <c r="BJ27" i="4"/>
  <c r="AM38" i="2"/>
  <c r="BM50" i="4"/>
  <c r="AL15" i="2"/>
  <c r="BI34" i="4"/>
  <c r="AM10" i="2"/>
  <c r="AO16" i="2"/>
  <c r="AM36" i="2"/>
  <c r="AR51" i="4"/>
  <c r="BH43" i="4"/>
  <c r="AN48" i="2"/>
  <c r="AK47" i="2"/>
  <c r="BH23" i="4"/>
  <c r="AP51" i="4"/>
  <c r="BK49" i="4"/>
  <c r="AO21" i="2"/>
  <c r="AO22" i="2"/>
  <c r="BH41" i="4"/>
  <c r="BF25" i="4"/>
  <c r="BJ23" i="4"/>
  <c r="BL45" i="4"/>
  <c r="AL29" i="2"/>
  <c r="AI51" i="4"/>
  <c r="BG20" i="4"/>
  <c r="BF15" i="4"/>
  <c r="BH26" i="4"/>
  <c r="AN44" i="2"/>
  <c r="AL37" i="2"/>
  <c r="BI36" i="4"/>
  <c r="BJ17" i="4"/>
  <c r="BK19" i="4"/>
  <c r="BK32" i="4"/>
  <c r="BH32" i="4"/>
  <c r="BH19" i="4"/>
  <c r="AM37" i="2"/>
  <c r="AL31" i="2"/>
  <c r="AM14" i="2"/>
  <c r="AM26" i="2"/>
  <c r="BL28" i="4"/>
  <c r="S51" i="2"/>
  <c r="AH51" i="2"/>
  <c r="AN19" i="2"/>
  <c r="BM18" i="4"/>
  <c r="AM23" i="2"/>
  <c r="BJ43" i="4"/>
  <c r="AM51" i="4"/>
  <c r="AN43" i="2"/>
  <c r="AL23" i="2"/>
  <c r="BH30" i="4"/>
  <c r="AK29" i="2"/>
  <c r="BL14" i="4"/>
  <c r="BM30" i="4"/>
  <c r="BJ9" i="4"/>
  <c r="AK45" i="2"/>
  <c r="BI20" i="4"/>
  <c r="AK40" i="2"/>
  <c r="BI19" i="4"/>
  <c r="BI40" i="4"/>
  <c r="BI27" i="4"/>
  <c r="AO39" i="2"/>
  <c r="BK26" i="4"/>
  <c r="AL28" i="2"/>
  <c r="AN20" i="2"/>
  <c r="AG51" i="4"/>
  <c r="AM25" i="2"/>
  <c r="BM14" i="4"/>
  <c r="BK33" i="4"/>
  <c r="BL20" i="4"/>
  <c r="AO38" i="2"/>
  <c r="AK11" i="2"/>
  <c r="AM48" i="2"/>
  <c r="AO50" i="2"/>
  <c r="BG43" i="4"/>
  <c r="BM13" i="4"/>
  <c r="BJ50" i="4"/>
  <c r="BF32" i="4"/>
  <c r="BM35" i="4"/>
  <c r="BK30" i="4"/>
  <c r="BF50" i="4"/>
  <c r="BJ44" i="4"/>
  <c r="BJ8" i="4"/>
  <c r="AL17" i="2"/>
  <c r="BG8" i="4"/>
  <c r="BG37" i="4"/>
  <c r="AK7" i="2"/>
  <c r="BL47" i="4"/>
  <c r="BM38" i="4"/>
  <c r="AM41" i="2"/>
  <c r="AT51" i="4"/>
  <c r="BG30" i="4"/>
  <c r="BM22" i="4"/>
  <c r="BI26" i="4"/>
  <c r="BF35" i="4"/>
  <c r="AM46" i="2"/>
  <c r="BK23" i="4"/>
  <c r="BJ12" i="4"/>
  <c r="BK12" i="4"/>
  <c r="BL41" i="4"/>
  <c r="AB51" i="2"/>
  <c r="BI31" i="4"/>
  <c r="BF31" i="4"/>
  <c r="BH22" i="4"/>
  <c r="BL30" i="4"/>
  <c r="BJ42" i="4"/>
  <c r="BI9" i="4"/>
  <c r="AN27" i="2"/>
  <c r="BK11" i="4"/>
  <c r="BH40" i="4"/>
  <c r="AM29" i="2"/>
  <c r="BJ37" i="4"/>
  <c r="BM42" i="4"/>
  <c r="AN32" i="2"/>
  <c r="BF7" i="4"/>
  <c r="AL32" i="2"/>
  <c r="AN7" i="2"/>
  <c r="BG14" i="4"/>
  <c r="N51" i="2"/>
  <c r="BJ25" i="4"/>
  <c r="BM8" i="4"/>
  <c r="AO12" i="2"/>
  <c r="BF46" i="4"/>
  <c r="BH28" i="4"/>
  <c r="BI44" i="4"/>
  <c r="AK15" i="2"/>
  <c r="G51" i="2"/>
  <c r="BL50" i="4"/>
  <c r="AK14" i="2"/>
  <c r="BJ18" i="4"/>
  <c r="BJ19" i="4"/>
  <c r="AO23" i="2"/>
  <c r="BM39" i="4"/>
  <c r="AO25" i="2"/>
  <c r="BG19" i="4"/>
  <c r="BL49" i="4"/>
  <c r="AL39" i="2"/>
  <c r="BJ16" i="4"/>
  <c r="AN49" i="2"/>
  <c r="BF39" i="4"/>
  <c r="BF24" i="4"/>
  <c r="BF42" i="4"/>
  <c r="BF37" i="4"/>
  <c r="BL29" i="4"/>
  <c r="BL37" i="4"/>
  <c r="AM35" i="2"/>
  <c r="BL22" i="4"/>
  <c r="BI14" i="4"/>
  <c r="BG23" i="4"/>
  <c r="AK22" i="2"/>
  <c r="BG31" i="4"/>
  <c r="AL14" i="2"/>
  <c r="BM16" i="4"/>
  <c r="AL21" i="2"/>
  <c r="BL34" i="4"/>
  <c r="BL9" i="4"/>
  <c r="AM27" i="2"/>
  <c r="BJ14" i="4"/>
  <c r="C51" i="2"/>
  <c r="BK16" i="4"/>
  <c r="BM36" i="4"/>
  <c r="BK17" i="4"/>
  <c r="BK25" i="4"/>
  <c r="AL30" i="2"/>
  <c r="BL33" i="4"/>
  <c r="BM49" i="4"/>
  <c r="BG35" i="4"/>
  <c r="BL31" i="4"/>
  <c r="BJ39" i="4"/>
  <c r="AN15" i="2"/>
  <c r="AF51" i="2"/>
  <c r="AM28" i="2"/>
  <c r="BI17" i="4"/>
  <c r="M51" i="2"/>
  <c r="BI41" i="4"/>
  <c r="AO46" i="2"/>
  <c r="AO48" i="2"/>
  <c r="AL40" i="2"/>
  <c r="E51" i="2"/>
  <c r="BK42" i="4"/>
  <c r="BH49" i="4"/>
  <c r="BI48" i="4"/>
  <c r="BH25" i="4"/>
  <c r="BH14" i="4"/>
  <c r="BI38" i="4"/>
  <c r="BG32" i="4"/>
  <c r="AM22" i="2"/>
  <c r="AM11" i="2"/>
  <c r="BI33" i="4"/>
  <c r="AG51" i="2"/>
  <c r="AK16" i="2"/>
  <c r="AO11" i="2"/>
  <c r="BK31" i="4"/>
  <c r="BK39" i="4"/>
  <c r="BM33" i="4"/>
  <c r="BJ34" i="4"/>
  <c r="AK8" i="2"/>
  <c r="BG34" i="4"/>
  <c r="BM43" i="4"/>
  <c r="BF8" i="4"/>
  <c r="AK37" i="2"/>
  <c r="BL15" i="4"/>
  <c r="BI11" i="4"/>
  <c r="BG48" i="4"/>
  <c r="BH24" i="4"/>
  <c r="BF22" i="4"/>
  <c r="BL36" i="4"/>
  <c r="BM20" i="4"/>
  <c r="BM28" i="4"/>
  <c r="BL39" i="4"/>
  <c r="AL33" i="2"/>
  <c r="AO40" i="2"/>
  <c r="BJ33" i="4"/>
  <c r="AN51" i="4"/>
  <c r="BH34" i="4"/>
  <c r="BH11" i="4"/>
  <c r="BM23" i="4"/>
  <c r="BJ49" i="4"/>
  <c r="BG39" i="4"/>
  <c r="BK44" i="4"/>
  <c r="BI43" i="4"/>
  <c r="BG40" i="4"/>
  <c r="AS51" i="4"/>
  <c r="K51" i="2"/>
  <c r="O51" i="2"/>
  <c r="BL7" i="4"/>
  <c r="AL9" i="2"/>
  <c r="BF9" i="4"/>
  <c r="AL11" i="2"/>
  <c r="AK23" i="2"/>
  <c r="AL16" i="2"/>
  <c r="AK39" i="2"/>
  <c r="V51" i="2"/>
  <c r="Z51" i="4"/>
  <c r="AN11" i="2"/>
  <c r="BG16" i="4"/>
  <c r="AM9" i="2"/>
  <c r="BL27" i="4"/>
  <c r="BF44" i="4"/>
  <c r="BH21" i="4"/>
  <c r="AN34" i="2"/>
  <c r="AB51" i="4"/>
  <c r="AM30" i="2"/>
  <c r="AN29" i="2"/>
  <c r="AM43" i="2"/>
  <c r="BI29" i="4"/>
  <c r="BG25" i="4"/>
  <c r="AN31" i="2"/>
  <c r="AK21" i="2"/>
  <c r="BM44" i="4"/>
  <c r="AK28" i="2"/>
  <c r="AA51" i="2"/>
  <c r="BG49" i="4"/>
  <c r="H51" i="4"/>
  <c r="BI46" i="4"/>
  <c r="BF18" i="4"/>
  <c r="BI50" i="4"/>
  <c r="AK36" i="2"/>
  <c r="AL10" i="2"/>
  <c r="BF13" i="4"/>
  <c r="BH9" i="4"/>
  <c r="AN30" i="2"/>
  <c r="AO41" i="2"/>
  <c r="BJ46" i="4"/>
  <c r="BF11" i="4"/>
  <c r="H51" i="2"/>
  <c r="AZ51" i="4"/>
  <c r="BM40" i="4"/>
  <c r="BK29" i="4"/>
  <c r="AM20" i="2"/>
  <c r="AY51" i="4"/>
  <c r="BF38" i="4"/>
  <c r="AK27" i="2"/>
  <c r="BK13" i="4"/>
  <c r="AL35" i="2"/>
  <c r="BH50" i="4"/>
  <c r="BL43" i="4"/>
  <c r="BH13" i="4"/>
  <c r="P51" i="2"/>
  <c r="BL35" i="4"/>
  <c r="BM17" i="4"/>
  <c r="BF34" i="4"/>
  <c r="BL44" i="4"/>
  <c r="AK12" i="2"/>
  <c r="AN8" i="2"/>
  <c r="BM9" i="4"/>
  <c r="BM10" i="4"/>
  <c r="AK20" i="2"/>
  <c r="BM7" i="4"/>
  <c r="BG9" i="4"/>
  <c r="BF48" i="4"/>
  <c r="BJ35" i="4"/>
  <c r="AL44" i="2"/>
  <c r="BF43" i="4"/>
  <c r="BK15" i="4"/>
  <c r="BF14" i="4"/>
  <c r="BH33" i="4"/>
  <c r="I51" i="2"/>
  <c r="AM7" i="2"/>
  <c r="BJ48" i="4"/>
  <c r="BJ38" i="4"/>
  <c r="BM19" i="4"/>
  <c r="BF49" i="4"/>
  <c r="AK51" i="4"/>
  <c r="AM13" i="2"/>
  <c r="BI42" i="4"/>
  <c r="AN46" i="2"/>
  <c r="BG24" i="4"/>
  <c r="BH29" i="4"/>
  <c r="BM15" i="4"/>
  <c r="AO29" i="2"/>
  <c r="BL17" i="4"/>
  <c r="BG27" i="4"/>
  <c r="AL26" i="2"/>
  <c r="AO8" i="2"/>
  <c r="BD51" i="4"/>
  <c r="X51" i="2"/>
  <c r="AL36" i="2"/>
  <c r="BL26" i="4"/>
  <c r="BI13" i="4"/>
  <c r="BL8" i="4"/>
  <c r="BM11" i="4"/>
  <c r="BH20" i="4"/>
  <c r="BM25" i="4"/>
  <c r="AO32" i="2"/>
  <c r="AN25" i="2"/>
  <c r="U51" i="2"/>
  <c r="B51" i="4"/>
  <c r="AL34" i="2"/>
  <c r="AN10" i="2"/>
  <c r="BJ11" i="4"/>
  <c r="BI7" i="4"/>
  <c r="BF10" i="4"/>
  <c r="AO34" i="2"/>
  <c r="BJ26" i="4"/>
  <c r="BJ30" i="4"/>
  <c r="AM8" i="2"/>
  <c r="BG11" i="4"/>
  <c r="BL13" i="4"/>
  <c r="BL40" i="4"/>
  <c r="BG22" i="4"/>
  <c r="BB51" i="4"/>
  <c r="BI28" i="4"/>
  <c r="BL46" i="4"/>
  <c r="BG44" i="4"/>
  <c r="I51" i="4"/>
  <c r="AK10" i="2"/>
  <c r="BI51" i="4" l="1" a="1"/>
  <c r="BI51" i="4" s="1"/>
  <c r="AL51" i="2" a="1"/>
  <c r="AL51" i="2" s="1"/>
  <c r="AM51" i="2" a="1"/>
  <c r="AM51" i="2" s="1"/>
  <c r="AN51" i="2" a="1"/>
  <c r="AN51" i="2" s="1"/>
  <c r="BF51" i="4" a="1"/>
  <c r="BF51" i="4" s="1"/>
  <c r="BJ51" i="4" a="1"/>
  <c r="BJ51" i="4" s="1"/>
  <c r="BM51" i="4" a="1"/>
  <c r="BM51" i="4" s="1"/>
  <c r="BG51" i="4" a="1"/>
  <c r="BG51" i="4" s="1"/>
  <c r="BH51" i="4" a="1"/>
  <c r="BH51" i="4" s="1"/>
  <c r="AO51" i="2" a="1"/>
  <c r="AO51" i="2" s="1"/>
  <c r="BL51" i="4" a="1"/>
  <c r="BL51" i="4" s="1"/>
  <c r="AK51" i="2" a="1"/>
  <c r="AK51" i="2" s="1"/>
  <c r="BK51" i="4" a="1"/>
  <c r="BK5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<sst xmlns="http://schemas.openxmlformats.org/spreadsheetml/2006/main" count="456" uniqueCount="72">
  <si>
    <t>MAE</t>
  </si>
  <si>
    <t>MSE</t>
  </si>
  <si>
    <t>R</t>
  </si>
  <si>
    <t>AI01.Jaccard</t>
  </si>
  <si>
    <t>AI02.Cosine</t>
  </si>
  <si>
    <t>AI03.Pearson</t>
  </si>
  <si>
    <t>AI07.PSS</t>
  </si>
  <si>
    <t>AI16.TA</t>
  </si>
  <si>
    <t>AU01.Jaccard</t>
  </si>
  <si>
    <t>AU02.Cosine</t>
  </si>
  <si>
    <t>AU03.Pearson</t>
  </si>
  <si>
    <t>AU07.PSS</t>
  </si>
  <si>
    <t>AU16.TA</t>
  </si>
  <si>
    <t>BI01.Dice</t>
  </si>
  <si>
    <t>BI01.IJ</t>
  </si>
  <si>
    <t>BI01.JacLMH</t>
  </si>
  <si>
    <t>BI01.JacRA</t>
  </si>
  <si>
    <t>BI01.RatingJaccard</t>
  </si>
  <si>
    <t>BI01.RelevantJaccard</t>
  </si>
  <si>
    <t>BI02.CosineJ</t>
  </si>
  <si>
    <t>BI03.PearsonJ</t>
  </si>
  <si>
    <t>BI07.PSSJ</t>
  </si>
  <si>
    <t>BI14.Amer</t>
  </si>
  <si>
    <t>BI14.AmerJ</t>
  </si>
  <si>
    <t>BI16.TAJ</t>
  </si>
  <si>
    <t>BU01.Dice</t>
  </si>
  <si>
    <t>BU01.IJ</t>
  </si>
  <si>
    <t>BU01.JacLMH</t>
  </si>
  <si>
    <t>BU01.JacRA</t>
  </si>
  <si>
    <t>BU01.RatingJaccard</t>
  </si>
  <si>
    <t>BU01.RelevantJaccard</t>
  </si>
  <si>
    <t>BU02.CosineJ</t>
  </si>
  <si>
    <t>BU03.PearsonJ</t>
  </si>
  <si>
    <t>BU07.PSSJ</t>
  </si>
  <si>
    <t>BU14.Amer</t>
  </si>
  <si>
    <t>BU14.AmerJ</t>
  </si>
  <si>
    <t>BU16.TAJ</t>
  </si>
  <si>
    <t>CI01.IJ.Amer</t>
  </si>
  <si>
    <t>CI01.IJ.Cosine</t>
  </si>
  <si>
    <t>CI01.IJ.PSS</t>
  </si>
  <si>
    <t>CI01.IJ.Pearson</t>
  </si>
  <si>
    <t>CI01.IJ.TA</t>
  </si>
  <si>
    <t>CU01.IJ.Amer</t>
  </si>
  <si>
    <t>CU01.IJ.Cosine</t>
  </si>
  <si>
    <t>CU01.IJ.PSS</t>
  </si>
  <si>
    <t>CU01.IJ.Pearson</t>
  </si>
  <si>
    <t>CU01.IJ.TA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</si>
  <si>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</si>
  <si>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</si>
  <si>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</si>
  <si>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</si>
  <si>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</si>
  <si>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t>BEST</t>
  </si>
  <si>
    <t>r=0.5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</si>
  <si>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</si>
  <si>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</si>
  <si>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</si>
  <si>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</si>
  <si>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</si>
  <si>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</si>
  <si>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</si>
  <si>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</si>
  <si>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</si>
  <si>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</si>
  <si>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</si>
  <si>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</si>
  <si>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r>
      <rPr>
        <b/>
        <i/>
        <sz val="10"/>
        <color theme="1"/>
        <rFont val="Calibri"/>
        <family val="2"/>
        <scheme val="minor"/>
      </rPr>
      <t>k</t>
    </r>
    <r>
      <rPr>
        <b/>
        <sz val="10"/>
        <color theme="1"/>
        <rFont val="Calibri"/>
        <family val="2"/>
        <scheme val="minor"/>
      </rPr>
      <t>=5</t>
    </r>
  </si>
  <si>
    <r>
      <rPr>
        <b/>
        <i/>
        <sz val="10"/>
        <color theme="1"/>
        <rFont val="Calibri"/>
        <family val="2"/>
        <scheme val="minor"/>
      </rPr>
      <t>k</t>
    </r>
    <r>
      <rPr>
        <b/>
        <sz val="10"/>
        <color theme="1"/>
        <rFont val="Calibri"/>
        <family val="2"/>
        <scheme val="minor"/>
      </rPr>
      <t>=10</t>
    </r>
  </si>
  <si>
    <r>
      <rPr>
        <b/>
        <i/>
        <sz val="10"/>
        <color theme="1"/>
        <rFont val="Calibri"/>
        <family val="2"/>
        <scheme val="minor"/>
      </rPr>
      <t>k</t>
    </r>
    <r>
      <rPr>
        <b/>
        <sz val="10"/>
        <color theme="1"/>
        <rFont val="Calibri"/>
        <family val="2"/>
        <scheme val="minor"/>
      </rPr>
      <t>=20</t>
    </r>
  </si>
  <si>
    <r>
      <rPr>
        <b/>
        <i/>
        <sz val="10"/>
        <color theme="1"/>
        <rFont val="Calibri"/>
        <family val="2"/>
        <scheme val="minor"/>
      </rPr>
      <t>k</t>
    </r>
    <r>
      <rPr>
        <b/>
        <sz val="10"/>
        <color theme="1"/>
        <rFont val="Calibri"/>
        <family val="2"/>
        <scheme val="minor"/>
      </rPr>
      <t>=15</t>
    </r>
  </si>
  <si>
    <r>
      <rPr>
        <b/>
        <i/>
        <sz val="10"/>
        <color theme="1"/>
        <rFont val="Calibri"/>
        <family val="2"/>
        <scheme val="minor"/>
      </rPr>
      <t>k</t>
    </r>
    <r>
      <rPr>
        <b/>
        <sz val="10"/>
        <color theme="1"/>
        <rFont val="Calibri"/>
        <family val="2"/>
        <scheme val="minor"/>
      </rPr>
      <t>=50</t>
    </r>
  </si>
  <si>
    <r>
      <rPr>
        <b/>
        <i/>
        <sz val="10"/>
        <color theme="1"/>
        <rFont val="Calibri"/>
        <family val="2"/>
        <scheme val="minor"/>
      </rPr>
      <t>k</t>
    </r>
    <r>
      <rPr>
        <b/>
        <sz val="10"/>
        <color theme="1"/>
        <rFont val="Calibri"/>
        <family val="2"/>
        <scheme val="minor"/>
      </rPr>
      <t>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</si>
</sst>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b/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AO51"/>
  <sheetViews>
    <sheetView tabSelected="1" zoomScaleNormal="100" workbookViewId="0">
      <pane xSplit="1" topLeftCell="B1" activePane="topRight" state="frozen"/>
      <selection activeCell="A43" sqref="A43"/>
      <selection pane="topRight" activeCell="B4" sqref="B4:F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4"/>
    <col min="37" max="41" width="9.140625" style="11"/>
    <col min="42" max="16384" width="9.140625" style="1"/>
  </cols>
  <sheetData>
    <row r="1" spans="1:41" s="3" customFormat="1" ht="12" hidden="1" customHeight="1" x14ac:dyDescent="0.2">
      <c r="A1" s="1"/>
      <c r="B1" s="2" t="s">
        <v>54</v>
      </c>
      <c r="C1" s="2" t="s">
        <v>54</v>
      </c>
      <c r="D1" s="2" t="s">
        <v>54</v>
      </c>
      <c r="E1" s="2" t="s">
        <v>54</v>
      </c>
      <c r="F1" s="2" t="s">
        <v>54</v>
      </c>
      <c r="G1" s="10" t="s">
        <v>63</v>
      </c>
      <c r="H1" s="10" t="s">
        <v>63</v>
      </c>
      <c r="I1" s="10" t="s">
        <v>63</v>
      </c>
      <c r="J1" s="10" t="s">
        <v>63</v>
      </c>
      <c r="K1" s="10" t="s">
        <v>63</v>
      </c>
      <c r="L1" s="2" t="s">
        <v>64</v>
      </c>
      <c r="M1" s="2" t="s">
        <v>64</v>
      </c>
      <c r="N1" s="2" t="s">
        <v>64</v>
      </c>
      <c r="O1" s="2" t="s">
        <v>64</v>
      </c>
      <c r="P1" s="2" t="s">
        <v>64</v>
      </c>
      <c r="Q1" s="3" t="s">
        <v>55</v>
      </c>
      <c r="R1" s="3" t="s">
        <v>55</v>
      </c>
      <c r="S1" s="3" t="s">
        <v>55</v>
      </c>
      <c r="T1" s="3" t="s">
        <v>55</v>
      </c>
      <c r="U1" s="3" t="s">
        <v>55</v>
      </c>
      <c r="V1" s="2" t="s">
        <v>56</v>
      </c>
      <c r="W1" s="2" t="s">
        <v>56</v>
      </c>
      <c r="X1" s="2" t="s">
        <v>56</v>
      </c>
      <c r="Y1" s="2" t="s">
        <v>56</v>
      </c>
      <c r="Z1" s="2" t="s">
        <v>56</v>
      </c>
      <c r="AA1" s="3" t="s">
        <v>57</v>
      </c>
      <c r="AB1" s="3" t="s">
        <v>57</v>
      </c>
      <c r="AC1" s="3" t="s">
        <v>57</v>
      </c>
      <c r="AD1" s="3" t="s">
        <v>57</v>
      </c>
      <c r="AE1" s="3" t="s">
        <v>57</v>
      </c>
      <c r="AF1" s="13"/>
      <c r="AG1" s="13"/>
      <c r="AH1" s="13"/>
      <c r="AI1" s="13"/>
      <c r="AJ1" s="13"/>
      <c r="AK1" s="10"/>
      <c r="AL1" s="10"/>
      <c r="AM1" s="10"/>
      <c r="AN1" s="10"/>
      <c r="AO1" s="10"/>
    </row>
    <row r="2" spans="1:41" ht="12" hidden="1" customHeight="1" x14ac:dyDescent="0.2"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10" t="s">
        <v>53</v>
      </c>
      <c r="H2" s="10" t="s">
        <v>53</v>
      </c>
      <c r="I2" s="10" t="s">
        <v>53</v>
      </c>
      <c r="J2" s="10" t="s">
        <v>53</v>
      </c>
      <c r="K2" s="10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10" t="s">
        <v>53</v>
      </c>
      <c r="R2" s="10" t="s">
        <v>53</v>
      </c>
      <c r="S2" s="10" t="s">
        <v>53</v>
      </c>
      <c r="T2" s="10" t="s">
        <v>53</v>
      </c>
      <c r="U2" s="10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3" t="s">
        <v>53</v>
      </c>
      <c r="AB2" s="3" t="s">
        <v>53</v>
      </c>
      <c r="AC2" s="3" t="s">
        <v>53</v>
      </c>
      <c r="AD2" s="3" t="s">
        <v>53</v>
      </c>
      <c r="AE2" s="3" t="s">
        <v>53</v>
      </c>
    </row>
    <row r="3" spans="1:41" hidden="1" x14ac:dyDescent="0.2">
      <c r="B3" s="2" t="s">
        <v>0</v>
      </c>
      <c r="C3" s="2" t="s">
        <v>1</v>
      </c>
      <c r="D3" s="2" t="s">
        <v>2</v>
      </c>
      <c r="E3" s="2" t="s">
        <v>60</v>
      </c>
      <c r="F3" s="2" t="s">
        <v>61</v>
      </c>
      <c r="G3" s="10" t="s">
        <v>0</v>
      </c>
      <c r="H3" s="10" t="s">
        <v>1</v>
      </c>
      <c r="I3" s="10" t="s">
        <v>2</v>
      </c>
      <c r="J3" s="10" t="s">
        <v>60</v>
      </c>
      <c r="K3" s="10" t="s">
        <v>61</v>
      </c>
      <c r="L3" s="2" t="s">
        <v>0</v>
      </c>
      <c r="M3" s="2" t="s">
        <v>1</v>
      </c>
      <c r="N3" s="2" t="s">
        <v>2</v>
      </c>
      <c r="O3" s="2" t="s">
        <v>60</v>
      </c>
      <c r="P3" s="2" t="s">
        <v>61</v>
      </c>
      <c r="Q3" s="3" t="s">
        <v>0</v>
      </c>
      <c r="R3" s="3" t="s">
        <v>1</v>
      </c>
      <c r="S3" s="3" t="s">
        <v>2</v>
      </c>
      <c r="T3" s="3" t="s">
        <v>60</v>
      </c>
      <c r="U3" s="3" t="s">
        <v>61</v>
      </c>
      <c r="V3" s="2" t="s">
        <v>0</v>
      </c>
      <c r="W3" s="2" t="s">
        <v>1</v>
      </c>
      <c r="X3" s="2" t="s">
        <v>2</v>
      </c>
      <c r="Y3" s="2" t="s">
        <v>60</v>
      </c>
      <c r="Z3" s="2" t="s">
        <v>61</v>
      </c>
      <c r="AA3" s="3" t="s">
        <v>0</v>
      </c>
      <c r="AB3" s="3" t="s">
        <v>1</v>
      </c>
      <c r="AC3" s="3" t="s">
        <v>2</v>
      </c>
      <c r="AD3" s="3" t="s">
        <v>60</v>
      </c>
      <c r="AE3" s="3" t="s">
        <v>61</v>
      </c>
    </row>
    <row r="4" spans="1:41" ht="13.5" x14ac:dyDescent="0.25">
      <c r="B4" s="22" t="s">
        <v>66</v>
      </c>
      <c r="C4" s="22"/>
      <c r="D4" s="22"/>
      <c r="E4" s="22"/>
      <c r="F4" s="22"/>
      <c r="G4" s="39" t="s">
        <v>67</v>
      </c>
      <c r="H4" s="39"/>
      <c r="I4" s="39"/>
      <c r="J4" s="39"/>
      <c r="K4" s="39"/>
      <c r="L4" s="41" t="s">
        <v>65</v>
      </c>
      <c r="M4" s="41"/>
      <c r="N4" s="41"/>
      <c r="O4" s="41"/>
      <c r="P4" s="41"/>
      <c r="Q4" s="24" t="s">
        <v>68</v>
      </c>
      <c r="R4" s="24"/>
      <c r="S4" s="24"/>
      <c r="T4" s="24"/>
      <c r="U4" s="24"/>
      <c r="V4" s="26" t="s">
        <v>49</v>
      </c>
      <c r="W4" s="26"/>
      <c r="X4" s="26"/>
      <c r="Y4" s="26"/>
      <c r="Z4" s="26"/>
      <c r="AA4" s="25" t="s">
        <v>50</v>
      </c>
      <c r="AB4" s="25"/>
      <c r="AC4" s="25"/>
      <c r="AD4" s="25"/>
      <c r="AE4" s="25"/>
      <c r="AF4" s="33" t="s">
        <v>58</v>
      </c>
      <c r="AG4" s="34"/>
      <c r="AH4" s="34"/>
      <c r="AI4" s="34"/>
      <c r="AJ4" s="35"/>
      <c r="AK4" s="16" t="s">
        <v>59</v>
      </c>
      <c r="AL4" s="17"/>
      <c r="AM4" s="17"/>
      <c r="AN4" s="17"/>
      <c r="AO4" s="18"/>
    </row>
    <row r="5" spans="1:41" ht="13.5" x14ac:dyDescent="0.25">
      <c r="B5" s="23" t="s">
        <v>51</v>
      </c>
      <c r="C5" s="23"/>
      <c r="D5" s="23"/>
      <c r="E5" s="23"/>
      <c r="F5" s="23"/>
      <c r="G5" s="40" t="s">
        <v>51</v>
      </c>
      <c r="H5" s="40"/>
      <c r="I5" s="40"/>
      <c r="J5" s="40"/>
      <c r="K5" s="40"/>
      <c r="L5" s="27" t="s">
        <v>51</v>
      </c>
      <c r="M5" s="28"/>
      <c r="N5" s="28"/>
      <c r="O5" s="28"/>
      <c r="P5" s="29"/>
      <c r="Q5" s="30" t="s">
        <v>51</v>
      </c>
      <c r="R5" s="31"/>
      <c r="S5" s="31"/>
      <c r="T5" s="31"/>
      <c r="U5" s="32"/>
      <c r="V5" s="27" t="s">
        <v>51</v>
      </c>
      <c r="W5" s="28"/>
      <c r="X5" s="28"/>
      <c r="Y5" s="28"/>
      <c r="Z5" s="29"/>
      <c r="AA5" s="30" t="s">
        <v>51</v>
      </c>
      <c r="AB5" s="31"/>
      <c r="AC5" s="31"/>
      <c r="AD5" s="31"/>
      <c r="AE5" s="32"/>
      <c r="AF5" s="36"/>
      <c r="AG5" s="37"/>
      <c r="AH5" s="37"/>
      <c r="AI5" s="37"/>
      <c r="AJ5" s="38"/>
      <c r="AK5" s="19"/>
      <c r="AL5" s="20"/>
      <c r="AM5" s="20"/>
      <c r="AN5" s="20"/>
      <c r="AO5" s="21"/>
    </row>
    <row r="6" spans="1:41" x14ac:dyDescent="0.2">
      <c r="B6" s="2" t="s">
        <v>0</v>
      </c>
      <c r="C6" s="2" t="s">
        <v>1</v>
      </c>
      <c r="D6" s="2" t="s">
        <v>2</v>
      </c>
      <c r="E6" s="2" t="s">
        <v>60</v>
      </c>
      <c r="F6" s="2" t="s">
        <v>61</v>
      </c>
      <c r="G6" s="3" t="s">
        <v>0</v>
      </c>
      <c r="H6" s="3" t="s">
        <v>1</v>
      </c>
      <c r="I6" s="3" t="s">
        <v>2</v>
      </c>
      <c r="J6" s="3" t="s">
        <v>60</v>
      </c>
      <c r="K6" s="3" t="s">
        <v>61</v>
      </c>
      <c r="L6" s="2" t="s">
        <v>0</v>
      </c>
      <c r="M6" s="2" t="s">
        <v>1</v>
      </c>
      <c r="N6" s="2" t="s">
        <v>2</v>
      </c>
      <c r="O6" s="2" t="s">
        <v>60</v>
      </c>
      <c r="P6" s="2" t="s">
        <v>61</v>
      </c>
      <c r="Q6" s="3" t="s">
        <v>0</v>
      </c>
      <c r="R6" s="3" t="s">
        <v>1</v>
      </c>
      <c r="S6" s="3" t="s">
        <v>2</v>
      </c>
      <c r="T6" s="3" t="s">
        <v>60</v>
      </c>
      <c r="U6" s="3" t="s">
        <v>61</v>
      </c>
      <c r="V6" s="2" t="s">
        <v>0</v>
      </c>
      <c r="W6" s="2" t="s">
        <v>1</v>
      </c>
      <c r="X6" s="2" t="s">
        <v>2</v>
      </c>
      <c r="Y6" s="2" t="s">
        <v>60</v>
      </c>
      <c r="Z6" s="2" t="s">
        <v>61</v>
      </c>
      <c r="AA6" s="3" t="s">
        <v>0</v>
      </c>
      <c r="AB6" s="3" t="s">
        <v>1</v>
      </c>
      <c r="AC6" s="3" t="s">
        <v>2</v>
      </c>
      <c r="AD6" s="3" t="s">
        <v>60</v>
      </c>
      <c r="AE6" s="3" t="s">
        <v>61</v>
      </c>
      <c r="AF6" s="2" t="s">
        <v>0</v>
      </c>
      <c r="AG6" s="2" t="s">
        <v>1</v>
      </c>
      <c r="AH6" s="2" t="s">
        <v>2</v>
      </c>
      <c r="AI6" s="2" t="s">
        <v>60</v>
      </c>
      <c r="AJ6" s="2" t="s">
        <v>61</v>
      </c>
      <c r="AK6" s="10" t="s">
        <v>0</v>
      </c>
      <c r="AL6" s="10" t="s">
        <v>1</v>
      </c>
      <c r="AM6" s="10" t="s">
        <v>2</v>
      </c>
      <c r="AN6" s="10" t="s">
        <v>60</v>
      </c>
      <c r="AO6" s="10" t="s">
        <v>61</v>
      </c>
    </row>
    <row r="7" spans="1:41" x14ac:dyDescent="0.2">
      <c r="A7" s="1" t="s">
        <v>3</v>
      </c>
      <c r="B7" s="4">
        <v>0.67579999999999996</v>
      </c>
      <c r="C7" s="4">
        <v>0.78200000000000003</v>
      </c>
      <c r="D7" s="4">
        <v>0.35349999999999998</v>
      </c>
      <c r="E7" s="4">
        <v>0.94169999999999998</v>
      </c>
      <c r="F7" s="4">
        <v>0.2858</v>
      </c>
      <c r="G7" s="14">
        <v>0.74119999999999997</v>
      </c>
      <c r="H7" s="14">
        <v>0.88880000000000003</v>
      </c>
      <c r="I7" s="14">
        <v>0.3957</v>
      </c>
      <c r="J7" s="14">
        <v>0.99690000000000001</v>
      </c>
      <c r="K7" s="14">
        <v>2.4400000000000002E-2</v>
      </c>
      <c r="L7" s="4">
        <v>0.74139999999999995</v>
      </c>
      <c r="M7" s="4">
        <v>0.88919999999999999</v>
      </c>
      <c r="N7" s="4">
        <v>0.39560000000000001</v>
      </c>
      <c r="O7" s="4">
        <v>0.99660000000000004</v>
      </c>
      <c r="P7" s="4">
        <v>2.47E-2</v>
      </c>
      <c r="Q7" s="5">
        <v>0.67700000000000005</v>
      </c>
      <c r="R7" s="5">
        <v>0.78580000000000005</v>
      </c>
      <c r="S7" s="5">
        <v>0.34799999999999998</v>
      </c>
      <c r="T7" s="5">
        <v>0.94259999999999999</v>
      </c>
      <c r="U7" s="5">
        <v>0.1384</v>
      </c>
      <c r="V7" s="4">
        <v>0.67649999999999999</v>
      </c>
      <c r="W7" s="4">
        <v>0.78449999999999998</v>
      </c>
      <c r="X7" s="4">
        <v>0.35189999999999999</v>
      </c>
      <c r="Y7" s="4">
        <v>0.94179999999999997</v>
      </c>
      <c r="Z7" s="4">
        <v>0.12520000000000001</v>
      </c>
      <c r="AA7" s="5">
        <v>0.67649999999999999</v>
      </c>
      <c r="AB7" s="5">
        <v>0.78490000000000004</v>
      </c>
      <c r="AC7" s="5">
        <v>0.35010000000000002</v>
      </c>
      <c r="AD7" s="5">
        <v>0.94199999999999995</v>
      </c>
      <c r="AE7" s="5">
        <v>0.21879999999999999</v>
      </c>
      <c r="AF7" s="4">
        <f t="shared" ref="AF7:AF50" si="0">AVERAGEIFS(B7:AE7,metrics.est,"MAE")</f>
        <v>0.69806666666666661</v>
      </c>
      <c r="AG7" s="4">
        <f t="shared" ref="AG7:AG50" si="1">AVERAGEIFS(B7:AE7,metrics.est,"MSE")</f>
        <v>0.81920000000000004</v>
      </c>
      <c r="AH7" s="4">
        <f t="shared" ref="AH7:AH50" si="2">AVERAGEIFS(B7:AE7,metrics.est,"R")</f>
        <v>0.36579999999999996</v>
      </c>
      <c r="AI7" s="4">
        <f t="shared" ref="AI7:AI50" si="3">AVERAGEIFS(B7:AE7,metrics.est,"Coverage")</f>
        <v>0.96026666666666671</v>
      </c>
      <c r="AJ7" s="4">
        <f t="shared" ref="AJ7:AJ50" si="4">AVERAGEIFS(B7:AE7,metrics.est,"Time")</f>
        <v>0.13621666666666665</v>
      </c>
      <c r="AK7" s="11" t="str" cm="1">
        <f t="array" aca="1" ref="AK7" ca="1">CONCATENATE(INDIRECT(ADDRESS(1,MATCH(_xlfn.MINIFS(B7:AE7,metrics.est,"MAE"),B7:AE7,0)+1)), ", ", INDIRECT(ADDRESS(2,MATCH(_xlfn.MINIFS(B7:AE7,metrics.est,"MAE"),B7:AE7,0)+1)))</f>
        <v>k=5, r=0.5</v>
      </c>
      <c r="AL7" s="11" t="str" cm="1">
        <f t="array" aca="1" ref="AL7" ca="1">CONCATENATE(INDIRECT(ADDRESS(1,MATCH(_xlfn.MINIFS(B7:AE7,metrics.est,"MSE"),B7:AE7,0)+1)), ", ", INDIRECT(ADDRESS(2,MATCH(_xlfn.MINIFS(B7:AE7,metrics.est,"MSE"),B7:AE7,0)+1)))</f>
        <v>k=5, r=0.5</v>
      </c>
      <c r="AM7" s="11" t="str" cm="1">
        <f t="array" aca="1" ref="AM7" ca="1">CONCATENATE(INDIRECT(ADDRESS(1,MATCH(_xlfn.MAXIFS(B7:AE7,metrics.est,"R"),B7:AE7,0)+1)), ", ", INDIRECT(ADDRESS(2,MATCH(_xlfn.MAXIFS(B7:AE7,metrics.est,"R"),B7:AE7,0)+1)))</f>
        <v>k=10, r=0.5</v>
      </c>
      <c r="AN7" s="11" t="str" cm="1">
        <f t="array" aca="1" ref="AN7" ca="1">CONCATENATE(INDIRECT(ADDRESS(1,MATCH(_xlfn.MAXIFS(B7:AE7,metrics.est,"Coverage"),B7:AE7,0)+1)), ", ", INDIRECT(ADDRESS(2,MATCH(_xlfn.MAXIFS(B7:AE7,metrics.est,"Coverage"),B7:AE7,0)+1)))</f>
        <v>k=10, r=0.5</v>
      </c>
      <c r="AO7" s="11" t="str" cm="1">
        <f t="array" aca="1" ref="AO7" ca="1">CONCATENATE(INDIRECT(ADDRESS(1,MATCH(_xlfn.MINIFS(B7:AE7,metrics.est,"Time"),B7:AE7,0)+1)), ", ", INDIRECT(ADDRESS(2,MATCH(_xlfn.MINIFS(B7:AE7,metrics.est,"Time"),B7:AE7,0)+1)))</f>
        <v>k=10, r=0.5</v>
      </c>
    </row>
    <row r="8" spans="1:41" x14ac:dyDescent="0.2">
      <c r="A8" s="1" t="s">
        <v>4</v>
      </c>
      <c r="B8" s="4">
        <v>0.68930000000000002</v>
      </c>
      <c r="C8" s="4">
        <v>0.81110000000000004</v>
      </c>
      <c r="D8" s="4">
        <v>0.3357</v>
      </c>
      <c r="E8" s="4">
        <v>0.94110000000000005</v>
      </c>
      <c r="F8" s="4">
        <v>0.28999999999999998</v>
      </c>
      <c r="G8" s="14">
        <v>0.75090000000000001</v>
      </c>
      <c r="H8" s="14">
        <v>0.91049999999999998</v>
      </c>
      <c r="I8" s="14">
        <v>0.37930000000000003</v>
      </c>
      <c r="J8" s="14">
        <v>0.99680000000000002</v>
      </c>
      <c r="K8" s="14">
        <v>2.47E-2</v>
      </c>
      <c r="L8" s="4">
        <v>0.75149999999999995</v>
      </c>
      <c r="M8" s="4">
        <v>0.91149999999999998</v>
      </c>
      <c r="N8" s="4">
        <v>0.37869999999999998</v>
      </c>
      <c r="O8" s="4">
        <v>0.99660000000000004</v>
      </c>
      <c r="P8" s="4">
        <v>2.1100000000000001E-2</v>
      </c>
      <c r="Q8" s="5">
        <v>0.69069999999999998</v>
      </c>
      <c r="R8" s="5">
        <v>0.81440000000000001</v>
      </c>
      <c r="S8" s="5">
        <v>0.33100000000000002</v>
      </c>
      <c r="T8" s="5">
        <v>0.94199999999999995</v>
      </c>
      <c r="U8" s="5">
        <v>0.14810000000000001</v>
      </c>
      <c r="V8" s="4">
        <v>0.69010000000000005</v>
      </c>
      <c r="W8" s="4">
        <v>0.81330000000000002</v>
      </c>
      <c r="X8" s="4">
        <v>0.33450000000000002</v>
      </c>
      <c r="Y8" s="4">
        <v>0.94120000000000004</v>
      </c>
      <c r="Z8" s="4">
        <v>0.12529999999999999</v>
      </c>
      <c r="AA8" s="5">
        <v>0.69020000000000004</v>
      </c>
      <c r="AB8" s="5">
        <v>0.81379999999999997</v>
      </c>
      <c r="AC8" s="5">
        <v>0.33289999999999997</v>
      </c>
      <c r="AD8" s="5">
        <v>0.94140000000000001</v>
      </c>
      <c r="AE8" s="5">
        <v>0.22739999999999999</v>
      </c>
      <c r="AF8" s="4">
        <f t="shared" si="0"/>
        <v>0.71045000000000014</v>
      </c>
      <c r="AG8" s="4">
        <f t="shared" si="1"/>
        <v>0.84576666666666656</v>
      </c>
      <c r="AH8" s="4">
        <f t="shared" si="2"/>
        <v>0.3486833333333334</v>
      </c>
      <c r="AI8" s="4">
        <f t="shared" si="3"/>
        <v>0.95984999999999998</v>
      </c>
      <c r="AJ8" s="4">
        <f t="shared" si="4"/>
        <v>0.13943333333333333</v>
      </c>
      <c r="AK8" s="11" t="str" cm="1">
        <f t="array" aca="1" ref="AK8" ca="1">CONCATENATE(INDIRECT(ADDRESS(1,MATCH(_xlfn.MINIFS(B8:AE8,metrics.est,"MAE"),B8:AE8,0)+1)), ", ", INDIRECT(ADDRESS(2,MATCH(_xlfn.MINIFS(B8:AE8,metrics.est,"MAE"),B8:AE8,0)+1)))</f>
        <v>k=5, r=0.5</v>
      </c>
      <c r="AL8" s="11" t="str" cm="1">
        <f t="array" aca="1" ref="AL8" ca="1">CONCATENATE(INDIRECT(ADDRESS(1,MATCH(_xlfn.MINIFS(B8:AE8,metrics.est,"MSE"),B8:AE8,0)+1)), ", ", INDIRECT(ADDRESS(2,MATCH(_xlfn.MINIFS(B8:AE8,metrics.est,"MSE"),B8:AE8,0)+1)))</f>
        <v>k=5, r=0.5</v>
      </c>
      <c r="AM8" s="11" t="str" cm="1">
        <f t="array" aca="1" ref="AM8" ca="1">CONCATENATE(INDIRECT(ADDRESS(1,MATCH(_xlfn.MAXIFS(B8:AE8,metrics.est,"R"),B8:AE8,0)+1)), ", ", INDIRECT(ADDRESS(2,MATCH(_xlfn.MAXIFS(B8:AE8,metrics.est,"R"),B8:AE8,0)+1)))</f>
        <v>k=10, r=0.5</v>
      </c>
      <c r="AN8" s="11" t="str" cm="1">
        <f t="array" aca="1" ref="AN8" ca="1">CONCATENATE(INDIRECT(ADDRESS(1,MATCH(_xlfn.MAXIFS(B8:AE8,metrics.est,"Coverage"),B8:AE8,0)+1)), ", ", INDIRECT(ADDRESS(2,MATCH(_xlfn.MAXIFS(B8:AE8,metrics.est,"Coverage"),B8:AE8,0)+1)))</f>
        <v>k=10, r=0.5</v>
      </c>
      <c r="AO8" s="11" t="str" cm="1">
        <f t="array" aca="1" ref="AO8" ca="1">CONCATENATE(INDIRECT(ADDRESS(1,MATCH(_xlfn.MINIFS(B8:AE8,metrics.est,"Time"),B8:AE8,0)+1)), ", ", INDIRECT(ADDRESS(2,MATCH(_xlfn.MINIFS(B8:AE8,metrics.est,"Time"),B8:AE8,0)+1)))</f>
        <v>k=15, r=0.5</v>
      </c>
    </row>
    <row r="9" spans="1:41" x14ac:dyDescent="0.2">
      <c r="A9" s="1" t="s">
        <v>5</v>
      </c>
      <c r="B9" s="4">
        <v>0.70050000000000001</v>
      </c>
      <c r="C9" s="4">
        <v>0.82920000000000005</v>
      </c>
      <c r="D9" s="4">
        <v>0.33179999999999998</v>
      </c>
      <c r="E9" s="4">
        <v>0.88649999999999995</v>
      </c>
      <c r="F9" s="4">
        <v>0.37330000000000002</v>
      </c>
      <c r="G9" s="14">
        <v>0.76539999999999997</v>
      </c>
      <c r="H9" s="14">
        <v>0.93689999999999996</v>
      </c>
      <c r="I9" s="14">
        <v>0.37309999999999999</v>
      </c>
      <c r="J9" s="14">
        <v>0.99050000000000005</v>
      </c>
      <c r="K9" s="14">
        <v>3.2199999999999999E-2</v>
      </c>
      <c r="L9" s="4">
        <v>0.76580000000000004</v>
      </c>
      <c r="M9" s="4">
        <v>0.93700000000000006</v>
      </c>
      <c r="N9" s="4">
        <v>0.37259999999999999</v>
      </c>
      <c r="O9" s="4">
        <v>0.99039999999999995</v>
      </c>
      <c r="P9" s="4">
        <v>2.8500000000000001E-2</v>
      </c>
      <c r="Q9" s="5">
        <v>0.70189999999999997</v>
      </c>
      <c r="R9" s="5">
        <v>0.83320000000000005</v>
      </c>
      <c r="S9" s="5">
        <v>0.32719999999999999</v>
      </c>
      <c r="T9" s="5">
        <v>0.8881</v>
      </c>
      <c r="U9" s="5">
        <v>0.18590000000000001</v>
      </c>
      <c r="V9" s="4">
        <v>0.70150000000000001</v>
      </c>
      <c r="W9" s="4">
        <v>0.83240000000000003</v>
      </c>
      <c r="X9" s="4">
        <v>0.33</v>
      </c>
      <c r="Y9" s="4">
        <v>0.88719999999999999</v>
      </c>
      <c r="Z9" s="4">
        <v>0.16339999999999999</v>
      </c>
      <c r="AA9" s="5">
        <v>0.70140000000000002</v>
      </c>
      <c r="AB9" s="5">
        <v>0.83230000000000004</v>
      </c>
      <c r="AC9" s="5">
        <v>0.32950000000000002</v>
      </c>
      <c r="AD9" s="5">
        <v>0.88770000000000004</v>
      </c>
      <c r="AE9" s="5">
        <v>0.2898</v>
      </c>
      <c r="AF9" s="4">
        <f t="shared" si="0"/>
        <v>0.72275000000000011</v>
      </c>
      <c r="AG9" s="4">
        <f t="shared" si="1"/>
        <v>0.86683333333333346</v>
      </c>
      <c r="AH9" s="4">
        <f t="shared" si="2"/>
        <v>0.34403333333333336</v>
      </c>
      <c r="AI9" s="4">
        <f t="shared" si="3"/>
        <v>0.92173333333333318</v>
      </c>
      <c r="AJ9" s="4">
        <f t="shared" si="4"/>
        <v>0.17885000000000004</v>
      </c>
      <c r="AK9" s="11" t="str" cm="1">
        <f t="array" aca="1" ref="AK9" ca="1">CONCATENATE(INDIRECT(ADDRESS(1,MATCH(_xlfn.MINIFS(B9:AE9,metrics.est,"MAE"),B9:AE9,0)+1)), ", ", INDIRECT(ADDRESS(2,MATCH(_xlfn.MINIFS(B9:AE9,metrics.est,"MAE"),B9:AE9,0)+1)))</f>
        <v>k=5, r=0.5</v>
      </c>
      <c r="AL9" s="11" t="str" cm="1">
        <f t="array" aca="1" ref="AL9" ca="1">CONCATENATE(INDIRECT(ADDRESS(1,MATCH(_xlfn.MINIFS(B9:AE9,metrics.est,"MSE"),B9:AE9,0)+1)), ", ", INDIRECT(ADDRESS(2,MATCH(_xlfn.MINIFS(B9:AE9,metrics.est,"MSE"),B9:AE9,0)+1)))</f>
        <v>k=5, r=0.5</v>
      </c>
      <c r="AM9" s="11" t="str" cm="1">
        <f t="array" aca="1" ref="AM9" ca="1">CONCATENATE(INDIRECT(ADDRESS(1,MATCH(_xlfn.MAXIFS(B9:AE9,metrics.est,"R"),B9:AE9,0)+1)), ", ", INDIRECT(ADDRESS(2,MATCH(_xlfn.MAXIFS(B9:AE9,metrics.est,"R"),B9:AE9,0)+1)))</f>
        <v>k=10, r=0.5</v>
      </c>
      <c r="AN9" s="11" t="str" cm="1">
        <f t="array" aca="1" ref="AN9" ca="1">CONCATENATE(INDIRECT(ADDRESS(1,MATCH(_xlfn.MAXIFS(B9:AE9,metrics.est,"Coverage"),B9:AE9,0)+1)), ", ", INDIRECT(ADDRESS(2,MATCH(_xlfn.MAXIFS(B9:AE9,metrics.est,"Coverage"),B9:AE9,0)+1)))</f>
        <v>k=10, r=0.5</v>
      </c>
      <c r="AO9" s="11" t="str" cm="1">
        <f t="array" aca="1" ref="AO9" ca="1">CONCATENATE(INDIRECT(ADDRESS(1,MATCH(_xlfn.MINIFS(B9:AE9,metrics.est,"Time"),B9:AE9,0)+1)), ", ", INDIRECT(ADDRESS(2,MATCH(_xlfn.MINIFS(B9:AE9,metrics.est,"Time"),B9:AE9,0)+1)))</f>
        <v>k=15, r=0.5</v>
      </c>
    </row>
    <row r="10" spans="1:41" x14ac:dyDescent="0.2">
      <c r="A10" s="1" t="s">
        <v>6</v>
      </c>
      <c r="B10" s="4">
        <v>0.68110000000000004</v>
      </c>
      <c r="C10" s="4">
        <v>0.79210000000000003</v>
      </c>
      <c r="D10" s="4">
        <v>0.35310000000000002</v>
      </c>
      <c r="E10" s="4">
        <v>0.94110000000000005</v>
      </c>
      <c r="F10" s="4">
        <v>0.27160000000000001</v>
      </c>
      <c r="G10" s="14">
        <v>0.74660000000000004</v>
      </c>
      <c r="H10" s="14">
        <v>0.90100000000000002</v>
      </c>
      <c r="I10" s="14">
        <v>0.39550000000000002</v>
      </c>
      <c r="J10" s="14">
        <v>0.99680000000000002</v>
      </c>
      <c r="K10" s="14">
        <v>2.53E-2</v>
      </c>
      <c r="L10" s="4">
        <v>0.74690000000000001</v>
      </c>
      <c r="M10" s="4">
        <v>0.90149999999999997</v>
      </c>
      <c r="N10" s="4">
        <v>0.39510000000000001</v>
      </c>
      <c r="O10" s="4">
        <v>0.99660000000000004</v>
      </c>
      <c r="P10" s="4">
        <v>2.4400000000000002E-2</v>
      </c>
      <c r="Q10" s="5">
        <v>0.68269999999999997</v>
      </c>
      <c r="R10" s="5">
        <v>0.79630000000000001</v>
      </c>
      <c r="S10" s="5">
        <v>0.34860000000000002</v>
      </c>
      <c r="T10" s="5">
        <v>0.94199999999999995</v>
      </c>
      <c r="U10" s="5">
        <v>0.14430000000000001</v>
      </c>
      <c r="V10" s="4">
        <v>0.68200000000000005</v>
      </c>
      <c r="W10" s="4">
        <v>0.79479999999999995</v>
      </c>
      <c r="X10" s="4">
        <v>0.35149999999999998</v>
      </c>
      <c r="Y10" s="4">
        <v>0.94120000000000004</v>
      </c>
      <c r="Z10" s="4">
        <v>0.12540000000000001</v>
      </c>
      <c r="AA10" s="5">
        <v>0.68220000000000003</v>
      </c>
      <c r="AB10" s="5">
        <v>0.7954</v>
      </c>
      <c r="AC10" s="5">
        <v>0.35020000000000001</v>
      </c>
      <c r="AD10" s="5">
        <v>0.94140000000000001</v>
      </c>
      <c r="AE10" s="5">
        <v>0.2238</v>
      </c>
      <c r="AF10" s="4">
        <f t="shared" si="0"/>
        <v>0.70358333333333345</v>
      </c>
      <c r="AG10" s="4">
        <f t="shared" si="1"/>
        <v>0.83018333333333327</v>
      </c>
      <c r="AH10" s="4">
        <f t="shared" si="2"/>
        <v>0.36566666666666664</v>
      </c>
      <c r="AI10" s="4">
        <f t="shared" si="3"/>
        <v>0.95984999999999998</v>
      </c>
      <c r="AJ10" s="4">
        <f t="shared" si="4"/>
        <v>0.1358</v>
      </c>
      <c r="AK10" s="11" t="str" cm="1">
        <f t="array" aca="1" ref="AK10" ca="1">CONCATENATE(INDIRECT(ADDRESS(1,MATCH(_xlfn.MINIFS(B10:AE10,metrics.est,"MAE"),B10:AE10,0)+1)), ", ", INDIRECT(ADDRESS(2,MATCH(_xlfn.MINIFS(B10:AE10,metrics.est,"MAE"),B10:AE10,0)+1)))</f>
        <v>k=5, r=0.5</v>
      </c>
      <c r="AL10" s="11" t="str" cm="1">
        <f t="array" aca="1" ref="AL10" ca="1">CONCATENATE(INDIRECT(ADDRESS(1,MATCH(_xlfn.MINIFS(B10:AE10,metrics.est,"MSE"),B10:AE10,0)+1)), ", ", INDIRECT(ADDRESS(2,MATCH(_xlfn.MINIFS(B10:AE10,metrics.est,"MSE"),B10:AE10,0)+1)))</f>
        <v>k=5, r=0.5</v>
      </c>
      <c r="AM10" s="11" t="str" cm="1">
        <f t="array" aca="1" ref="AM10" ca="1">CONCATENATE(INDIRECT(ADDRESS(1,MATCH(_xlfn.MAXIFS(B10:AE10,metrics.est,"R"),B10:AE10,0)+1)), ", ", INDIRECT(ADDRESS(2,MATCH(_xlfn.MAXIFS(B10:AE10,metrics.est,"R"),B10:AE10,0)+1)))</f>
        <v>k=10, r=0.5</v>
      </c>
      <c r="AN10" s="11" t="str" cm="1">
        <f t="array" aca="1" ref="AN10" ca="1">CONCATENATE(INDIRECT(ADDRESS(1,MATCH(_xlfn.MAXIFS(B10:AE10,metrics.est,"Coverage"),B10:AE10,0)+1)), ", ", INDIRECT(ADDRESS(2,MATCH(_xlfn.MAXIFS(B10:AE10,metrics.est,"Coverage"),B10:AE10,0)+1)))</f>
        <v>k=10, r=0.5</v>
      </c>
      <c r="AO10" s="11" t="str" cm="1">
        <f t="array" aca="1" ref="AO10" ca="1">CONCATENATE(INDIRECT(ADDRESS(1,MATCH(_xlfn.MINIFS(B10:AE10,metrics.est,"Time"),B10:AE10,0)+1)), ", ", INDIRECT(ADDRESS(2,MATCH(_xlfn.MINIFS(B10:AE10,metrics.est,"Time"),B10:AE10,0)+1)))</f>
        <v>k=15, r=0.5</v>
      </c>
    </row>
    <row r="11" spans="1:41" x14ac:dyDescent="0.2">
      <c r="A11" s="1" t="s">
        <v>7</v>
      </c>
      <c r="B11" s="4">
        <v>0.68369999999999997</v>
      </c>
      <c r="C11" s="4">
        <v>0.79810000000000003</v>
      </c>
      <c r="D11" s="4">
        <v>0.33810000000000001</v>
      </c>
      <c r="E11" s="4">
        <v>0.94110000000000005</v>
      </c>
      <c r="F11" s="4">
        <v>0.25819999999999999</v>
      </c>
      <c r="G11" s="14">
        <v>0.748</v>
      </c>
      <c r="H11" s="14">
        <v>0.90380000000000005</v>
      </c>
      <c r="I11" s="14">
        <v>0.38150000000000001</v>
      </c>
      <c r="J11" s="14">
        <v>0.99680000000000002</v>
      </c>
      <c r="K11" s="14">
        <v>2.47E-2</v>
      </c>
      <c r="L11" s="4">
        <v>0.74860000000000004</v>
      </c>
      <c r="M11" s="4">
        <v>0.90480000000000005</v>
      </c>
      <c r="N11" s="4">
        <v>0.38090000000000002</v>
      </c>
      <c r="O11" s="4">
        <v>0.99660000000000004</v>
      </c>
      <c r="P11" s="4">
        <v>2.5000000000000001E-2</v>
      </c>
      <c r="Q11" s="5">
        <v>0.68520000000000003</v>
      </c>
      <c r="R11" s="5">
        <v>0.80149999999999999</v>
      </c>
      <c r="S11" s="5">
        <v>0.33329999999999999</v>
      </c>
      <c r="T11" s="5">
        <v>0.94199999999999995</v>
      </c>
      <c r="U11" s="5">
        <v>0.1323</v>
      </c>
      <c r="V11" s="4">
        <v>0.68440000000000001</v>
      </c>
      <c r="W11" s="4">
        <v>0.80020000000000002</v>
      </c>
      <c r="X11" s="4">
        <v>0.3367</v>
      </c>
      <c r="Y11" s="4">
        <v>0.94120000000000004</v>
      </c>
      <c r="Z11" s="4">
        <v>0.1157</v>
      </c>
      <c r="AA11" s="5">
        <v>0.6845</v>
      </c>
      <c r="AB11" s="5">
        <v>0.80069999999999997</v>
      </c>
      <c r="AC11" s="5">
        <v>0.33529999999999999</v>
      </c>
      <c r="AD11" s="5">
        <v>0.94140000000000001</v>
      </c>
      <c r="AE11" s="5">
        <v>0.2278</v>
      </c>
      <c r="AF11" s="4">
        <f t="shared" si="0"/>
        <v>0.70573333333333332</v>
      </c>
      <c r="AG11" s="4">
        <f t="shared" si="1"/>
        <v>0.83484999999999998</v>
      </c>
      <c r="AH11" s="4">
        <f t="shared" si="2"/>
        <v>0.35096666666666665</v>
      </c>
      <c r="AI11" s="4">
        <f t="shared" si="3"/>
        <v>0.95984999999999998</v>
      </c>
      <c r="AJ11" s="4">
        <f t="shared" si="4"/>
        <v>0.13061666666666669</v>
      </c>
      <c r="AK11" s="11" t="str" cm="1">
        <f t="array" aca="1" ref="AK11" ca="1">CONCATENATE(INDIRECT(ADDRESS(1,MATCH(_xlfn.MINIFS(B11:AE11,metrics.est,"MAE"),B11:AE11,0)+1)), ", ", INDIRECT(ADDRESS(2,MATCH(_xlfn.MINIFS(B11:AE11,metrics.est,"MAE"),B11:AE11,0)+1)))</f>
        <v>k=5, r=0.5</v>
      </c>
      <c r="AL11" s="11" t="str" cm="1">
        <f t="array" aca="1" ref="AL11" ca="1">CONCATENATE(INDIRECT(ADDRESS(1,MATCH(_xlfn.MINIFS(B11:AE11,metrics.est,"MSE"),B11:AE11,0)+1)), ", ", INDIRECT(ADDRESS(2,MATCH(_xlfn.MINIFS(B11:AE11,metrics.est,"MSE"),B11:AE11,0)+1)))</f>
        <v>k=5, r=0.5</v>
      </c>
      <c r="AM11" s="11" t="str" cm="1">
        <f t="array" aca="1" ref="AM11" ca="1">CONCATENATE(INDIRECT(ADDRESS(1,MATCH(_xlfn.MAXIFS(B11:AE11,metrics.est,"R"),B11:AE11,0)+1)), ", ", INDIRECT(ADDRESS(2,MATCH(_xlfn.MAXIFS(B11:AE11,metrics.est,"R"),B11:AE11,0)+1)))</f>
        <v>k=10, r=0.5</v>
      </c>
      <c r="AN11" s="11" t="str" cm="1">
        <f t="array" aca="1" ref="AN11" ca="1">CONCATENATE(INDIRECT(ADDRESS(1,MATCH(_xlfn.MAXIFS(B11:AE11,metrics.est,"Coverage"),B11:AE11,0)+1)), ", ", INDIRECT(ADDRESS(2,MATCH(_xlfn.MAXIFS(B11:AE11,metrics.est,"Coverage"),B11:AE11,0)+1)))</f>
        <v>k=10, r=0.5</v>
      </c>
      <c r="AO11" s="11" t="str" cm="1">
        <f t="array" aca="1" ref="AO11" ca="1">CONCATENATE(INDIRECT(ADDRESS(1,MATCH(_xlfn.MINIFS(B11:AE11,metrics.est,"Time"),B11:AE11,0)+1)), ", ", INDIRECT(ADDRESS(2,MATCH(_xlfn.MINIFS(B11:AE11,metrics.est,"Time"),B11:AE11,0)+1)))</f>
        <v>k=10, r=0.5</v>
      </c>
    </row>
    <row r="12" spans="1:41" x14ac:dyDescent="0.2">
      <c r="A12" s="1" t="s">
        <v>8</v>
      </c>
      <c r="B12" s="4">
        <v>0.69789999999999996</v>
      </c>
      <c r="C12" s="4">
        <v>0.83330000000000004</v>
      </c>
      <c r="D12" s="4">
        <v>0.27989999999999998</v>
      </c>
      <c r="E12" s="4">
        <v>0.90259999999999996</v>
      </c>
      <c r="F12" s="4">
        <v>2.64E-2</v>
      </c>
      <c r="G12" s="14">
        <v>0.76349999999999996</v>
      </c>
      <c r="H12" s="14">
        <v>0.95340000000000003</v>
      </c>
      <c r="I12" s="14">
        <v>0.33550000000000002</v>
      </c>
      <c r="J12" s="14">
        <v>0.98060000000000003</v>
      </c>
      <c r="K12" s="14">
        <v>1.06E-2</v>
      </c>
      <c r="L12" s="4">
        <v>0.76339999999999997</v>
      </c>
      <c r="M12" s="4">
        <v>0.95309999999999995</v>
      </c>
      <c r="N12" s="4">
        <v>0.3342</v>
      </c>
      <c r="O12" s="4">
        <v>0.98029999999999995</v>
      </c>
      <c r="P12" s="4">
        <v>0.01</v>
      </c>
      <c r="Q12" s="5">
        <v>0.69889999999999997</v>
      </c>
      <c r="R12" s="5">
        <v>0.83599999999999997</v>
      </c>
      <c r="S12" s="5">
        <v>0.27539999999999998</v>
      </c>
      <c r="T12" s="5">
        <v>0.90369999999999995</v>
      </c>
      <c r="U12" s="5">
        <v>9.9000000000000008E-3</v>
      </c>
      <c r="V12" s="4">
        <v>0.69840000000000002</v>
      </c>
      <c r="W12" s="4">
        <v>0.8347</v>
      </c>
      <c r="X12" s="4">
        <v>0.27829999999999999</v>
      </c>
      <c r="Y12" s="4">
        <v>0.90290000000000004</v>
      </c>
      <c r="Z12" s="4">
        <v>8.3000000000000001E-3</v>
      </c>
      <c r="AA12" s="5">
        <v>0.69830000000000003</v>
      </c>
      <c r="AB12" s="5">
        <v>0.83430000000000004</v>
      </c>
      <c r="AC12" s="5">
        <v>0.27750000000000002</v>
      </c>
      <c r="AD12" s="5">
        <v>0.9032</v>
      </c>
      <c r="AE12" s="5">
        <v>1.29E-2</v>
      </c>
      <c r="AF12" s="4">
        <f t="shared" si="0"/>
        <v>0.72006666666666652</v>
      </c>
      <c r="AG12" s="4">
        <f t="shared" si="1"/>
        <v>0.87413333333333332</v>
      </c>
      <c r="AH12" s="4">
        <f t="shared" si="2"/>
        <v>0.29680000000000001</v>
      </c>
      <c r="AI12" s="4">
        <f t="shared" si="3"/>
        <v>0.92888333333333328</v>
      </c>
      <c r="AJ12" s="4">
        <f t="shared" si="4"/>
        <v>1.3016666666666664E-2</v>
      </c>
      <c r="AK12" s="11" t="str" cm="1">
        <f t="array" aca="1" ref="AK12" ca="1">CONCATENATE(INDIRECT(ADDRESS(1,MATCH(_xlfn.MINIFS(B12:AE12,metrics.est,"MAE"),B12:AE12,0)+1)), ", ", INDIRECT(ADDRESS(2,MATCH(_xlfn.MINIFS(B12:AE12,metrics.est,"MAE"),B12:AE12,0)+1)))</f>
        <v>k=5, r=0.5</v>
      </c>
      <c r="AL12" s="11" t="str" cm="1">
        <f t="array" aca="1" ref="AL12" ca="1">CONCATENATE(INDIRECT(ADDRESS(1,MATCH(_xlfn.MINIFS(B12:AE12,metrics.est,"MSE"),B12:AE12,0)+1)), ", ", INDIRECT(ADDRESS(2,MATCH(_xlfn.MINIFS(B12:AE12,metrics.est,"MSE"),B12:AE12,0)+1)))</f>
        <v>k=5, r=0.5</v>
      </c>
      <c r="AM12" s="11" t="str" cm="1">
        <f t="array" aca="1" ref="AM12" ca="1">CONCATENATE(INDIRECT(ADDRESS(1,MATCH(_xlfn.MAXIFS(B12:AE12,metrics.est,"R"),B12:AE12,0)+1)), ", ", INDIRECT(ADDRESS(2,MATCH(_xlfn.MAXIFS(B12:AE12,metrics.est,"R"),B12:AE12,0)+1)))</f>
        <v>k=10, r=0.5</v>
      </c>
      <c r="AN12" s="11" t="str" cm="1">
        <f t="array" aca="1" ref="AN12" ca="1">CONCATENATE(INDIRECT(ADDRESS(1,MATCH(_xlfn.MAXIFS(B12:AE12,metrics.est,"Coverage"),B12:AE12,0)+1)), ", ", INDIRECT(ADDRESS(2,MATCH(_xlfn.MAXIFS(B12:AE12,metrics.est,"Coverage"),B12:AE12,0)+1)))</f>
        <v>k=10, r=0.5</v>
      </c>
      <c r="AO12" s="11" t="str" cm="1">
        <f t="array" aca="1" ref="AO12" ca="1">CONCATENATE(INDIRECT(ADDRESS(1,MATCH(_xlfn.MINIFS(B12:AE12,metrics.est,"Time"),B12:AE12,0)+1)), ", ", INDIRECT(ADDRESS(2,MATCH(_xlfn.MINIFS(B12:AE12,metrics.est,"Time"),B12:AE12,0)+1)))</f>
        <v>k=50, r=0.5</v>
      </c>
    </row>
    <row r="13" spans="1:41" x14ac:dyDescent="0.2">
      <c r="A13" s="1" t="s">
        <v>9</v>
      </c>
      <c r="B13" s="4">
        <v>0.83189999999999997</v>
      </c>
      <c r="C13" s="4">
        <v>1.1597</v>
      </c>
      <c r="D13" s="4">
        <v>0.16839999999999999</v>
      </c>
      <c r="E13" s="4">
        <v>0.49120000000000003</v>
      </c>
      <c r="F13" s="4">
        <v>1.9099999999999999E-2</v>
      </c>
      <c r="G13" s="14">
        <v>0.91069999999999995</v>
      </c>
      <c r="H13" s="14">
        <v>1.3502000000000001</v>
      </c>
      <c r="I13" s="14">
        <v>0.1827</v>
      </c>
      <c r="J13" s="14">
        <v>0.61780000000000002</v>
      </c>
      <c r="K13" s="14">
        <v>1.0699999999999999E-2</v>
      </c>
      <c r="L13" s="4">
        <v>0.90969999999999995</v>
      </c>
      <c r="M13" s="4">
        <v>1.347</v>
      </c>
      <c r="N13" s="4">
        <v>0.18429999999999999</v>
      </c>
      <c r="O13" s="4">
        <v>0.61829999999999996</v>
      </c>
      <c r="P13" s="4">
        <v>1.0699999999999999E-2</v>
      </c>
      <c r="Q13" s="5">
        <v>0.83150000000000002</v>
      </c>
      <c r="R13" s="5">
        <v>1.1586000000000001</v>
      </c>
      <c r="S13" s="5">
        <v>0.16819999999999999</v>
      </c>
      <c r="T13" s="5">
        <v>0.49220000000000003</v>
      </c>
      <c r="U13" s="5">
        <v>9.7999999999999997E-3</v>
      </c>
      <c r="V13" s="4">
        <v>0.83160000000000001</v>
      </c>
      <c r="W13" s="4">
        <v>1.1591</v>
      </c>
      <c r="X13" s="4">
        <v>0.17050000000000001</v>
      </c>
      <c r="Y13" s="4">
        <v>0.49170000000000003</v>
      </c>
      <c r="Z13" s="4">
        <v>8.3000000000000001E-3</v>
      </c>
      <c r="AA13" s="5">
        <v>0.83179999999999998</v>
      </c>
      <c r="AB13" s="5">
        <v>1.1596</v>
      </c>
      <c r="AC13" s="5">
        <v>0.1686</v>
      </c>
      <c r="AD13" s="5">
        <v>0.49220000000000003</v>
      </c>
      <c r="AE13" s="5">
        <v>1.3299999999999999E-2</v>
      </c>
      <c r="AF13" s="4">
        <f t="shared" si="0"/>
        <v>0.85786666666666678</v>
      </c>
      <c r="AG13" s="4">
        <f t="shared" si="1"/>
        <v>1.2223666666666666</v>
      </c>
      <c r="AH13" s="4">
        <f t="shared" si="2"/>
        <v>0.17378333333333332</v>
      </c>
      <c r="AI13" s="4">
        <f t="shared" si="3"/>
        <v>0.53389999999999993</v>
      </c>
      <c r="AJ13" s="4">
        <f t="shared" si="4"/>
        <v>1.1983333333333332E-2</v>
      </c>
      <c r="AK13" s="11" t="str" cm="1">
        <f t="array" aca="1" ref="AK13" ca="1">CONCATENATE(INDIRECT(ADDRESS(1,MATCH(_xlfn.MINIFS(B13:AE13,metrics.est,"MAE"),B13:AE13,0)+1)), ", ", INDIRECT(ADDRESS(2,MATCH(_xlfn.MINIFS(B13:AE13,metrics.est,"MAE"),B13:AE13,0)+1)))</f>
        <v>k=20, r=0.5</v>
      </c>
      <c r="AL13" s="11" t="str" cm="1">
        <f t="array" aca="1" ref="AL13" ca="1">CONCATENATE(INDIRECT(ADDRESS(1,MATCH(_xlfn.MINIFS(B13:AE13,metrics.est,"MSE"),B13:AE13,0)+1)), ", ", INDIRECT(ADDRESS(2,MATCH(_xlfn.MINIFS(B13:AE13,metrics.est,"MSE"),B13:AE13,0)+1)))</f>
        <v>k=20, r=0.5</v>
      </c>
      <c r="AM13" s="11" t="str" cm="1">
        <f t="array" aca="1" ref="AM13" ca="1">CONCATENATE(INDIRECT(ADDRESS(1,MATCH(_xlfn.MAXIFS(B13:AE13,metrics.est,"R"),B13:AE13,0)+1)), ", ", INDIRECT(ADDRESS(2,MATCH(_xlfn.MAXIFS(B13:AE13,metrics.est,"R"),B13:AE13,0)+1)))</f>
        <v>k=15, r=0.5</v>
      </c>
      <c r="AN13" s="11" t="str" cm="1">
        <f t="array" aca="1" ref="AN13" ca="1">CONCATENATE(INDIRECT(ADDRESS(1,MATCH(_xlfn.MAXIFS(B13:AE13,metrics.est,"Coverage"),B13:AE13,0)+1)), ", ", INDIRECT(ADDRESS(2,MATCH(_xlfn.MAXIFS(B13:AE13,metrics.est,"Coverage"),B13:AE13,0)+1)))</f>
        <v>k=15, r=0.5</v>
      </c>
      <c r="AO13" s="11" t="str" cm="1">
        <f t="array" aca="1" ref="AO13" ca="1">CONCATENATE(INDIRECT(ADDRESS(1,MATCH(_xlfn.MINIFS(B13:AE13,metrics.est,"Time"),B13:AE13,0)+1)), ", ", INDIRECT(ADDRESS(2,MATCH(_xlfn.MINIFS(B13:AE13,metrics.est,"Time"),B13:AE13,0)+1)))</f>
        <v>k=50, r=0.5</v>
      </c>
    </row>
    <row r="14" spans="1:41" x14ac:dyDescent="0.2">
      <c r="A14" s="1" t="s">
        <v>10</v>
      </c>
      <c r="B14" s="4">
        <v>0.79930000000000001</v>
      </c>
      <c r="C14" s="4">
        <v>1.0847</v>
      </c>
      <c r="D14" s="4">
        <v>0.2084</v>
      </c>
      <c r="E14" s="4">
        <v>0.58020000000000005</v>
      </c>
      <c r="F14" s="4">
        <v>3.4299999999999997E-2</v>
      </c>
      <c r="G14" s="14">
        <v>0.88400000000000001</v>
      </c>
      <c r="H14" s="14">
        <v>1.2781</v>
      </c>
      <c r="I14" s="14">
        <v>0.20860000000000001</v>
      </c>
      <c r="J14" s="14">
        <v>0.70489999999999997</v>
      </c>
      <c r="K14" s="14">
        <v>1.5299999999999999E-2</v>
      </c>
      <c r="L14" s="4">
        <v>0.88449999999999995</v>
      </c>
      <c r="M14" s="4">
        <v>1.2782</v>
      </c>
      <c r="N14" s="4">
        <v>0.20860000000000001</v>
      </c>
      <c r="O14" s="4">
        <v>0.70479999999999998</v>
      </c>
      <c r="P14" s="4">
        <v>1.5299999999999999E-2</v>
      </c>
      <c r="Q14" s="5">
        <v>0.79820000000000002</v>
      </c>
      <c r="R14" s="5">
        <v>1.0804</v>
      </c>
      <c r="S14" s="5">
        <v>0.20699999999999999</v>
      </c>
      <c r="T14" s="5">
        <v>0.58209999999999995</v>
      </c>
      <c r="U14" s="5">
        <v>1.4800000000000001E-2</v>
      </c>
      <c r="V14" s="4">
        <v>0.79710000000000003</v>
      </c>
      <c r="W14" s="4">
        <v>1.0761000000000001</v>
      </c>
      <c r="X14" s="4">
        <v>0.2102</v>
      </c>
      <c r="Y14" s="4">
        <v>0.57920000000000005</v>
      </c>
      <c r="Z14" s="4">
        <v>1.3299999999999999E-2</v>
      </c>
      <c r="AA14" s="5">
        <v>0.79790000000000005</v>
      </c>
      <c r="AB14" s="5">
        <v>1.0782</v>
      </c>
      <c r="AC14" s="5">
        <v>0.20880000000000001</v>
      </c>
      <c r="AD14" s="5">
        <v>0.58079999999999998</v>
      </c>
      <c r="AE14" s="5">
        <v>1.9800000000000002E-2</v>
      </c>
      <c r="AF14" s="4">
        <f t="shared" si="0"/>
        <v>0.82683333333333342</v>
      </c>
      <c r="AG14" s="4">
        <f t="shared" si="1"/>
        <v>1.14595</v>
      </c>
      <c r="AH14" s="4">
        <f t="shared" si="2"/>
        <v>0.20860000000000001</v>
      </c>
      <c r="AI14" s="4">
        <f t="shared" si="3"/>
        <v>0.622</v>
      </c>
      <c r="AJ14" s="4">
        <f t="shared" si="4"/>
        <v>1.8800000000000001E-2</v>
      </c>
      <c r="AK14" s="11" t="str" cm="1">
        <f t="array" aca="1" ref="AK14" ca="1">CONCATENATE(INDIRECT(ADDRESS(1,MATCH(_xlfn.MINIFS(B14:AE14,metrics.est,"MAE"),B14:AE14,0)+1)), ", ", INDIRECT(ADDRESS(2,MATCH(_xlfn.MINIFS(B14:AE14,metrics.est,"MAE"),B14:AE14,0)+1)))</f>
        <v>k=50, r=0.5</v>
      </c>
      <c r="AL14" s="11" t="str" cm="1">
        <f t="array" aca="1" ref="AL14" ca="1">CONCATENATE(INDIRECT(ADDRESS(1,MATCH(_xlfn.MINIFS(B14:AE14,metrics.est,"MSE"),B14:AE14,0)+1)), ", ", INDIRECT(ADDRESS(2,MATCH(_xlfn.MINIFS(B14:AE14,metrics.est,"MSE"),B14:AE14,0)+1)))</f>
        <v>k=50, r=0.5</v>
      </c>
      <c r="AM14" s="11" t="str" cm="1">
        <f t="array" aca="1" ref="AM14" ca="1">CONCATENATE(INDIRECT(ADDRESS(1,MATCH(_xlfn.MAXIFS(B14:AE14,metrics.est,"R"),B14:AE14,0)+1)), ", ", INDIRECT(ADDRESS(2,MATCH(_xlfn.MAXIFS(B14:AE14,metrics.est,"R"),B14:AE14,0)+1)))</f>
        <v>k=50, r=0.5</v>
      </c>
      <c r="AN14" s="11" t="str" cm="1">
        <f t="array" aca="1" ref="AN14" ca="1">CONCATENATE(INDIRECT(ADDRESS(1,MATCH(_xlfn.MAXIFS(B14:AE14,metrics.est,"Coverage"),B14:AE14,0)+1)), ", ", INDIRECT(ADDRESS(2,MATCH(_xlfn.MAXIFS(B14:AE14,metrics.est,"Coverage"),B14:AE14,0)+1)))</f>
        <v>k=10, r=0.5</v>
      </c>
      <c r="AO14" s="11" t="str" cm="1">
        <f t="array" aca="1" ref="AO14" ca="1">CONCATENATE(INDIRECT(ADDRESS(1,MATCH(_xlfn.MINIFS(B14:AE14,metrics.est,"Time"),B14:AE14,0)+1)), ", ", INDIRECT(ADDRESS(2,MATCH(_xlfn.MINIFS(B14:AE14,metrics.est,"Time"),B14:AE14,0)+1)))</f>
        <v>k=50, r=0.5</v>
      </c>
    </row>
    <row r="15" spans="1:41" x14ac:dyDescent="0.2">
      <c r="A15" s="1" t="s">
        <v>11</v>
      </c>
      <c r="B15" s="4">
        <v>0.69169999999999998</v>
      </c>
      <c r="C15" s="4">
        <v>0.82809999999999995</v>
      </c>
      <c r="D15" s="4">
        <v>0.33389999999999997</v>
      </c>
      <c r="E15" s="4">
        <v>0.9274</v>
      </c>
      <c r="F15" s="4">
        <v>2.3599999999999999E-2</v>
      </c>
      <c r="G15" s="14">
        <v>0.75870000000000004</v>
      </c>
      <c r="H15" s="14">
        <v>0.94720000000000004</v>
      </c>
      <c r="I15" s="14">
        <v>0.373</v>
      </c>
      <c r="J15" s="14">
        <v>0.98929999999999996</v>
      </c>
      <c r="K15" s="14">
        <v>1.12E-2</v>
      </c>
      <c r="L15" s="4">
        <v>0.75839999999999996</v>
      </c>
      <c r="M15" s="4">
        <v>0.94650000000000001</v>
      </c>
      <c r="N15" s="4">
        <v>0.37240000000000001</v>
      </c>
      <c r="O15" s="4">
        <v>0.98929999999999996</v>
      </c>
      <c r="P15" s="4">
        <v>1.0999999999999999E-2</v>
      </c>
      <c r="Q15" s="5">
        <v>0.69310000000000005</v>
      </c>
      <c r="R15" s="5">
        <v>0.83220000000000005</v>
      </c>
      <c r="S15" s="5">
        <v>0.3261</v>
      </c>
      <c r="T15" s="5">
        <v>0.92859999999999998</v>
      </c>
      <c r="U15" s="5">
        <v>1.03E-2</v>
      </c>
      <c r="V15" s="4">
        <v>0.69259999999999999</v>
      </c>
      <c r="W15" s="4">
        <v>0.83069999999999999</v>
      </c>
      <c r="X15" s="4">
        <v>0.32979999999999998</v>
      </c>
      <c r="Y15" s="4">
        <v>0.92769999999999997</v>
      </c>
      <c r="Z15" s="4">
        <v>8.8000000000000005E-3</v>
      </c>
      <c r="AA15" s="5">
        <v>0.69240000000000002</v>
      </c>
      <c r="AB15" s="5">
        <v>0.83009999999999995</v>
      </c>
      <c r="AC15" s="5">
        <v>0.32879999999999998</v>
      </c>
      <c r="AD15" s="5">
        <v>0.92820000000000003</v>
      </c>
      <c r="AE15" s="5">
        <v>1.34E-2</v>
      </c>
      <c r="AF15" s="4">
        <f t="shared" si="0"/>
        <v>0.71448333333333336</v>
      </c>
      <c r="AG15" s="4">
        <f t="shared" si="1"/>
        <v>0.86913333333333342</v>
      </c>
      <c r="AH15" s="4">
        <f t="shared" si="2"/>
        <v>0.34400000000000003</v>
      </c>
      <c r="AI15" s="4">
        <f t="shared" si="3"/>
        <v>0.94841666666666669</v>
      </c>
      <c r="AJ15" s="4">
        <f t="shared" si="4"/>
        <v>1.3049999999999999E-2</v>
      </c>
      <c r="AK15" s="11" t="str" cm="1">
        <f t="array" aca="1" ref="AK15" ca="1">CONCATENATE(INDIRECT(ADDRESS(1,MATCH(_xlfn.MINIFS(B15:AE15,metrics.est,"MAE"),B15:AE15,0)+1)), ", ", INDIRECT(ADDRESS(2,MATCH(_xlfn.MINIFS(B15:AE15,metrics.est,"MAE"),B15:AE15,0)+1)))</f>
        <v>k=5, r=0.5</v>
      </c>
      <c r="AL15" s="11" t="str" cm="1">
        <f t="array" aca="1" ref="AL15" ca="1">CONCATENATE(INDIRECT(ADDRESS(1,MATCH(_xlfn.MINIFS(B15:AE15,metrics.est,"MSE"),B15:AE15,0)+1)), ", ", INDIRECT(ADDRESS(2,MATCH(_xlfn.MINIFS(B15:AE15,metrics.est,"MSE"),B15:AE15,0)+1)))</f>
        <v>k=5, r=0.5</v>
      </c>
      <c r="AM15" s="11" t="str" cm="1">
        <f t="array" aca="1" ref="AM15" ca="1">CONCATENATE(INDIRECT(ADDRESS(1,MATCH(_xlfn.MAXIFS(B15:AE15,metrics.est,"R"),B15:AE15,0)+1)), ", ", INDIRECT(ADDRESS(2,MATCH(_xlfn.MAXIFS(B15:AE15,metrics.est,"R"),B15:AE15,0)+1)))</f>
        <v>k=10, r=0.5</v>
      </c>
      <c r="AN15" s="11" t="str" cm="1">
        <f t="array" aca="1" ref="AN15" ca="1">CONCATENATE(INDIRECT(ADDRESS(1,MATCH(_xlfn.MAXIFS(B15:AE15,metrics.est,"Coverage"),B15:AE15,0)+1)), ", ", INDIRECT(ADDRESS(2,MATCH(_xlfn.MAXIFS(B15:AE15,metrics.est,"Coverage"),B15:AE15,0)+1)))</f>
        <v>k=10, r=0.5</v>
      </c>
      <c r="AO15" s="11" t="str" cm="1">
        <f t="array" aca="1" ref="AO15" ca="1">CONCATENATE(INDIRECT(ADDRESS(1,MATCH(_xlfn.MINIFS(B15:AE15,metrics.est,"Time"),B15:AE15,0)+1)), ", ", INDIRECT(ADDRESS(2,MATCH(_xlfn.MINIFS(B15:AE15,metrics.est,"Time"),B15:AE15,0)+1)))</f>
        <v>k=50, r=0.5</v>
      </c>
    </row>
    <row r="16" spans="1:41" x14ac:dyDescent="0.2">
      <c r="A16" s="1" t="s">
        <v>12</v>
      </c>
      <c r="B16" s="4">
        <v>0.73640000000000005</v>
      </c>
      <c r="C16" s="4">
        <v>0.91969999999999996</v>
      </c>
      <c r="D16" s="4">
        <v>0.27129999999999999</v>
      </c>
      <c r="E16" s="4">
        <v>0.76070000000000004</v>
      </c>
      <c r="F16" s="4">
        <v>2.0299999999999999E-2</v>
      </c>
      <c r="G16" s="14">
        <v>0.82</v>
      </c>
      <c r="H16" s="14">
        <v>1.0943000000000001</v>
      </c>
      <c r="I16" s="14">
        <v>0.27239999999999998</v>
      </c>
      <c r="J16" s="14">
        <v>0.89370000000000005</v>
      </c>
      <c r="K16" s="14">
        <v>1.0999999999999999E-2</v>
      </c>
      <c r="L16" s="4">
        <v>0.81989999999999996</v>
      </c>
      <c r="M16" s="4">
        <v>1.0925</v>
      </c>
      <c r="N16" s="4">
        <v>0.27250000000000002</v>
      </c>
      <c r="O16" s="4">
        <v>0.8921</v>
      </c>
      <c r="P16" s="4">
        <v>1.0699999999999999E-2</v>
      </c>
      <c r="Q16" s="5">
        <v>0.73740000000000006</v>
      </c>
      <c r="R16" s="5">
        <v>0.92410000000000003</v>
      </c>
      <c r="S16" s="5">
        <v>0.26569999999999999</v>
      </c>
      <c r="T16" s="5">
        <v>0.75939999999999996</v>
      </c>
      <c r="U16" s="5">
        <v>1.0800000000000001E-2</v>
      </c>
      <c r="V16" s="4">
        <v>0.7369</v>
      </c>
      <c r="W16" s="4">
        <v>0.9224</v>
      </c>
      <c r="X16" s="4">
        <v>0.26939999999999997</v>
      </c>
      <c r="Y16" s="4">
        <v>0.75849999999999995</v>
      </c>
      <c r="Z16" s="4">
        <v>8.3999999999999995E-3</v>
      </c>
      <c r="AA16" s="5">
        <v>0.73699999999999999</v>
      </c>
      <c r="AB16" s="5">
        <v>0.92249999999999999</v>
      </c>
      <c r="AC16" s="5">
        <v>0.26800000000000002</v>
      </c>
      <c r="AD16" s="5">
        <v>0.75900000000000001</v>
      </c>
      <c r="AE16" s="5">
        <v>1.1900000000000001E-2</v>
      </c>
      <c r="AF16" s="4">
        <f t="shared" si="0"/>
        <v>0.76460000000000006</v>
      </c>
      <c r="AG16" s="4">
        <f t="shared" si="1"/>
        <v>0.97925000000000006</v>
      </c>
      <c r="AH16" s="4">
        <f t="shared" si="2"/>
        <v>0.26988333333333336</v>
      </c>
      <c r="AI16" s="4">
        <f t="shared" si="3"/>
        <v>0.80390000000000006</v>
      </c>
      <c r="AJ16" s="4">
        <f t="shared" si="4"/>
        <v>1.2183333333333332E-2</v>
      </c>
      <c r="AK16" s="11" t="str" cm="1">
        <f t="array" aca="1" ref="AK16" ca="1">CONCATENATE(INDIRECT(ADDRESS(1,MATCH(_xlfn.MINIFS(B16:AE16,metrics.est,"MAE"),B16:AE16,0)+1)), ", ", INDIRECT(ADDRESS(2,MATCH(_xlfn.MINIFS(B16:AE16,metrics.est,"MAE"),B16:AE16,0)+1)))</f>
        <v>k=5, r=0.5</v>
      </c>
      <c r="AL16" s="11" t="str" cm="1">
        <f t="array" aca="1" ref="AL16" ca="1">CONCATENATE(INDIRECT(ADDRESS(1,MATCH(_xlfn.MINIFS(B16:AE16,metrics.est,"MSE"),B16:AE16,0)+1)), ", ", INDIRECT(ADDRESS(2,MATCH(_xlfn.MINIFS(B16:AE16,metrics.est,"MSE"),B16:AE16,0)+1)))</f>
        <v>k=5, r=0.5</v>
      </c>
      <c r="AM16" s="11" t="str" cm="1">
        <f t="array" aca="1" ref="AM16" ca="1">CONCATENATE(INDIRECT(ADDRESS(1,MATCH(_xlfn.MAXIFS(B16:AE16,metrics.est,"R"),B16:AE16,0)+1)), ", ", INDIRECT(ADDRESS(2,MATCH(_xlfn.MAXIFS(B16:AE16,metrics.est,"R"),B16:AE16,0)+1)))</f>
        <v>k=15, r=0.5</v>
      </c>
      <c r="AN16" s="11" t="str" cm="1">
        <f t="array" aca="1" ref="AN16" ca="1">CONCATENATE(INDIRECT(ADDRESS(1,MATCH(_xlfn.MAXIFS(B16:AE16,metrics.est,"Coverage"),B16:AE16,0)+1)), ", ", INDIRECT(ADDRESS(2,MATCH(_xlfn.MAXIFS(B16:AE16,metrics.est,"Coverage"),B16:AE16,0)+1)))</f>
        <v>k=10, r=0.5</v>
      </c>
      <c r="AO16" s="11" t="str" cm="1">
        <f t="array" aca="1" ref="AO16" ca="1">CONCATENATE(INDIRECT(ADDRESS(1,MATCH(_xlfn.MINIFS(B16:AE16,metrics.est,"Time"),B16:AE16,0)+1)), ", ", INDIRECT(ADDRESS(2,MATCH(_xlfn.MINIFS(B16:AE16,metrics.est,"Time"),B16:AE16,0)+1)))</f>
        <v>k=50, r=0.5</v>
      </c>
    </row>
    <row r="17" spans="1:41" x14ac:dyDescent="0.2">
      <c r="A17" s="1" t="s">
        <v>13</v>
      </c>
      <c r="B17" s="4">
        <v>0.67630000000000001</v>
      </c>
      <c r="C17" s="4">
        <v>0.78310000000000002</v>
      </c>
      <c r="D17" s="4">
        <v>0.3523</v>
      </c>
      <c r="E17" s="4">
        <v>0.94169999999999998</v>
      </c>
      <c r="F17" s="4">
        <v>0.25069999999999998</v>
      </c>
      <c r="G17" s="14">
        <v>0.74170000000000003</v>
      </c>
      <c r="H17" s="14">
        <v>0.89</v>
      </c>
      <c r="I17" s="14">
        <v>0.3947</v>
      </c>
      <c r="J17" s="14">
        <v>0.99690000000000001</v>
      </c>
      <c r="K17" s="14">
        <v>3.1399999999999997E-2</v>
      </c>
      <c r="L17" s="4">
        <v>0.7419</v>
      </c>
      <c r="M17" s="4">
        <v>0.89029999999999998</v>
      </c>
      <c r="N17" s="4">
        <v>0.39450000000000002</v>
      </c>
      <c r="O17" s="4">
        <v>0.99660000000000004</v>
      </c>
      <c r="P17" s="4">
        <v>3.5499999999999997E-2</v>
      </c>
      <c r="Q17" s="5">
        <v>0.67759999999999998</v>
      </c>
      <c r="R17" s="5">
        <v>0.78690000000000004</v>
      </c>
      <c r="S17" s="5">
        <v>0.34699999999999998</v>
      </c>
      <c r="T17" s="5">
        <v>0.94259999999999999</v>
      </c>
      <c r="U17" s="5">
        <v>0.13600000000000001</v>
      </c>
      <c r="V17" s="4">
        <v>0.67700000000000005</v>
      </c>
      <c r="W17" s="4">
        <v>0.78559999999999997</v>
      </c>
      <c r="X17" s="4">
        <v>0.3508</v>
      </c>
      <c r="Y17" s="4">
        <v>0.94179999999999997</v>
      </c>
      <c r="Z17" s="4">
        <v>0.1113</v>
      </c>
      <c r="AA17" s="5"/>
      <c r="AB17" s="5"/>
      <c r="AC17" s="5"/>
      <c r="AD17" s="5"/>
      <c r="AE17" s="5"/>
      <c r="AF17" s="4">
        <f t="shared" si="0"/>
        <v>0.70290000000000008</v>
      </c>
      <c r="AG17" s="4">
        <f t="shared" si="1"/>
        <v>0.82718000000000003</v>
      </c>
      <c r="AH17" s="4">
        <f t="shared" si="2"/>
        <v>0.36785999999999996</v>
      </c>
      <c r="AI17" s="4">
        <f t="shared" si="3"/>
        <v>0.96392000000000011</v>
      </c>
      <c r="AJ17" s="4">
        <f t="shared" si="4"/>
        <v>0.11298</v>
      </c>
      <c r="AK17" s="11" t="str" cm="1">
        <f t="array" aca="1" ref="AK17" ca="1">CONCATENATE(INDIRECT(ADDRESS(1,MATCH(_xlfn.MINIFS(B17:AE17,metrics.est,"MAE"),B17:AE17,0)+1)), ", ", INDIRECT(ADDRESS(2,MATCH(_xlfn.MINIFS(B17:AE17,metrics.est,"MAE"),B17:AE17,0)+1)))</f>
        <v>k=5, r=0.5</v>
      </c>
      <c r="AL17" s="11" t="str" cm="1">
        <f t="array" aca="1" ref="AL17" ca="1">CONCATENATE(INDIRECT(ADDRESS(1,MATCH(_xlfn.MINIFS(B17:AE17,metrics.est,"MSE"),B17:AE17,0)+1)), ", ", INDIRECT(ADDRESS(2,MATCH(_xlfn.MINIFS(B17:AE17,metrics.est,"MSE"),B17:AE17,0)+1)))</f>
        <v>k=5, r=0.5</v>
      </c>
      <c r="AM17" s="11" t="str" cm="1">
        <f t="array" aca="1" ref="AM17" ca="1">CONCATENATE(INDIRECT(ADDRESS(1,MATCH(_xlfn.MAXIFS(B17:AE17,metrics.est,"R"),B17:AE17,0)+1)), ", ", INDIRECT(ADDRESS(2,MATCH(_xlfn.MAXIFS(B17:AE17,metrics.est,"R"),B17:AE17,0)+1)))</f>
        <v>k=10, r=0.5</v>
      </c>
      <c r="AN17" s="11" t="str" cm="1">
        <f t="array" aca="1" ref="AN17" ca="1">CONCATENATE(INDIRECT(ADDRESS(1,MATCH(_xlfn.MAXIFS(B17:AE17,metrics.est,"Coverage"),B17:AE17,0)+1)), ", ", INDIRECT(ADDRESS(2,MATCH(_xlfn.MAXIFS(B17:AE17,metrics.est,"Coverage"),B17:AE17,0)+1)))</f>
        <v>k=10, r=0.5</v>
      </c>
      <c r="AO17" s="11" t="str" cm="1">
        <f t="array" aca="1" ref="AO17" ca="1">CONCATENATE(INDIRECT(ADDRESS(1,MATCH(_xlfn.MINIFS(B17:AE17,metrics.est,"Time"),B17:AE17,0)+1)), ", ", INDIRECT(ADDRESS(2,MATCH(_xlfn.MINIFS(B17:AE17,metrics.est,"Time"),B17:AE17,0)+1)))</f>
        <v>k=10, r=0.5</v>
      </c>
    </row>
    <row r="18" spans="1:41" x14ac:dyDescent="0.2">
      <c r="A18" s="1" t="s">
        <v>14</v>
      </c>
      <c r="B18" s="4">
        <v>0.67789999999999995</v>
      </c>
      <c r="C18" s="4">
        <v>0.78659999999999997</v>
      </c>
      <c r="D18" s="4">
        <v>0.34949999999999998</v>
      </c>
      <c r="E18" s="4">
        <v>0.94169999999999998</v>
      </c>
      <c r="F18" s="4">
        <v>0.33129999999999998</v>
      </c>
      <c r="G18" s="14">
        <v>0.74260000000000004</v>
      </c>
      <c r="H18" s="14">
        <v>0.89149999999999996</v>
      </c>
      <c r="I18" s="14">
        <v>0.39329999999999998</v>
      </c>
      <c r="J18" s="14">
        <v>0.99690000000000001</v>
      </c>
      <c r="K18" s="14">
        <v>4.2099999999999999E-2</v>
      </c>
      <c r="L18" s="4">
        <v>0.74280000000000002</v>
      </c>
      <c r="M18" s="4">
        <v>0.89190000000000003</v>
      </c>
      <c r="N18" s="4">
        <v>0.3931</v>
      </c>
      <c r="O18" s="4">
        <v>0.99660000000000004</v>
      </c>
      <c r="P18" s="4">
        <v>4.3400000000000001E-2</v>
      </c>
      <c r="Q18" s="14">
        <v>0.67920000000000003</v>
      </c>
      <c r="R18" s="14">
        <v>0.7903</v>
      </c>
      <c r="S18" s="14">
        <v>0.34429999999999999</v>
      </c>
      <c r="T18" s="14">
        <v>0.94259999999999999</v>
      </c>
      <c r="U18" s="14">
        <v>0.2535</v>
      </c>
      <c r="V18" s="4">
        <v>0.67859999999999998</v>
      </c>
      <c r="W18" s="4">
        <v>0.78900000000000003</v>
      </c>
      <c r="X18" s="4">
        <v>0.34810000000000002</v>
      </c>
      <c r="Y18" s="4">
        <v>0.94179999999999997</v>
      </c>
      <c r="Z18" s="4">
        <v>0.20419999999999999</v>
      </c>
      <c r="AA18" s="5">
        <v>0.67859999999999998</v>
      </c>
      <c r="AB18" s="5">
        <v>0.78939999999999999</v>
      </c>
      <c r="AC18" s="5">
        <v>0.3463</v>
      </c>
      <c r="AD18" s="5">
        <v>0.94199999999999995</v>
      </c>
      <c r="AE18" s="5">
        <v>0.26979999999999998</v>
      </c>
      <c r="AF18" s="4">
        <f t="shared" si="0"/>
        <v>0.69994999999999996</v>
      </c>
      <c r="AG18" s="4">
        <f t="shared" si="1"/>
        <v>0.8231166666666665</v>
      </c>
      <c r="AH18" s="4">
        <f t="shared" si="2"/>
        <v>0.36243333333333333</v>
      </c>
      <c r="AI18" s="4">
        <f t="shared" si="3"/>
        <v>0.96026666666666671</v>
      </c>
      <c r="AJ18" s="4">
        <f t="shared" si="4"/>
        <v>0.19071666666666665</v>
      </c>
      <c r="AK18" s="11" t="str" cm="1">
        <f t="array" aca="1" ref="AK18" ca="1">CONCATENATE(INDIRECT(ADDRESS(1,MATCH(_xlfn.MINIFS(B18:AE18,metrics.est,"MAE"),B18:AE18,0)+1)), ", ", INDIRECT(ADDRESS(2,MATCH(_xlfn.MINIFS(B18:AE18,metrics.est,"MAE"),B18:AE18,0)+1)))</f>
        <v>k=5, r=0.5</v>
      </c>
      <c r="AL18" s="11" t="str" cm="1">
        <f t="array" aca="1" ref="AL18" ca="1">CONCATENATE(INDIRECT(ADDRESS(1,MATCH(_xlfn.MINIFS(B18:AE18,metrics.est,"MSE"),B18:AE18,0)+1)), ", ", INDIRECT(ADDRESS(2,MATCH(_xlfn.MINIFS(B18:AE18,metrics.est,"MSE"),B18:AE18,0)+1)))</f>
        <v>k=5, r=0.5</v>
      </c>
      <c r="AM18" s="11" t="str" cm="1">
        <f t="array" aca="1" ref="AM18" ca="1">CONCATENATE(INDIRECT(ADDRESS(1,MATCH(_xlfn.MAXIFS(B18:AE18,metrics.est,"R"),B18:AE18,0)+1)), ", ", INDIRECT(ADDRESS(2,MATCH(_xlfn.MAXIFS(B18:AE18,metrics.est,"R"),B18:AE18,0)+1)))</f>
        <v>k=10, r=0.5</v>
      </c>
      <c r="AN18" s="11" t="str" cm="1">
        <f t="array" aca="1" ref="AN18" ca="1">CONCATENATE(INDIRECT(ADDRESS(1,MATCH(_xlfn.MAXIFS(B18:AE18,metrics.est,"Coverage"),B18:AE18,0)+1)), ", ", INDIRECT(ADDRESS(2,MATCH(_xlfn.MAXIFS(B18:AE18,metrics.est,"Coverage"),B18:AE18,0)+1)))</f>
        <v>k=10, r=0.5</v>
      </c>
      <c r="AO18" s="11" t="str" cm="1">
        <f t="array" aca="1" ref="AO18" ca="1">CONCATENATE(INDIRECT(ADDRESS(1,MATCH(_xlfn.MINIFS(B18:AE18,metrics.est,"Time"),B18:AE18,0)+1)), ", ", INDIRECT(ADDRESS(2,MATCH(_xlfn.MINIFS(B18:AE18,metrics.est,"Time"),B18:AE18,0)+1)))</f>
        <v>k=10, r=0.5</v>
      </c>
    </row>
    <row r="19" spans="1:41" x14ac:dyDescent="0.2">
      <c r="A19" s="1" t="s">
        <v>15</v>
      </c>
      <c r="B19" s="4">
        <v>0.67830000000000001</v>
      </c>
      <c r="C19" s="4">
        <v>0.79190000000000005</v>
      </c>
      <c r="D19" s="4">
        <v>0.34370000000000001</v>
      </c>
      <c r="E19" s="4">
        <v>0.94169999999999998</v>
      </c>
      <c r="F19" s="4">
        <v>0.25919999999999999</v>
      </c>
      <c r="G19" s="14">
        <v>0.73870000000000002</v>
      </c>
      <c r="H19" s="14">
        <v>0.88619999999999999</v>
      </c>
      <c r="I19" s="14">
        <v>0.39739999999999998</v>
      </c>
      <c r="J19" s="14">
        <v>0.99690000000000001</v>
      </c>
      <c r="K19" s="14">
        <v>4.5900000000000003E-2</v>
      </c>
      <c r="L19" s="4">
        <v>0.73880000000000001</v>
      </c>
      <c r="M19" s="4">
        <v>0.88629999999999998</v>
      </c>
      <c r="N19" s="4">
        <v>0.39660000000000001</v>
      </c>
      <c r="O19" s="4">
        <v>0.99660000000000004</v>
      </c>
      <c r="P19" s="4">
        <v>4.9000000000000002E-2</v>
      </c>
      <c r="Q19" s="5">
        <v>0.67969999999999997</v>
      </c>
      <c r="R19" s="5">
        <v>0.79530000000000001</v>
      </c>
      <c r="S19" s="5">
        <v>0.33779999999999999</v>
      </c>
      <c r="T19" s="5">
        <v>0.94259999999999999</v>
      </c>
      <c r="U19" s="5">
        <v>0.18279999999999999</v>
      </c>
      <c r="V19" s="4">
        <v>0.67900000000000005</v>
      </c>
      <c r="W19" s="4">
        <v>0.79400000000000004</v>
      </c>
      <c r="X19" s="4">
        <v>0.34110000000000001</v>
      </c>
      <c r="Y19" s="4">
        <v>0.94179999999999997</v>
      </c>
      <c r="Z19" s="4">
        <v>0.16239999999999999</v>
      </c>
      <c r="AA19" s="5"/>
      <c r="AB19" s="5"/>
      <c r="AC19" s="5"/>
      <c r="AD19" s="5"/>
      <c r="AE19" s="5"/>
      <c r="AF19" s="4">
        <f t="shared" si="0"/>
        <v>0.70289999999999997</v>
      </c>
      <c r="AG19" s="4">
        <f t="shared" si="1"/>
        <v>0.83074000000000014</v>
      </c>
      <c r="AH19" s="4">
        <f t="shared" si="2"/>
        <v>0.36331999999999998</v>
      </c>
      <c r="AI19" s="4">
        <f t="shared" si="3"/>
        <v>0.96392000000000011</v>
      </c>
      <c r="AJ19" s="4">
        <f t="shared" si="4"/>
        <v>0.13985999999999998</v>
      </c>
      <c r="AK19" s="11" t="str" cm="1">
        <f t="array" aca="1" ref="AK19" ca="1">CONCATENATE(INDIRECT(ADDRESS(1,MATCH(_xlfn.MINIFS(B19:AE19,metrics.est,"MAE"),B19:AE19,0)+1)), ", ", INDIRECT(ADDRESS(2,MATCH(_xlfn.MINIFS(B19:AE19,metrics.est,"MAE"),B19:AE19,0)+1)))</f>
        <v>k=5, r=0.5</v>
      </c>
      <c r="AL19" s="11" t="str" cm="1">
        <f t="array" aca="1" ref="AL19" ca="1">CONCATENATE(INDIRECT(ADDRESS(1,MATCH(_xlfn.MINIFS(B19:AE19,metrics.est,"MSE"),B19:AE19,0)+1)), ", ", INDIRECT(ADDRESS(2,MATCH(_xlfn.MINIFS(B19:AE19,metrics.est,"MSE"),B19:AE19,0)+1)))</f>
        <v>k=5, r=0.5</v>
      </c>
      <c r="AM19" s="11" t="str" cm="1">
        <f t="array" aca="1" ref="AM19" ca="1">CONCATENATE(INDIRECT(ADDRESS(1,MATCH(_xlfn.MAXIFS(B19:AE19,metrics.est,"R"),B19:AE19,0)+1)), ", ", INDIRECT(ADDRESS(2,MATCH(_xlfn.MAXIFS(B19:AE19,metrics.est,"R"),B19:AE19,0)+1)))</f>
        <v>k=10, r=0.5</v>
      </c>
      <c r="AN19" s="11" t="str" cm="1">
        <f t="array" aca="1" ref="AN19" ca="1">CONCATENATE(INDIRECT(ADDRESS(1,MATCH(_xlfn.MAXIFS(B19:AE19,metrics.est,"Coverage"),B19:AE19,0)+1)), ", ", INDIRECT(ADDRESS(2,MATCH(_xlfn.MAXIFS(B19:AE19,metrics.est,"Coverage"),B19:AE19,0)+1)))</f>
        <v>k=10, r=0.5</v>
      </c>
      <c r="AO19" s="11" t="str" cm="1">
        <f t="array" aca="1" ref="AO19" ca="1">CONCATENATE(INDIRECT(ADDRESS(1,MATCH(_xlfn.MINIFS(B19:AE19,metrics.est,"Time"),B19:AE19,0)+1)), ", ", INDIRECT(ADDRESS(2,MATCH(_xlfn.MINIFS(B19:AE19,metrics.est,"Time"),B19:AE19,0)+1)))</f>
        <v>k=10, r=0.5</v>
      </c>
    </row>
    <row r="20" spans="1:41" x14ac:dyDescent="0.2">
      <c r="A20" s="1" t="s">
        <v>16</v>
      </c>
      <c r="B20" s="4">
        <v>0.67320000000000002</v>
      </c>
      <c r="C20" s="4">
        <v>0.77580000000000005</v>
      </c>
      <c r="D20" s="4">
        <v>0.35589999999999999</v>
      </c>
      <c r="E20" s="4">
        <v>0.94169999999999998</v>
      </c>
      <c r="F20" s="4">
        <v>0.24490000000000001</v>
      </c>
      <c r="G20" s="14">
        <v>0.73899999999999999</v>
      </c>
      <c r="H20" s="14">
        <v>0.88390000000000002</v>
      </c>
      <c r="I20" s="14">
        <v>0.39889999999999998</v>
      </c>
      <c r="J20" s="14">
        <v>0.99690000000000001</v>
      </c>
      <c r="K20" s="14">
        <v>3.49E-2</v>
      </c>
      <c r="L20" s="4">
        <v>0.73909999999999998</v>
      </c>
      <c r="M20" s="4">
        <v>0.88419999999999999</v>
      </c>
      <c r="N20" s="4">
        <v>0.39879999999999999</v>
      </c>
      <c r="O20" s="4">
        <v>0.99660000000000004</v>
      </c>
      <c r="P20" s="4">
        <v>3.5099999999999999E-2</v>
      </c>
      <c r="Q20" s="5">
        <v>0.67459999999999998</v>
      </c>
      <c r="R20" s="5">
        <v>0.77980000000000005</v>
      </c>
      <c r="S20" s="5">
        <v>0.35039999999999999</v>
      </c>
      <c r="T20" s="5">
        <v>0.94259999999999999</v>
      </c>
      <c r="U20" s="5">
        <v>0.1404</v>
      </c>
      <c r="V20" s="4">
        <v>0.67400000000000004</v>
      </c>
      <c r="W20" s="4">
        <v>0.77849999999999997</v>
      </c>
      <c r="X20" s="4">
        <v>0.35420000000000001</v>
      </c>
      <c r="Y20" s="4">
        <v>0.94179999999999997</v>
      </c>
      <c r="Z20" s="4">
        <v>0.11990000000000001</v>
      </c>
      <c r="AA20" s="5"/>
      <c r="AB20" s="5"/>
      <c r="AC20" s="5"/>
      <c r="AD20" s="5"/>
      <c r="AE20" s="5"/>
      <c r="AF20" s="4">
        <f t="shared" si="0"/>
        <v>0.69997999999999994</v>
      </c>
      <c r="AG20" s="4">
        <f t="shared" si="1"/>
        <v>0.82043999999999995</v>
      </c>
      <c r="AH20" s="4">
        <f t="shared" si="2"/>
        <v>0.37164000000000003</v>
      </c>
      <c r="AI20" s="4">
        <f t="shared" si="3"/>
        <v>0.96392000000000011</v>
      </c>
      <c r="AJ20" s="4">
        <f t="shared" si="4"/>
        <v>0.11504</v>
      </c>
      <c r="AK20" s="11" t="str" cm="1">
        <f t="array" aca="1" ref="AK20" ca="1">CONCATENATE(INDIRECT(ADDRESS(1,MATCH(_xlfn.MINIFS(B20:AE20,metrics.est,"MAE"),B20:AE20,0)+1)), ", ", INDIRECT(ADDRESS(2,MATCH(_xlfn.MINIFS(B20:AE20,metrics.est,"MAE"),B20:AE20,0)+1)))</f>
        <v>k=5, r=0.5</v>
      </c>
      <c r="AL20" s="11" t="str" cm="1">
        <f t="array" aca="1" ref="AL20" ca="1">CONCATENATE(INDIRECT(ADDRESS(1,MATCH(_xlfn.MINIFS(B20:AE20,metrics.est,"MSE"),B20:AE20,0)+1)), ", ", INDIRECT(ADDRESS(2,MATCH(_xlfn.MINIFS(B20:AE20,metrics.est,"MSE"),B20:AE20,0)+1)))</f>
        <v>k=5, r=0.5</v>
      </c>
      <c r="AM20" s="11" t="str" cm="1">
        <f t="array" aca="1" ref="AM20" ca="1">CONCATENATE(INDIRECT(ADDRESS(1,MATCH(_xlfn.MAXIFS(B20:AE20,metrics.est,"R"),B20:AE20,0)+1)), ", ", INDIRECT(ADDRESS(2,MATCH(_xlfn.MAXIFS(B20:AE20,metrics.est,"R"),B20:AE20,0)+1)))</f>
        <v>k=10, r=0.5</v>
      </c>
      <c r="AN20" s="11" t="str" cm="1">
        <f t="array" aca="1" ref="AN20" ca="1">CONCATENATE(INDIRECT(ADDRESS(1,MATCH(_xlfn.MAXIFS(B20:AE20,metrics.est,"Coverage"),B20:AE20,0)+1)), ", ", INDIRECT(ADDRESS(2,MATCH(_xlfn.MAXIFS(B20:AE20,metrics.est,"Coverage"),B20:AE20,0)+1)))</f>
        <v>k=10, r=0.5</v>
      </c>
      <c r="AO20" s="11" t="str" cm="1">
        <f t="array" aca="1" ref="AO20" ca="1">CONCATENATE(INDIRECT(ADDRESS(1,MATCH(_xlfn.MINIFS(B20:AE20,metrics.est,"Time"),B20:AE20,0)+1)), ", ", INDIRECT(ADDRESS(2,MATCH(_xlfn.MINIFS(B20:AE20,metrics.est,"Time"),B20:AE20,0)+1)))</f>
        <v>k=10, r=0.5</v>
      </c>
    </row>
    <row r="21" spans="1:41" x14ac:dyDescent="0.2">
      <c r="A21" s="1" t="s">
        <v>17</v>
      </c>
      <c r="B21" s="4">
        <v>0.67649999999999999</v>
      </c>
      <c r="C21" s="4">
        <v>0.78720000000000001</v>
      </c>
      <c r="D21" s="4">
        <v>0.34370000000000001</v>
      </c>
      <c r="E21" s="4">
        <v>0.94169999999999998</v>
      </c>
      <c r="F21" s="4">
        <v>0.25750000000000001</v>
      </c>
      <c r="G21" s="14">
        <v>0.73760000000000003</v>
      </c>
      <c r="H21" s="14">
        <v>0.8831</v>
      </c>
      <c r="I21" s="14">
        <v>0.3967</v>
      </c>
      <c r="J21" s="14">
        <v>0.99690000000000001</v>
      </c>
      <c r="K21" s="14">
        <v>3.6900000000000002E-2</v>
      </c>
      <c r="L21" s="4">
        <v>0.73780000000000001</v>
      </c>
      <c r="M21" s="4">
        <v>0.88349999999999995</v>
      </c>
      <c r="N21" s="4">
        <v>0.39629999999999999</v>
      </c>
      <c r="O21" s="4">
        <v>0.99660000000000004</v>
      </c>
      <c r="P21" s="4">
        <v>4.3400000000000001E-2</v>
      </c>
      <c r="Q21" s="5">
        <v>0.67789999999999995</v>
      </c>
      <c r="R21" s="5">
        <v>0.79079999999999995</v>
      </c>
      <c r="S21" s="5">
        <v>0.33960000000000001</v>
      </c>
      <c r="T21" s="5">
        <v>0.94259999999999999</v>
      </c>
      <c r="U21" s="5">
        <v>0.14199999999999999</v>
      </c>
      <c r="V21" s="4">
        <v>0.67749999999999999</v>
      </c>
      <c r="W21" s="4">
        <v>0.7903</v>
      </c>
      <c r="X21" s="4">
        <v>0.34150000000000003</v>
      </c>
      <c r="Y21" s="4">
        <v>0.94179999999999997</v>
      </c>
      <c r="Z21" s="4">
        <v>0.12640000000000001</v>
      </c>
      <c r="AA21" s="5"/>
      <c r="AB21" s="5"/>
      <c r="AC21" s="5"/>
      <c r="AD21" s="5"/>
      <c r="AE21" s="5"/>
      <c r="AF21" s="4">
        <f t="shared" si="0"/>
        <v>0.70145999999999997</v>
      </c>
      <c r="AG21" s="4">
        <f t="shared" si="1"/>
        <v>0.82698000000000005</v>
      </c>
      <c r="AH21" s="4">
        <f t="shared" si="2"/>
        <v>0.36355999999999994</v>
      </c>
      <c r="AI21" s="4">
        <f t="shared" si="3"/>
        <v>0.96392000000000011</v>
      </c>
      <c r="AJ21" s="4">
        <f t="shared" si="4"/>
        <v>0.12124000000000001</v>
      </c>
      <c r="AK21" s="11" t="str" cm="1">
        <f t="array" aca="1" ref="AK21" ca="1">CONCATENATE(INDIRECT(ADDRESS(1,MATCH(_xlfn.MINIFS(B21:AE21,metrics.est,"MAE"),B21:AE21,0)+1)), ", ", INDIRECT(ADDRESS(2,MATCH(_xlfn.MINIFS(B21:AE21,metrics.est,"MAE"),B21:AE21,0)+1)))</f>
        <v>k=5, r=0.5</v>
      </c>
      <c r="AL21" s="11" t="str" cm="1">
        <f t="array" aca="1" ref="AL21" ca="1">CONCATENATE(INDIRECT(ADDRESS(1,MATCH(_xlfn.MINIFS(B21:AE21,metrics.est,"MSE"),B21:AE21,0)+1)), ", ", INDIRECT(ADDRESS(2,MATCH(_xlfn.MINIFS(B21:AE21,metrics.est,"MSE"),B21:AE21,0)+1)))</f>
        <v>k=5, r=0.5</v>
      </c>
      <c r="AM21" s="11" t="str" cm="1">
        <f t="array" aca="1" ref="AM21" ca="1">CONCATENATE(INDIRECT(ADDRESS(1,MATCH(_xlfn.MAXIFS(B21:AE21,metrics.est,"R"),B21:AE21,0)+1)), ", ", INDIRECT(ADDRESS(2,MATCH(_xlfn.MAXIFS(B21:AE21,metrics.est,"R"),B21:AE21,0)+1)))</f>
        <v>k=10, r=0.5</v>
      </c>
      <c r="AN21" s="11" t="str" cm="1">
        <f t="array" aca="1" ref="AN21" ca="1">CONCATENATE(INDIRECT(ADDRESS(1,MATCH(_xlfn.MAXIFS(B21:AE21,metrics.est,"Coverage"),B21:AE21,0)+1)), ", ", INDIRECT(ADDRESS(2,MATCH(_xlfn.MAXIFS(B21:AE21,metrics.est,"Coverage"),B21:AE21,0)+1)))</f>
        <v>k=10, r=0.5</v>
      </c>
      <c r="AO21" s="11" t="str" cm="1">
        <f t="array" aca="1" ref="AO21" ca="1">CONCATENATE(INDIRECT(ADDRESS(1,MATCH(_xlfn.MINIFS(B21:AE21,metrics.est,"Time"),B21:AE21,0)+1)), ", ", INDIRECT(ADDRESS(2,MATCH(_xlfn.MINIFS(B21:AE21,metrics.est,"Time"),B21:AE21,0)+1)))</f>
        <v>k=10, r=0.5</v>
      </c>
    </row>
    <row r="22" spans="1:41" x14ac:dyDescent="0.2">
      <c r="A22" s="1" t="s">
        <v>18</v>
      </c>
      <c r="B22" s="4">
        <v>0.68700000000000006</v>
      </c>
      <c r="C22" s="4">
        <v>0.80630000000000002</v>
      </c>
      <c r="D22" s="4">
        <v>0.33729999999999999</v>
      </c>
      <c r="E22" s="4">
        <v>0.94169999999999998</v>
      </c>
      <c r="F22" s="4">
        <v>0.22919999999999999</v>
      </c>
      <c r="G22" s="14">
        <v>0.75180000000000002</v>
      </c>
      <c r="H22" s="14">
        <v>0.91269999999999996</v>
      </c>
      <c r="I22" s="14">
        <v>0.37959999999999999</v>
      </c>
      <c r="J22" s="14">
        <v>0.99690000000000001</v>
      </c>
      <c r="K22" s="14">
        <v>3.2000000000000001E-2</v>
      </c>
      <c r="L22" s="4">
        <v>0.75219999999999998</v>
      </c>
      <c r="M22" s="4">
        <v>0.91349999999999998</v>
      </c>
      <c r="N22" s="4">
        <v>0.37880000000000003</v>
      </c>
      <c r="O22" s="4">
        <v>0.99660000000000004</v>
      </c>
      <c r="P22" s="4">
        <v>3.7100000000000001E-2</v>
      </c>
      <c r="Q22" s="5">
        <v>0.68840000000000001</v>
      </c>
      <c r="R22" s="5">
        <v>0.80969999999999998</v>
      </c>
      <c r="S22" s="5">
        <v>0.3332</v>
      </c>
      <c r="T22" s="5">
        <v>0.94259999999999999</v>
      </c>
      <c r="U22" s="5">
        <v>0.1338</v>
      </c>
      <c r="V22" s="4">
        <v>0.68769999999999998</v>
      </c>
      <c r="W22" s="4">
        <v>0.80830000000000002</v>
      </c>
      <c r="X22" s="4">
        <v>0.33660000000000001</v>
      </c>
      <c r="Y22" s="4">
        <v>0.94179999999999997</v>
      </c>
      <c r="Z22" s="4">
        <v>0.1207</v>
      </c>
      <c r="AA22" s="5"/>
      <c r="AB22" s="5"/>
      <c r="AC22" s="5"/>
      <c r="AD22" s="5"/>
      <c r="AE22" s="5"/>
      <c r="AF22" s="4">
        <f t="shared" si="0"/>
        <v>0.71341999999999994</v>
      </c>
      <c r="AG22" s="4">
        <f t="shared" si="1"/>
        <v>0.85009999999999997</v>
      </c>
      <c r="AH22" s="4">
        <f t="shared" si="2"/>
        <v>0.35309999999999997</v>
      </c>
      <c r="AI22" s="4">
        <f t="shared" si="3"/>
        <v>0.96392000000000011</v>
      </c>
      <c r="AJ22" s="4">
        <f t="shared" si="4"/>
        <v>0.11056000000000002</v>
      </c>
      <c r="AK22" s="11" t="str" cm="1">
        <f t="array" aca="1" ref="AK22" ca="1">CONCATENATE(INDIRECT(ADDRESS(1,MATCH(_xlfn.MINIFS(B22:AE22,metrics.est,"MAE"),B22:AE22,0)+1)), ", ", INDIRECT(ADDRESS(2,MATCH(_xlfn.MINIFS(B22:AE22,metrics.est,"MAE"),B22:AE22,0)+1)))</f>
        <v>k=5, r=0.5</v>
      </c>
      <c r="AL22" s="11" t="str" cm="1">
        <f t="array" aca="1" ref="AL22" ca="1">CONCATENATE(INDIRECT(ADDRESS(1,MATCH(_xlfn.MINIFS(B22:AE22,metrics.est,"MSE"),B22:AE22,0)+1)), ", ", INDIRECT(ADDRESS(2,MATCH(_xlfn.MINIFS(B22:AE22,metrics.est,"MSE"),B22:AE22,0)+1)))</f>
        <v>k=5, r=0.5</v>
      </c>
      <c r="AM22" s="11" t="str" cm="1">
        <f t="array" aca="1" ref="AM22" ca="1">CONCATENATE(INDIRECT(ADDRESS(1,MATCH(_xlfn.MAXIFS(B22:AE22,metrics.est,"R"),B22:AE22,0)+1)), ", ", INDIRECT(ADDRESS(2,MATCH(_xlfn.MAXIFS(B22:AE22,metrics.est,"R"),B22:AE22,0)+1)))</f>
        <v>k=10, r=0.5</v>
      </c>
      <c r="AN22" s="11" t="str" cm="1">
        <f t="array" aca="1" ref="AN22" ca="1">CONCATENATE(INDIRECT(ADDRESS(1,MATCH(_xlfn.MAXIFS(B22:AE22,metrics.est,"Coverage"),B22:AE22,0)+1)), ", ", INDIRECT(ADDRESS(2,MATCH(_xlfn.MAXIFS(B22:AE22,metrics.est,"Coverage"),B22:AE22,0)+1)))</f>
        <v>k=10, r=0.5</v>
      </c>
      <c r="AO22" s="11" t="str" cm="1">
        <f t="array" aca="1" ref="AO22" ca="1">CONCATENATE(INDIRECT(ADDRESS(1,MATCH(_xlfn.MINIFS(B22:AE22,metrics.est,"Time"),B22:AE22,0)+1)), ", ", INDIRECT(ADDRESS(2,MATCH(_xlfn.MINIFS(B22:AE22,metrics.est,"Time"),B22:AE22,0)+1)))</f>
        <v>k=10, r=0.5</v>
      </c>
    </row>
    <row r="23" spans="1:41" x14ac:dyDescent="0.2">
      <c r="A23" s="1" t="s">
        <v>19</v>
      </c>
      <c r="B23" s="4">
        <v>0.67490000000000006</v>
      </c>
      <c r="C23" s="4">
        <v>0.77959999999999996</v>
      </c>
      <c r="D23" s="4">
        <v>0.35560000000000003</v>
      </c>
      <c r="E23" s="4">
        <v>0.94110000000000005</v>
      </c>
      <c r="F23" s="4">
        <v>0.29220000000000002</v>
      </c>
      <c r="G23" s="14">
        <v>0.74050000000000005</v>
      </c>
      <c r="H23" s="14">
        <v>0.8871</v>
      </c>
      <c r="I23" s="14">
        <v>0.39679999999999999</v>
      </c>
      <c r="J23" s="14">
        <v>0.99680000000000002</v>
      </c>
      <c r="K23" s="14">
        <v>3.4299999999999997E-2</v>
      </c>
      <c r="L23" s="4">
        <v>0.74060000000000004</v>
      </c>
      <c r="M23" s="4">
        <v>0.88739999999999997</v>
      </c>
      <c r="N23" s="4">
        <v>0.39679999999999999</v>
      </c>
      <c r="O23" s="4">
        <v>0.99660000000000004</v>
      </c>
      <c r="P23" s="4">
        <v>3.5200000000000002E-2</v>
      </c>
      <c r="Q23" s="5">
        <v>0.67630000000000001</v>
      </c>
      <c r="R23" s="5">
        <v>0.78390000000000004</v>
      </c>
      <c r="S23" s="5">
        <v>0.34949999999999998</v>
      </c>
      <c r="T23" s="5">
        <v>0.94199999999999995</v>
      </c>
      <c r="U23" s="5">
        <v>0.1837</v>
      </c>
      <c r="V23" s="4">
        <v>0.67579999999999996</v>
      </c>
      <c r="W23" s="4">
        <v>0.78259999999999996</v>
      </c>
      <c r="X23" s="4">
        <v>0.35339999999999999</v>
      </c>
      <c r="Y23" s="4">
        <v>0.94120000000000004</v>
      </c>
      <c r="Z23" s="4">
        <v>0.1636</v>
      </c>
      <c r="AA23" s="5">
        <v>0.67569999999999997</v>
      </c>
      <c r="AB23" s="5">
        <v>0.78290000000000004</v>
      </c>
      <c r="AC23" s="5">
        <v>0.35160000000000002</v>
      </c>
      <c r="AD23" s="5">
        <v>0.94140000000000001</v>
      </c>
      <c r="AE23" s="5">
        <v>0.20949999999999999</v>
      </c>
      <c r="AF23" s="4">
        <f t="shared" si="0"/>
        <v>0.69729999999999992</v>
      </c>
      <c r="AG23" s="4">
        <f t="shared" si="1"/>
        <v>0.81724999999999992</v>
      </c>
      <c r="AH23" s="4">
        <f t="shared" si="2"/>
        <v>0.36728333333333335</v>
      </c>
      <c r="AI23" s="4">
        <f t="shared" si="3"/>
        <v>0.95984999999999998</v>
      </c>
      <c r="AJ23" s="4">
        <f t="shared" si="4"/>
        <v>0.15308333333333332</v>
      </c>
      <c r="AK23" s="11" t="str" cm="1">
        <f t="array" aca="1" ref="AK23" ca="1">CONCATENATE(INDIRECT(ADDRESS(1,MATCH(_xlfn.MINIFS(B23:AE23,metrics.est,"MAE"),B23:AE23,0)+1)), ", ", INDIRECT(ADDRESS(2,MATCH(_xlfn.MINIFS(B23:AE23,metrics.est,"MAE"),B23:AE23,0)+1)))</f>
        <v>k=5, r=0.5</v>
      </c>
      <c r="AL23" s="11" t="str" cm="1">
        <f t="array" aca="1" ref="AL23" ca="1">CONCATENATE(INDIRECT(ADDRESS(1,MATCH(_xlfn.MINIFS(B23:AE23,metrics.est,"MSE"),B23:AE23,0)+1)), ", ", INDIRECT(ADDRESS(2,MATCH(_xlfn.MINIFS(B23:AE23,metrics.est,"MSE"),B23:AE23,0)+1)))</f>
        <v>k=5, r=0.5</v>
      </c>
      <c r="AM23" s="11" t="str" cm="1">
        <f t="array" aca="1" ref="AM23" ca="1">CONCATENATE(INDIRECT(ADDRESS(1,MATCH(_xlfn.MAXIFS(B23:AE23,metrics.est,"R"),B23:AE23,0)+1)), ", ", INDIRECT(ADDRESS(2,MATCH(_xlfn.MAXIFS(B23:AE23,metrics.est,"R"),B23:AE23,0)+1)))</f>
        <v>k=10, r=0.5</v>
      </c>
      <c r="AN23" s="11" t="str" cm="1">
        <f t="array" aca="1" ref="AN23" ca="1">CONCATENATE(INDIRECT(ADDRESS(1,MATCH(_xlfn.MAXIFS(B23:AE23,metrics.est,"Coverage"),B23:AE23,0)+1)), ", ", INDIRECT(ADDRESS(2,MATCH(_xlfn.MAXIFS(B23:AE23,metrics.est,"Coverage"),B23:AE23,0)+1)))</f>
        <v>k=10, r=0.5</v>
      </c>
      <c r="AO23" s="11" t="str" cm="1">
        <f t="array" aca="1" ref="AO23" ca="1">CONCATENATE(INDIRECT(ADDRESS(1,MATCH(_xlfn.MINIFS(B23:AE23,metrics.est,"Time"),B23:AE23,0)+1)), ", ", INDIRECT(ADDRESS(2,MATCH(_xlfn.MINIFS(B23:AE23,metrics.est,"Time"),B23:AE23,0)+1)))</f>
        <v>k=10, r=0.5</v>
      </c>
    </row>
    <row r="24" spans="1:41" x14ac:dyDescent="0.2">
      <c r="A24" s="1" t="s">
        <v>20</v>
      </c>
      <c r="B24" s="4">
        <v>0.68569999999999998</v>
      </c>
      <c r="C24" s="4">
        <v>0.7994</v>
      </c>
      <c r="D24" s="4">
        <v>0.34870000000000001</v>
      </c>
      <c r="E24" s="4">
        <v>0.88649999999999995</v>
      </c>
      <c r="F24" s="4">
        <v>0.35520000000000002</v>
      </c>
      <c r="G24" s="14">
        <v>0.74870000000000003</v>
      </c>
      <c r="H24" s="14">
        <v>0.90129999999999999</v>
      </c>
      <c r="I24" s="14">
        <v>0.39279999999999998</v>
      </c>
      <c r="J24" s="14">
        <v>0.99050000000000005</v>
      </c>
      <c r="K24" s="14">
        <v>4.1399999999999999E-2</v>
      </c>
      <c r="L24" s="4">
        <v>0.749</v>
      </c>
      <c r="M24" s="4">
        <v>0.90159999999999996</v>
      </c>
      <c r="N24" s="4">
        <v>0.39240000000000003</v>
      </c>
      <c r="O24" s="4">
        <v>0.99039999999999995</v>
      </c>
      <c r="P24" s="4">
        <v>4.2900000000000001E-2</v>
      </c>
      <c r="Q24" s="5">
        <v>0.68730000000000002</v>
      </c>
      <c r="R24" s="5">
        <v>0.80410000000000004</v>
      </c>
      <c r="S24" s="5">
        <v>0.34439999999999998</v>
      </c>
      <c r="T24" s="5">
        <v>0.8881</v>
      </c>
      <c r="U24" s="5">
        <v>0.21929999999999999</v>
      </c>
      <c r="V24" s="4">
        <v>0.68700000000000006</v>
      </c>
      <c r="W24" s="4">
        <v>0.80320000000000003</v>
      </c>
      <c r="X24" s="4">
        <v>0.34620000000000001</v>
      </c>
      <c r="Y24" s="4">
        <v>0.88719999999999999</v>
      </c>
      <c r="Z24" s="4">
        <v>0.19819999999999999</v>
      </c>
      <c r="AA24" s="5">
        <v>0.68689999999999996</v>
      </c>
      <c r="AB24" s="5">
        <v>0.80310000000000004</v>
      </c>
      <c r="AC24" s="5">
        <v>0.34549999999999997</v>
      </c>
      <c r="AD24" s="5">
        <v>0.88770000000000004</v>
      </c>
      <c r="AE24" s="5">
        <v>0.24959999999999999</v>
      </c>
      <c r="AF24" s="4">
        <f t="shared" si="0"/>
        <v>0.70743333333333336</v>
      </c>
      <c r="AG24" s="4">
        <f t="shared" si="1"/>
        <v>0.83544999999999991</v>
      </c>
      <c r="AH24" s="4">
        <f t="shared" si="2"/>
        <v>0.36166666666666675</v>
      </c>
      <c r="AI24" s="4">
        <f t="shared" si="3"/>
        <v>0.92173333333333318</v>
      </c>
      <c r="AJ24" s="4">
        <f t="shared" si="4"/>
        <v>0.18443333333333334</v>
      </c>
      <c r="AK24" s="11" t="str" cm="1">
        <f t="array" aca="1" ref="AK24" ca="1">CONCATENATE(INDIRECT(ADDRESS(1,MATCH(_xlfn.MINIFS(B24:AE24,metrics.est,"MAE"),B24:AE24,0)+1)), ", ", INDIRECT(ADDRESS(2,MATCH(_xlfn.MINIFS(B24:AE24,metrics.est,"MAE"),B24:AE24,0)+1)))</f>
        <v>k=5, r=0.5</v>
      </c>
      <c r="AL24" s="11" t="str" cm="1">
        <f t="array" aca="1" ref="AL24" ca="1">CONCATENATE(INDIRECT(ADDRESS(1,MATCH(_xlfn.MINIFS(B24:AE24,metrics.est,"MSE"),B24:AE24,0)+1)), ", ", INDIRECT(ADDRESS(2,MATCH(_xlfn.MINIFS(B24:AE24,metrics.est,"MSE"),B24:AE24,0)+1)))</f>
        <v>k=5, r=0.5</v>
      </c>
      <c r="AM24" s="11" t="str" cm="1">
        <f t="array" aca="1" ref="AM24" ca="1">CONCATENATE(INDIRECT(ADDRESS(1,MATCH(_xlfn.MAXIFS(B24:AE24,metrics.est,"R"),B24:AE24,0)+1)), ", ", INDIRECT(ADDRESS(2,MATCH(_xlfn.MAXIFS(B24:AE24,metrics.est,"R"),B24:AE24,0)+1)))</f>
        <v>k=10, r=0.5</v>
      </c>
      <c r="AN24" s="11" t="str" cm="1">
        <f t="array" aca="1" ref="AN24" ca="1">CONCATENATE(INDIRECT(ADDRESS(1,MATCH(_xlfn.MAXIFS(B24:AE24,metrics.est,"Coverage"),B24:AE24,0)+1)), ", ", INDIRECT(ADDRESS(2,MATCH(_xlfn.MAXIFS(B24:AE24,metrics.est,"Coverage"),B24:AE24,0)+1)))</f>
        <v>k=10, r=0.5</v>
      </c>
      <c r="AO24" s="11" t="str" cm="1">
        <f t="array" aca="1" ref="AO24" ca="1">CONCATENATE(INDIRECT(ADDRESS(1,MATCH(_xlfn.MINIFS(B24:AE24,metrics.est,"Time"),B24:AE24,0)+1)), ", ", INDIRECT(ADDRESS(2,MATCH(_xlfn.MINIFS(B24:AE24,metrics.est,"Time"),B24:AE24,0)+1)))</f>
        <v>k=10, r=0.5</v>
      </c>
    </row>
    <row r="25" spans="1:41" x14ac:dyDescent="0.2">
      <c r="A25" s="1" t="s">
        <v>21</v>
      </c>
      <c r="B25" s="4">
        <v>0.67249999999999999</v>
      </c>
      <c r="C25" s="4">
        <v>0.77390000000000003</v>
      </c>
      <c r="D25" s="4">
        <v>0.3624</v>
      </c>
      <c r="E25" s="4">
        <v>0.94110000000000005</v>
      </c>
      <c r="F25" s="4">
        <v>0.32090000000000002</v>
      </c>
      <c r="G25" s="14">
        <v>0.74009999999999998</v>
      </c>
      <c r="H25" s="14">
        <v>0.88780000000000003</v>
      </c>
      <c r="I25" s="14">
        <v>0.40300000000000002</v>
      </c>
      <c r="J25" s="14">
        <v>0.99680000000000002</v>
      </c>
      <c r="K25" s="14">
        <v>3.4599999999999999E-2</v>
      </c>
      <c r="L25" s="4">
        <v>0.74</v>
      </c>
      <c r="M25" s="4">
        <v>0.88770000000000004</v>
      </c>
      <c r="N25" s="4">
        <v>0.4032</v>
      </c>
      <c r="O25" s="4">
        <v>0.99660000000000004</v>
      </c>
      <c r="P25" s="4">
        <v>3.4599999999999999E-2</v>
      </c>
      <c r="Q25" s="5">
        <v>0.67410000000000003</v>
      </c>
      <c r="R25" s="5">
        <v>0.77859999999999996</v>
      </c>
      <c r="S25" s="5">
        <v>0.3569</v>
      </c>
      <c r="T25" s="5">
        <v>0.94199999999999995</v>
      </c>
      <c r="U25" s="5">
        <v>0.18629999999999999</v>
      </c>
      <c r="V25" s="4">
        <v>0.67349999999999999</v>
      </c>
      <c r="W25" s="4">
        <v>0.77710000000000001</v>
      </c>
      <c r="X25" s="4">
        <v>0.36020000000000002</v>
      </c>
      <c r="Y25" s="4">
        <v>0.94120000000000004</v>
      </c>
      <c r="Z25" s="4">
        <v>0.16159999999999999</v>
      </c>
      <c r="AA25" s="5">
        <v>0.67349999999999999</v>
      </c>
      <c r="AB25" s="5">
        <v>0.77749999999999997</v>
      </c>
      <c r="AC25" s="5">
        <v>0.35849999999999999</v>
      </c>
      <c r="AD25" s="5">
        <v>0.94140000000000001</v>
      </c>
      <c r="AE25" s="5">
        <v>0.21240000000000001</v>
      </c>
      <c r="AF25" s="4">
        <f t="shared" si="0"/>
        <v>0.69561666666666655</v>
      </c>
      <c r="AG25" s="4">
        <f t="shared" si="1"/>
        <v>0.81376666666666664</v>
      </c>
      <c r="AH25" s="4">
        <f t="shared" si="2"/>
        <v>0.37403333333333338</v>
      </c>
      <c r="AI25" s="4">
        <f t="shared" si="3"/>
        <v>0.95984999999999998</v>
      </c>
      <c r="AJ25" s="4">
        <f t="shared" si="4"/>
        <v>0.15840000000000001</v>
      </c>
      <c r="AK25" s="11" t="str" cm="1">
        <f t="array" aca="1" ref="AK25" ca="1">CONCATENATE(INDIRECT(ADDRESS(1,MATCH(_xlfn.MINIFS(B25:AE25,metrics.est,"MAE"),B25:AE25,0)+1)), ", ", INDIRECT(ADDRESS(2,MATCH(_xlfn.MINIFS(B25:AE25,metrics.est,"MAE"),B25:AE25,0)+1)))</f>
        <v>k=5, r=0.5</v>
      </c>
      <c r="AL25" s="11" t="str" cm="1">
        <f t="array" aca="1" ref="AL25" ca="1">CONCATENATE(INDIRECT(ADDRESS(1,MATCH(_xlfn.MINIFS(B25:AE25,metrics.est,"MSE"),B25:AE25,0)+1)), ", ", INDIRECT(ADDRESS(2,MATCH(_xlfn.MINIFS(B25:AE25,metrics.est,"MSE"),B25:AE25,0)+1)))</f>
        <v>k=5, r=0.5</v>
      </c>
      <c r="AM25" s="11" t="str" cm="1">
        <f t="array" aca="1" ref="AM25" ca="1">CONCATENATE(INDIRECT(ADDRESS(1,MATCH(_xlfn.MAXIFS(B25:AE25,metrics.est,"R"),B25:AE25,0)+1)), ", ", INDIRECT(ADDRESS(2,MATCH(_xlfn.MAXIFS(B25:AE25,metrics.est,"R"),B25:AE25,0)+1)))</f>
        <v>k=15, r=0.5</v>
      </c>
      <c r="AN25" s="11" t="str" cm="1">
        <f t="array" aca="1" ref="AN25" ca="1">CONCATENATE(INDIRECT(ADDRESS(1,MATCH(_xlfn.MAXIFS(B25:AE25,metrics.est,"Coverage"),B25:AE25,0)+1)), ", ", INDIRECT(ADDRESS(2,MATCH(_xlfn.MAXIFS(B25:AE25,metrics.est,"Coverage"),B25:AE25,0)+1)))</f>
        <v>k=10, r=0.5</v>
      </c>
      <c r="AO25" s="11" t="str" cm="1">
        <f t="array" aca="1" ref="AO25" ca="1">CONCATENATE(INDIRECT(ADDRESS(1,MATCH(_xlfn.MINIFS(B25:AE25,metrics.est,"Time"),B25:AE25,0)+1)), ", ", INDIRECT(ADDRESS(2,MATCH(_xlfn.MINIFS(B25:AE25,metrics.est,"Time"),B25:AE25,0)+1)))</f>
        <v>k=10, r=0.5</v>
      </c>
    </row>
    <row r="26" spans="1:41" x14ac:dyDescent="0.2">
      <c r="A26" s="1" t="s">
        <v>22</v>
      </c>
      <c r="B26" s="4">
        <v>0.67310000000000003</v>
      </c>
      <c r="C26" s="4">
        <v>0.77629999999999999</v>
      </c>
      <c r="D26" s="4">
        <v>0.35489999999999999</v>
      </c>
      <c r="E26" s="4">
        <v>0.94169999999999998</v>
      </c>
      <c r="F26" s="4">
        <v>0.30730000000000002</v>
      </c>
      <c r="G26" s="14">
        <v>0.73960000000000004</v>
      </c>
      <c r="H26" s="14">
        <v>0.88529999999999998</v>
      </c>
      <c r="I26" s="14">
        <v>0.39750000000000002</v>
      </c>
      <c r="J26" s="14">
        <v>0.99690000000000001</v>
      </c>
      <c r="K26" s="14">
        <v>0.03</v>
      </c>
      <c r="L26" s="4">
        <v>0.73980000000000001</v>
      </c>
      <c r="M26" s="4">
        <v>0.88560000000000005</v>
      </c>
      <c r="N26" s="4">
        <v>0.39729999999999999</v>
      </c>
      <c r="O26" s="4">
        <v>0.99660000000000004</v>
      </c>
      <c r="P26" s="4">
        <v>3.2500000000000001E-2</v>
      </c>
      <c r="Q26" s="5">
        <v>0.67449999999999999</v>
      </c>
      <c r="R26" s="5">
        <v>0.78010000000000002</v>
      </c>
      <c r="S26" s="5">
        <v>0.34970000000000001</v>
      </c>
      <c r="T26" s="5">
        <v>0.94259999999999999</v>
      </c>
      <c r="U26" s="5">
        <v>0.16320000000000001</v>
      </c>
      <c r="V26" s="4">
        <v>0.67390000000000005</v>
      </c>
      <c r="W26" s="4">
        <v>0.77880000000000005</v>
      </c>
      <c r="X26" s="4">
        <v>0.35320000000000001</v>
      </c>
      <c r="Y26" s="4">
        <v>0.94179999999999997</v>
      </c>
      <c r="Z26" s="4">
        <v>0.1477</v>
      </c>
      <c r="AA26" s="5">
        <v>0.67400000000000004</v>
      </c>
      <c r="AB26" s="5">
        <v>0.77949999999999997</v>
      </c>
      <c r="AC26" s="5">
        <v>0.35139999999999999</v>
      </c>
      <c r="AD26" s="5">
        <v>0.94210000000000005</v>
      </c>
      <c r="AE26" s="5">
        <v>0.19589999999999999</v>
      </c>
      <c r="AF26" s="4">
        <f t="shared" si="0"/>
        <v>0.69581666666666664</v>
      </c>
      <c r="AG26" s="4">
        <f t="shared" si="1"/>
        <v>0.81426666666666669</v>
      </c>
      <c r="AH26" s="4">
        <f t="shared" si="2"/>
        <v>0.36733333333333335</v>
      </c>
      <c r="AI26" s="4">
        <f t="shared" si="3"/>
        <v>0.96028333333333338</v>
      </c>
      <c r="AJ26" s="4">
        <f t="shared" si="4"/>
        <v>0.14610000000000001</v>
      </c>
      <c r="AK26" s="11" t="str" cm="1">
        <f t="array" aca="1" ref="AK26" ca="1">CONCATENATE(INDIRECT(ADDRESS(1,MATCH(_xlfn.MINIFS(B26:AE26,metrics.est,"MAE"),B26:AE26,0)+1)), ", ", INDIRECT(ADDRESS(2,MATCH(_xlfn.MINIFS(B26:AE26,metrics.est,"MAE"),B26:AE26,0)+1)))</f>
        <v>k=5, r=0.5</v>
      </c>
      <c r="AL26" s="11" t="str" cm="1">
        <f t="array" aca="1" ref="AL26" ca="1">CONCATENATE(INDIRECT(ADDRESS(1,MATCH(_xlfn.MINIFS(B26:AE26,metrics.est,"MSE"),B26:AE26,0)+1)), ", ", INDIRECT(ADDRESS(2,MATCH(_xlfn.MINIFS(B26:AE26,metrics.est,"MSE"),B26:AE26,0)+1)))</f>
        <v>k=5, r=0.5</v>
      </c>
      <c r="AM26" s="11" t="str" cm="1">
        <f t="array" aca="1" ref="AM26" ca="1">CONCATENATE(INDIRECT(ADDRESS(1,MATCH(_xlfn.MAXIFS(B26:AE26,metrics.est,"R"),B26:AE26,0)+1)), ", ", INDIRECT(ADDRESS(2,MATCH(_xlfn.MAXIFS(B26:AE26,metrics.est,"R"),B26:AE26,0)+1)))</f>
        <v>k=10, r=0.5</v>
      </c>
      <c r="AN26" s="11" t="str" cm="1">
        <f t="array" aca="1" ref="AN26" ca="1">CONCATENATE(INDIRECT(ADDRESS(1,MATCH(_xlfn.MAXIFS(B26:AE26,metrics.est,"Coverage"),B26:AE26,0)+1)), ", ", INDIRECT(ADDRESS(2,MATCH(_xlfn.MAXIFS(B26:AE26,metrics.est,"Coverage"),B26:AE26,0)+1)))</f>
        <v>k=10, r=0.5</v>
      </c>
      <c r="AO26" s="11" t="str" cm="1">
        <f t="array" aca="1" ref="AO26" ca="1">CONCATENATE(INDIRECT(ADDRESS(1,MATCH(_xlfn.MINIFS(B26:AE26,metrics.est,"Time"),B26:AE26,0)+1)), ", ", INDIRECT(ADDRESS(2,MATCH(_xlfn.MINIFS(B26:AE26,metrics.est,"Time"),B26:AE26,0)+1)))</f>
        <v>k=10, r=0.5</v>
      </c>
    </row>
    <row r="27" spans="1:41" x14ac:dyDescent="0.2">
      <c r="A27" s="1" t="s">
        <v>23</v>
      </c>
      <c r="B27" s="4">
        <v>0.67010000000000003</v>
      </c>
      <c r="C27" s="4">
        <v>0.77129999999999999</v>
      </c>
      <c r="D27" s="4">
        <v>0.35980000000000001</v>
      </c>
      <c r="E27" s="4">
        <v>0.94169999999999998</v>
      </c>
      <c r="F27" s="4">
        <v>0.34079999999999999</v>
      </c>
      <c r="G27" s="14">
        <v>0.73529999999999995</v>
      </c>
      <c r="H27" s="14">
        <v>0.87790000000000001</v>
      </c>
      <c r="I27" s="14">
        <v>0.4027</v>
      </c>
      <c r="J27" s="14">
        <v>0.99690000000000001</v>
      </c>
      <c r="K27" s="14">
        <v>3.95E-2</v>
      </c>
      <c r="L27" s="4">
        <v>0.73519999999999996</v>
      </c>
      <c r="M27" s="4">
        <v>0.87780000000000002</v>
      </c>
      <c r="N27" s="4">
        <v>0.4032</v>
      </c>
      <c r="O27" s="4">
        <v>0.99660000000000004</v>
      </c>
      <c r="P27" s="4">
        <v>4.0899999999999999E-2</v>
      </c>
      <c r="Q27" s="5">
        <v>0.67169999999999996</v>
      </c>
      <c r="R27" s="5">
        <v>0.77539999999999998</v>
      </c>
      <c r="S27" s="5">
        <v>0.35439999999999999</v>
      </c>
      <c r="T27" s="5">
        <v>0.94259999999999999</v>
      </c>
      <c r="U27" s="5">
        <v>0.21210000000000001</v>
      </c>
      <c r="V27" s="4">
        <v>0.67110000000000003</v>
      </c>
      <c r="W27" s="4">
        <v>0.77410000000000001</v>
      </c>
      <c r="X27" s="4">
        <v>0.35780000000000001</v>
      </c>
      <c r="Y27" s="4">
        <v>0.94179999999999997</v>
      </c>
      <c r="Z27" s="4">
        <v>0.1925</v>
      </c>
      <c r="AA27" s="5">
        <v>0.67110000000000003</v>
      </c>
      <c r="AB27" s="5">
        <v>0.77449999999999997</v>
      </c>
      <c r="AC27" s="5">
        <v>0.35599999999999998</v>
      </c>
      <c r="AD27" s="5">
        <v>0.94199999999999995</v>
      </c>
      <c r="AE27" s="5">
        <v>0.24660000000000001</v>
      </c>
      <c r="AF27" s="4">
        <f t="shared" si="0"/>
        <v>0.69241666666666679</v>
      </c>
      <c r="AG27" s="4">
        <f t="shared" si="1"/>
        <v>0.8085</v>
      </c>
      <c r="AH27" s="4">
        <f t="shared" si="2"/>
        <v>0.37231666666666663</v>
      </c>
      <c r="AI27" s="4">
        <f t="shared" si="3"/>
        <v>0.96026666666666671</v>
      </c>
      <c r="AJ27" s="4">
        <f t="shared" si="4"/>
        <v>0.17873333333333333</v>
      </c>
      <c r="AK27" s="11" t="str" cm="1">
        <f t="array" aca="1" ref="AK27" ca="1">CONCATENATE(INDIRECT(ADDRESS(1,MATCH(_xlfn.MINIFS(B27:AE27,metrics.est,"MAE"),B27:AE27,0)+1)), ", ", INDIRECT(ADDRESS(2,MATCH(_xlfn.MINIFS(B27:AE27,metrics.est,"MAE"),B27:AE27,0)+1)))</f>
        <v>k=5, r=0.5</v>
      </c>
      <c r="AL27" s="11" t="str" cm="1">
        <f t="array" aca="1" ref="AL27" ca="1">CONCATENATE(INDIRECT(ADDRESS(1,MATCH(_xlfn.MINIFS(B27:AE27,metrics.est,"MSE"),B27:AE27,0)+1)), ", ", INDIRECT(ADDRESS(2,MATCH(_xlfn.MINIFS(B27:AE27,metrics.est,"MSE"),B27:AE27,0)+1)))</f>
        <v>k=5, r=0.5</v>
      </c>
      <c r="AM27" s="11" t="str" cm="1">
        <f t="array" aca="1" ref="AM27" ca="1">CONCATENATE(INDIRECT(ADDRESS(1,MATCH(_xlfn.MAXIFS(B27:AE27,metrics.est,"R"),B27:AE27,0)+1)), ", ", INDIRECT(ADDRESS(2,MATCH(_xlfn.MAXIFS(B27:AE27,metrics.est,"R"),B27:AE27,0)+1)))</f>
        <v>k=15, r=0.5</v>
      </c>
      <c r="AN27" s="11" t="str" cm="1">
        <f t="array" aca="1" ref="AN27" ca="1">CONCATENATE(INDIRECT(ADDRESS(1,MATCH(_xlfn.MAXIFS(B27:AE27,metrics.est,"Coverage"),B27:AE27,0)+1)), ", ", INDIRECT(ADDRESS(2,MATCH(_xlfn.MAXIFS(B27:AE27,metrics.est,"Coverage"),B27:AE27,0)+1)))</f>
        <v>k=10, r=0.5</v>
      </c>
      <c r="AO27" s="11" t="str" cm="1">
        <f t="array" aca="1" ref="AO27" ca="1">CONCATENATE(INDIRECT(ADDRESS(1,MATCH(_xlfn.MINIFS(B27:AE27,metrics.est,"Time"),B27:AE27,0)+1)), ", ", INDIRECT(ADDRESS(2,MATCH(_xlfn.MINIFS(B27:AE27,metrics.est,"Time"),B27:AE27,0)+1)))</f>
        <v>k=10, r=0.5</v>
      </c>
    </row>
    <row r="28" spans="1:41" x14ac:dyDescent="0.2">
      <c r="A28" s="1" t="s">
        <v>24</v>
      </c>
      <c r="B28" s="4">
        <v>0.67230000000000001</v>
      </c>
      <c r="C28" s="4">
        <v>0.77339999999999998</v>
      </c>
      <c r="D28" s="4">
        <v>0.35759999999999997</v>
      </c>
      <c r="E28" s="4">
        <v>0.94110000000000005</v>
      </c>
      <c r="F28" s="4">
        <v>0.31879999999999997</v>
      </c>
      <c r="G28" s="14">
        <v>0.73860000000000003</v>
      </c>
      <c r="H28" s="14">
        <v>0.88290000000000002</v>
      </c>
      <c r="I28" s="14">
        <v>0.39889999999999998</v>
      </c>
      <c r="J28" s="14">
        <v>0.99680000000000002</v>
      </c>
      <c r="K28" s="14">
        <v>3.3500000000000002E-2</v>
      </c>
      <c r="L28" s="4">
        <v>0.73880000000000001</v>
      </c>
      <c r="M28" s="4">
        <v>0.88319999999999999</v>
      </c>
      <c r="N28" s="4">
        <v>0.39900000000000002</v>
      </c>
      <c r="O28" s="4">
        <v>0.99660000000000004</v>
      </c>
      <c r="P28" s="4">
        <v>3.4599999999999999E-2</v>
      </c>
      <c r="Q28" s="5">
        <v>0.67379999999999995</v>
      </c>
      <c r="R28" s="5">
        <v>0.77780000000000005</v>
      </c>
      <c r="S28" s="5">
        <v>0.35120000000000001</v>
      </c>
      <c r="T28" s="5">
        <v>0.94199999999999995</v>
      </c>
      <c r="U28" s="5">
        <v>0.17879999999999999</v>
      </c>
      <c r="V28" s="4">
        <v>0.67320000000000002</v>
      </c>
      <c r="W28" s="4">
        <v>0.77639999999999998</v>
      </c>
      <c r="X28" s="4">
        <v>0.35499999999999998</v>
      </c>
      <c r="Y28" s="4">
        <v>0.94120000000000004</v>
      </c>
      <c r="Z28" s="4">
        <v>0.1565</v>
      </c>
      <c r="AA28" s="5">
        <v>0.67320000000000002</v>
      </c>
      <c r="AB28" s="5">
        <v>0.77680000000000005</v>
      </c>
      <c r="AC28" s="5">
        <v>0.3533</v>
      </c>
      <c r="AD28" s="5">
        <v>0.94140000000000001</v>
      </c>
      <c r="AE28" s="5">
        <v>0.2087</v>
      </c>
      <c r="AF28" s="4">
        <f t="shared" si="0"/>
        <v>0.6949833333333334</v>
      </c>
      <c r="AG28" s="4">
        <f t="shared" si="1"/>
        <v>0.81174999999999997</v>
      </c>
      <c r="AH28" s="4">
        <f t="shared" si="2"/>
        <v>0.36916666666666664</v>
      </c>
      <c r="AI28" s="4">
        <f t="shared" si="3"/>
        <v>0.95984999999999998</v>
      </c>
      <c r="AJ28" s="4">
        <f t="shared" si="4"/>
        <v>0.15514999999999998</v>
      </c>
      <c r="AK28" s="11" t="str" cm="1">
        <f t="array" aca="1" ref="AK28" ca="1">CONCATENATE(INDIRECT(ADDRESS(1,MATCH(_xlfn.MINIFS(B28:AE28,metrics.est,"MAE"),B28:AE28,0)+1)), ", ", INDIRECT(ADDRESS(2,MATCH(_xlfn.MINIFS(B28:AE28,metrics.est,"MAE"),B28:AE28,0)+1)))</f>
        <v>k=5, r=0.5</v>
      </c>
      <c r="AL28" s="11" t="str" cm="1">
        <f t="array" aca="1" ref="AL28" ca="1">CONCATENATE(INDIRECT(ADDRESS(1,MATCH(_xlfn.MINIFS(B28:AE28,metrics.est,"MSE"),B28:AE28,0)+1)), ", ", INDIRECT(ADDRESS(2,MATCH(_xlfn.MINIFS(B28:AE28,metrics.est,"MSE"),B28:AE28,0)+1)))</f>
        <v>k=5, r=0.5</v>
      </c>
      <c r="AM28" s="11" t="str" cm="1">
        <f t="array" aca="1" ref="AM28" ca="1">CONCATENATE(INDIRECT(ADDRESS(1,MATCH(_xlfn.MAXIFS(B28:AE28,metrics.est,"R"),B28:AE28,0)+1)), ", ", INDIRECT(ADDRESS(2,MATCH(_xlfn.MAXIFS(B28:AE28,metrics.est,"R"),B28:AE28,0)+1)))</f>
        <v>k=15, r=0.5</v>
      </c>
      <c r="AN28" s="11" t="str" cm="1">
        <f t="array" aca="1" ref="AN28" ca="1">CONCATENATE(INDIRECT(ADDRESS(1,MATCH(_xlfn.MAXIFS(B28:AE28,metrics.est,"Coverage"),B28:AE28,0)+1)), ", ", INDIRECT(ADDRESS(2,MATCH(_xlfn.MAXIFS(B28:AE28,metrics.est,"Coverage"),B28:AE28,0)+1)))</f>
        <v>k=10, r=0.5</v>
      </c>
      <c r="AO28" s="11" t="str" cm="1">
        <f t="array" aca="1" ref="AO28" ca="1">CONCATENATE(INDIRECT(ADDRESS(1,MATCH(_xlfn.MINIFS(B28:AE28,metrics.est,"Time"),B28:AE28,0)+1)), ", ", INDIRECT(ADDRESS(2,MATCH(_xlfn.MINIFS(B28:AE28,metrics.est,"Time"),B28:AE28,0)+1)))</f>
        <v>k=10, r=0.5</v>
      </c>
    </row>
    <row r="29" spans="1:41" x14ac:dyDescent="0.2">
      <c r="A29" s="1" t="s">
        <v>25</v>
      </c>
      <c r="B29" s="4">
        <v>0.69779999999999998</v>
      </c>
      <c r="C29" s="4">
        <v>0.83309999999999995</v>
      </c>
      <c r="D29" s="4">
        <v>0.2802</v>
      </c>
      <c r="E29" s="4">
        <v>0.90259999999999996</v>
      </c>
      <c r="F29" s="4">
        <v>1.1299999999999999E-2</v>
      </c>
      <c r="G29" s="14">
        <v>0.76349999999999996</v>
      </c>
      <c r="H29" s="14">
        <v>0.95340000000000003</v>
      </c>
      <c r="I29" s="14">
        <v>0.3357</v>
      </c>
      <c r="J29" s="14">
        <v>0.98060000000000003</v>
      </c>
      <c r="K29" s="14">
        <v>1.2500000000000001E-2</v>
      </c>
      <c r="L29" s="4">
        <v>0.76339999999999997</v>
      </c>
      <c r="M29" s="4">
        <v>0.95309999999999995</v>
      </c>
      <c r="N29" s="4">
        <v>0.33439999999999998</v>
      </c>
      <c r="O29" s="4">
        <v>0.98029999999999995</v>
      </c>
      <c r="P29" s="4">
        <v>1.0500000000000001E-2</v>
      </c>
      <c r="Q29" s="5">
        <v>0.69879999999999998</v>
      </c>
      <c r="R29" s="5">
        <v>0.83579999999999999</v>
      </c>
      <c r="S29" s="5">
        <v>0.2757</v>
      </c>
      <c r="T29" s="5">
        <v>0.90369999999999995</v>
      </c>
      <c r="U29" s="5">
        <v>1.06E-2</v>
      </c>
      <c r="V29" s="4">
        <v>0.69830000000000003</v>
      </c>
      <c r="W29" s="4">
        <v>0.83440000000000003</v>
      </c>
      <c r="X29" s="4">
        <v>0.27860000000000001</v>
      </c>
      <c r="Y29" s="4">
        <v>0.90290000000000004</v>
      </c>
      <c r="Z29" s="4">
        <v>8.6999999999999994E-3</v>
      </c>
      <c r="AA29" s="5"/>
      <c r="AB29" s="5"/>
      <c r="AC29" s="5"/>
      <c r="AD29" s="5"/>
      <c r="AE29" s="5"/>
      <c r="AF29" s="4">
        <f t="shared" si="0"/>
        <v>0.72436</v>
      </c>
      <c r="AG29" s="4">
        <f t="shared" si="1"/>
        <v>0.88195999999999997</v>
      </c>
      <c r="AH29" s="4">
        <f t="shared" si="2"/>
        <v>0.30091999999999997</v>
      </c>
      <c r="AI29" s="4">
        <f t="shared" si="3"/>
        <v>0.93401999999999996</v>
      </c>
      <c r="AJ29" s="4">
        <f t="shared" si="4"/>
        <v>1.072E-2</v>
      </c>
      <c r="AK29" s="11" t="str" cm="1">
        <f t="array" aca="1" ref="AK29" ca="1">CONCATENATE(INDIRECT(ADDRESS(1,MATCH(_xlfn.MINIFS(B29:AE29,metrics.est,"MAE"),B29:AE29,0)+1)), ", ", INDIRECT(ADDRESS(2,MATCH(_xlfn.MINIFS(B29:AE29,metrics.est,"MAE"),B29:AE29,0)+1)))</f>
        <v>k=5, r=0.5</v>
      </c>
      <c r="AL29" s="11" t="str" cm="1">
        <f t="array" aca="1" ref="AL29" ca="1">CONCATENATE(INDIRECT(ADDRESS(1,MATCH(_xlfn.MINIFS(B29:AE29,metrics.est,"MSE"),B29:AE29,0)+1)), ", ", INDIRECT(ADDRESS(2,MATCH(_xlfn.MINIFS(B29:AE29,metrics.est,"MSE"),B29:AE29,0)+1)))</f>
        <v>k=5, r=0.5</v>
      </c>
      <c r="AM29" s="11" t="str" cm="1">
        <f t="array" aca="1" ref="AM29" ca="1">CONCATENATE(INDIRECT(ADDRESS(1,MATCH(_xlfn.MAXIFS(B29:AE29,metrics.est,"R"),B29:AE29,0)+1)), ", ", INDIRECT(ADDRESS(2,MATCH(_xlfn.MAXIFS(B29:AE29,metrics.est,"R"),B29:AE29,0)+1)))</f>
        <v>k=10, r=0.5</v>
      </c>
      <c r="AN29" s="11" t="str" cm="1">
        <f t="array" aca="1" ref="AN29" ca="1">CONCATENATE(INDIRECT(ADDRESS(1,MATCH(_xlfn.MAXIFS(B29:AE29,metrics.est,"Coverage"),B29:AE29,0)+1)), ", ", INDIRECT(ADDRESS(2,MATCH(_xlfn.MAXIFS(B29:AE29,metrics.est,"Coverage"),B29:AE29,0)+1)))</f>
        <v>k=10, r=0.5</v>
      </c>
      <c r="AO29" s="11" t="str" cm="1">
        <f t="array" aca="1" ref="AO29" ca="1">CONCATENATE(INDIRECT(ADDRESS(1,MATCH(_xlfn.MINIFS(B29:AE29,metrics.est,"Time"),B29:AE29,0)+1)), ", ", INDIRECT(ADDRESS(2,MATCH(_xlfn.MINIFS(B29:AE29,metrics.est,"Time"),B29:AE29,0)+1)))</f>
        <v>k=50, r=0.5</v>
      </c>
    </row>
    <row r="30" spans="1:41" x14ac:dyDescent="0.2">
      <c r="A30" s="1" t="s">
        <v>26</v>
      </c>
      <c r="B30" s="4">
        <v>0.69489999999999996</v>
      </c>
      <c r="C30" s="4">
        <v>0.82789999999999997</v>
      </c>
      <c r="D30" s="4">
        <v>0.29110000000000003</v>
      </c>
      <c r="E30" s="4">
        <v>0.91379999999999995</v>
      </c>
      <c r="F30" s="4">
        <v>3.5700000000000003E-2</v>
      </c>
      <c r="G30" s="14">
        <v>0.76219999999999999</v>
      </c>
      <c r="H30" s="14">
        <v>0.95179999999999998</v>
      </c>
      <c r="I30" s="14">
        <v>0.3397</v>
      </c>
      <c r="J30" s="14">
        <v>0.98460000000000003</v>
      </c>
      <c r="K30" s="14">
        <v>2.3199999999999998E-2</v>
      </c>
      <c r="L30" s="4">
        <v>0.7621</v>
      </c>
      <c r="M30" s="4">
        <v>0.95189999999999997</v>
      </c>
      <c r="N30" s="4">
        <v>0.3382</v>
      </c>
      <c r="O30" s="4">
        <v>0.98450000000000004</v>
      </c>
      <c r="P30" s="4">
        <v>2.1700000000000001E-2</v>
      </c>
      <c r="Q30" s="14">
        <v>0.69589999999999996</v>
      </c>
      <c r="R30" s="14">
        <v>0.83040000000000003</v>
      </c>
      <c r="S30" s="14">
        <v>0.28660000000000002</v>
      </c>
      <c r="T30" s="14">
        <v>0.91479999999999995</v>
      </c>
      <c r="U30" s="14">
        <v>2.9399999999999999E-2</v>
      </c>
      <c r="V30" s="4">
        <v>0.6956</v>
      </c>
      <c r="W30" s="4">
        <v>0.82989999999999997</v>
      </c>
      <c r="X30" s="4">
        <v>0.28849999999999998</v>
      </c>
      <c r="Y30" s="4">
        <v>0.91400000000000003</v>
      </c>
      <c r="Z30" s="4">
        <v>2.52E-2</v>
      </c>
      <c r="AA30" s="5">
        <v>0.69530000000000003</v>
      </c>
      <c r="AB30" s="5">
        <v>0.82869999999999999</v>
      </c>
      <c r="AC30" s="5">
        <v>0.2883</v>
      </c>
      <c r="AD30" s="5">
        <v>0.91420000000000001</v>
      </c>
      <c r="AE30" s="5">
        <v>3.1E-2</v>
      </c>
      <c r="AF30" s="4">
        <f t="shared" si="0"/>
        <v>0.71766666666666656</v>
      </c>
      <c r="AG30" s="4">
        <f t="shared" si="1"/>
        <v>0.87010000000000021</v>
      </c>
      <c r="AH30" s="4">
        <f t="shared" si="2"/>
        <v>0.3054</v>
      </c>
      <c r="AI30" s="4">
        <f t="shared" si="3"/>
        <v>0.93765000000000009</v>
      </c>
      <c r="AJ30" s="4">
        <f t="shared" si="4"/>
        <v>2.7699999999999999E-2</v>
      </c>
      <c r="AK30" s="11" t="str" cm="1">
        <f t="array" aca="1" ref="AK30" ca="1">CONCATENATE(INDIRECT(ADDRESS(1,MATCH(_xlfn.MINIFS(B30:AE30,metrics.est,"MAE"),B30:AE30,0)+1)), ", ", INDIRECT(ADDRESS(2,MATCH(_xlfn.MINIFS(B30:AE30,metrics.est,"MAE"),B30:AE30,0)+1)))</f>
        <v>k=5, r=0.5</v>
      </c>
      <c r="AL30" s="11" t="str" cm="1">
        <f t="array" aca="1" ref="AL30" ca="1">CONCATENATE(INDIRECT(ADDRESS(1,MATCH(_xlfn.MINIFS(B30:AE30,metrics.est,"MSE"),B30:AE30,0)+1)), ", ", INDIRECT(ADDRESS(2,MATCH(_xlfn.MINIFS(B30:AE30,metrics.est,"MSE"),B30:AE30,0)+1)))</f>
        <v>k=5, r=0.5</v>
      </c>
      <c r="AM30" s="11" t="str" cm="1">
        <f t="array" aca="1" ref="AM30" ca="1">CONCATENATE(INDIRECT(ADDRESS(1,MATCH(_xlfn.MAXIFS(B30:AE30,metrics.est,"R"),B30:AE30,0)+1)), ", ", INDIRECT(ADDRESS(2,MATCH(_xlfn.MAXIFS(B30:AE30,metrics.est,"R"),B30:AE30,0)+1)))</f>
        <v>k=10, r=0.5</v>
      </c>
      <c r="AN30" s="11" t="str" cm="1">
        <f t="array" aca="1" ref="AN30" ca="1">CONCATENATE(INDIRECT(ADDRESS(1,MATCH(_xlfn.MAXIFS(B30:AE30,metrics.est,"Coverage"),B30:AE30,0)+1)), ", ", INDIRECT(ADDRESS(2,MATCH(_xlfn.MAXIFS(B30:AE30,metrics.est,"Coverage"),B30:AE30,0)+1)))</f>
        <v>k=10, r=0.5</v>
      </c>
      <c r="AO30" s="11" t="str" cm="1">
        <f t="array" aca="1" ref="AO30" ca="1">CONCATENATE(INDIRECT(ADDRESS(1,MATCH(_xlfn.MINIFS(B30:AE30,metrics.est,"Time"),B30:AE30,0)+1)), ", ", INDIRECT(ADDRESS(2,MATCH(_xlfn.MINIFS(B30:AE30,metrics.est,"Time"),B30:AE30,0)+1)))</f>
        <v>k=15, r=0.5</v>
      </c>
    </row>
    <row r="31" spans="1:41" x14ac:dyDescent="0.2">
      <c r="A31" s="1" t="s">
        <v>27</v>
      </c>
      <c r="B31" s="4">
        <v>0.69969999999999999</v>
      </c>
      <c r="C31" s="4">
        <v>0.83989999999999998</v>
      </c>
      <c r="D31" s="4">
        <v>0.29299999999999998</v>
      </c>
      <c r="E31" s="4">
        <v>0.8952</v>
      </c>
      <c r="F31" s="4">
        <v>1.9199999999999998E-2</v>
      </c>
      <c r="G31" s="14">
        <v>0.76380000000000003</v>
      </c>
      <c r="H31" s="14">
        <v>0.95730000000000004</v>
      </c>
      <c r="I31" s="14">
        <v>0.34110000000000001</v>
      </c>
      <c r="J31" s="14">
        <v>0.97799999999999998</v>
      </c>
      <c r="K31" s="14">
        <v>2.1000000000000001E-2</v>
      </c>
      <c r="L31" s="4">
        <v>0.76449999999999996</v>
      </c>
      <c r="M31" s="4">
        <v>0.95920000000000005</v>
      </c>
      <c r="N31" s="4">
        <v>0.33929999999999999</v>
      </c>
      <c r="O31" s="4">
        <v>0.97750000000000004</v>
      </c>
      <c r="P31" s="4">
        <v>1.7399999999999999E-2</v>
      </c>
      <c r="Q31" s="5">
        <v>0.69979999999999998</v>
      </c>
      <c r="R31" s="5">
        <v>0.84060000000000001</v>
      </c>
      <c r="S31" s="5">
        <v>0.2878</v>
      </c>
      <c r="T31" s="5">
        <v>0.8962</v>
      </c>
      <c r="U31" s="5">
        <v>1.6199999999999999E-2</v>
      </c>
      <c r="V31" s="4">
        <v>0.69930000000000003</v>
      </c>
      <c r="W31" s="4">
        <v>0.83950000000000002</v>
      </c>
      <c r="X31" s="4">
        <v>0.29049999999999998</v>
      </c>
      <c r="Y31" s="4">
        <v>0.89549999999999996</v>
      </c>
      <c r="Z31" s="4">
        <v>1.37E-2</v>
      </c>
      <c r="AA31" s="5"/>
      <c r="AB31" s="5"/>
      <c r="AC31" s="5"/>
      <c r="AD31" s="5"/>
      <c r="AE31" s="5"/>
      <c r="AF31" s="4">
        <f t="shared" si="0"/>
        <v>0.72541999999999995</v>
      </c>
      <c r="AG31" s="4">
        <f t="shared" si="1"/>
        <v>0.88730000000000009</v>
      </c>
      <c r="AH31" s="4">
        <f t="shared" si="2"/>
        <v>0.31034</v>
      </c>
      <c r="AI31" s="4">
        <f t="shared" si="3"/>
        <v>0.92847999999999986</v>
      </c>
      <c r="AJ31" s="4">
        <f t="shared" si="4"/>
        <v>1.7500000000000002E-2</v>
      </c>
      <c r="AK31" s="11" t="str" cm="1">
        <f t="array" aca="1" ref="AK31" ca="1">CONCATENATE(INDIRECT(ADDRESS(1,MATCH(_xlfn.MINIFS(B31:AE31,metrics.est,"MAE"),B31:AE31,0)+1)), ", ", INDIRECT(ADDRESS(2,MATCH(_xlfn.MINIFS(B31:AE31,metrics.est,"MAE"),B31:AE31,0)+1)))</f>
        <v>k=50, r=0.5</v>
      </c>
      <c r="AL31" s="11" t="str" cm="1">
        <f t="array" aca="1" ref="AL31" ca="1">CONCATENATE(INDIRECT(ADDRESS(1,MATCH(_xlfn.MINIFS(B31:AE31,metrics.est,"MSE"),B31:AE31,0)+1)), ", ", INDIRECT(ADDRESS(2,MATCH(_xlfn.MINIFS(B31:AE31,metrics.est,"MSE"),B31:AE31,0)+1)))</f>
        <v>k=50, r=0.5</v>
      </c>
      <c r="AM31" s="11" t="str" cm="1">
        <f t="array" aca="1" ref="AM31" ca="1">CONCATENATE(INDIRECT(ADDRESS(1,MATCH(_xlfn.MAXIFS(B31:AE31,metrics.est,"R"),B31:AE31,0)+1)), ", ", INDIRECT(ADDRESS(2,MATCH(_xlfn.MAXIFS(B31:AE31,metrics.est,"R"),B31:AE31,0)+1)))</f>
        <v>k=10, r=0.5</v>
      </c>
      <c r="AN31" s="11" t="str" cm="1">
        <f t="array" aca="1" ref="AN31" ca="1">CONCATENATE(INDIRECT(ADDRESS(1,MATCH(_xlfn.MAXIFS(B31:AE31,metrics.est,"Coverage"),B31:AE31,0)+1)), ", ", INDIRECT(ADDRESS(2,MATCH(_xlfn.MAXIFS(B31:AE31,metrics.est,"Coverage"),B31:AE31,0)+1)))</f>
        <v>k=10, r=0.5</v>
      </c>
      <c r="AO31" s="11" t="str" cm="1">
        <f t="array" aca="1" ref="AO31" ca="1">CONCATENATE(INDIRECT(ADDRESS(1,MATCH(_xlfn.MINIFS(B31:AE31,metrics.est,"Time"),B31:AE31,0)+1)), ", ", INDIRECT(ADDRESS(2,MATCH(_xlfn.MINIFS(B31:AE31,metrics.est,"Time"),B31:AE31,0)+1)))</f>
        <v>k=50, r=0.5</v>
      </c>
    </row>
    <row r="32" spans="1:41" x14ac:dyDescent="0.2">
      <c r="A32" s="1" t="s">
        <v>28</v>
      </c>
      <c r="B32" s="4">
        <v>0.69540000000000002</v>
      </c>
      <c r="C32" s="4">
        <v>0.82750000000000001</v>
      </c>
      <c r="D32" s="4">
        <v>0.2843</v>
      </c>
      <c r="E32" s="4">
        <v>0.90239999999999998</v>
      </c>
      <c r="F32" s="4">
        <v>1.49E-2</v>
      </c>
      <c r="G32" s="14">
        <v>0.75960000000000005</v>
      </c>
      <c r="H32" s="14">
        <v>0.94379999999999997</v>
      </c>
      <c r="I32" s="14">
        <v>0.34449999999999997</v>
      </c>
      <c r="J32" s="14">
        <v>0.97950000000000004</v>
      </c>
      <c r="K32" s="14">
        <v>1.32E-2</v>
      </c>
      <c r="L32" s="4">
        <v>0.75960000000000005</v>
      </c>
      <c r="M32" s="4">
        <v>0.94330000000000003</v>
      </c>
      <c r="N32" s="4">
        <v>0.34339999999999998</v>
      </c>
      <c r="O32" s="4">
        <v>0.97940000000000005</v>
      </c>
      <c r="P32" s="4">
        <v>1.0200000000000001E-2</v>
      </c>
      <c r="Q32" s="5">
        <v>0.69599999999999995</v>
      </c>
      <c r="R32" s="5">
        <v>0.82930000000000004</v>
      </c>
      <c r="S32" s="5">
        <v>0.28149999999999997</v>
      </c>
      <c r="T32" s="5">
        <v>0.90339999999999998</v>
      </c>
      <c r="U32" s="5">
        <v>1.06E-2</v>
      </c>
      <c r="V32" s="4">
        <v>0.6956</v>
      </c>
      <c r="W32" s="4">
        <v>0.82820000000000005</v>
      </c>
      <c r="X32" s="4">
        <v>0.2853</v>
      </c>
      <c r="Y32" s="4">
        <v>0.90269999999999995</v>
      </c>
      <c r="Z32" s="4">
        <v>8.9999999999999993E-3</v>
      </c>
      <c r="AA32" s="5"/>
      <c r="AB32" s="5"/>
      <c r="AC32" s="5"/>
      <c r="AD32" s="5"/>
      <c r="AE32" s="5"/>
      <c r="AF32" s="4">
        <f t="shared" si="0"/>
        <v>0.72123999999999988</v>
      </c>
      <c r="AG32" s="4">
        <f t="shared" si="1"/>
        <v>0.87441999999999998</v>
      </c>
      <c r="AH32" s="4">
        <f t="shared" si="2"/>
        <v>0.30779999999999996</v>
      </c>
      <c r="AI32" s="4">
        <f t="shared" si="3"/>
        <v>0.93347999999999998</v>
      </c>
      <c r="AJ32" s="4">
        <f t="shared" si="4"/>
        <v>1.158E-2</v>
      </c>
      <c r="AK32" s="11" t="str" cm="1">
        <f t="array" aca="1" ref="AK32" ca="1">CONCATENATE(INDIRECT(ADDRESS(1,MATCH(_xlfn.MINIFS(B32:AE32,metrics.est,"MAE"),B32:AE32,0)+1)), ", ", INDIRECT(ADDRESS(2,MATCH(_xlfn.MINIFS(B32:AE32,metrics.est,"MAE"),B32:AE32,0)+1)))</f>
        <v>k=5, r=0.5</v>
      </c>
      <c r="AL32" s="11" t="str" cm="1">
        <f t="array" aca="1" ref="AL32" ca="1">CONCATENATE(INDIRECT(ADDRESS(1,MATCH(_xlfn.MINIFS(B32:AE32,metrics.est,"MSE"),B32:AE32,0)+1)), ", ", INDIRECT(ADDRESS(2,MATCH(_xlfn.MINIFS(B32:AE32,metrics.est,"MSE"),B32:AE32,0)+1)))</f>
        <v>k=5, r=0.5</v>
      </c>
      <c r="AM32" s="11" t="str" cm="1">
        <f t="array" aca="1" ref="AM32" ca="1">CONCATENATE(INDIRECT(ADDRESS(1,MATCH(_xlfn.MAXIFS(B32:AE32,metrics.est,"R"),B32:AE32,0)+1)), ", ", INDIRECT(ADDRESS(2,MATCH(_xlfn.MAXIFS(B32:AE32,metrics.est,"R"),B32:AE32,0)+1)))</f>
        <v>k=10, r=0.5</v>
      </c>
      <c r="AN32" s="11" t="str" cm="1">
        <f t="array" aca="1" ref="AN32" ca="1">CONCATENATE(INDIRECT(ADDRESS(1,MATCH(_xlfn.MAXIFS(B32:AE32,metrics.est,"Coverage"),B32:AE32,0)+1)), ", ", INDIRECT(ADDRESS(2,MATCH(_xlfn.MAXIFS(B32:AE32,metrics.est,"Coverage"),B32:AE32,0)+1)))</f>
        <v>k=10, r=0.5</v>
      </c>
      <c r="AO32" s="11" t="str" cm="1">
        <f t="array" aca="1" ref="AO32" ca="1">CONCATENATE(INDIRECT(ADDRESS(1,MATCH(_xlfn.MINIFS(B32:AE32,metrics.est,"Time"),B32:AE32,0)+1)), ", ", INDIRECT(ADDRESS(2,MATCH(_xlfn.MINIFS(B32:AE32,metrics.est,"Time"),B32:AE32,0)+1)))</f>
        <v>k=50, r=0.5</v>
      </c>
    </row>
    <row r="33" spans="1:41" x14ac:dyDescent="0.2">
      <c r="A33" s="1" t="s">
        <v>29</v>
      </c>
      <c r="B33" s="4">
        <v>0.70540000000000003</v>
      </c>
      <c r="C33" s="4">
        <v>0.85140000000000005</v>
      </c>
      <c r="D33" s="4">
        <v>0.26700000000000002</v>
      </c>
      <c r="E33" s="4">
        <v>0.87749999999999995</v>
      </c>
      <c r="F33" s="4">
        <v>1.7500000000000002E-2</v>
      </c>
      <c r="G33" s="14">
        <v>0.76639999999999997</v>
      </c>
      <c r="H33" s="14">
        <v>0.96040000000000003</v>
      </c>
      <c r="I33" s="14">
        <v>0.32590000000000002</v>
      </c>
      <c r="J33" s="14">
        <v>0.96960000000000002</v>
      </c>
      <c r="K33" s="14">
        <v>1.7600000000000001E-2</v>
      </c>
      <c r="L33" s="4">
        <v>0.76680000000000004</v>
      </c>
      <c r="M33" s="4">
        <v>0.96120000000000005</v>
      </c>
      <c r="N33" s="4">
        <v>0.32519999999999999</v>
      </c>
      <c r="O33" s="4">
        <v>0.96950000000000003</v>
      </c>
      <c r="P33" s="4">
        <v>1.37E-2</v>
      </c>
      <c r="Q33" s="5">
        <v>0.70540000000000003</v>
      </c>
      <c r="R33" s="5">
        <v>0.85229999999999995</v>
      </c>
      <c r="S33" s="5">
        <v>0.26369999999999999</v>
      </c>
      <c r="T33" s="5">
        <v>0.87729999999999997</v>
      </c>
      <c r="U33" s="5">
        <v>1.2800000000000001E-2</v>
      </c>
      <c r="V33" s="4">
        <v>0.70489999999999997</v>
      </c>
      <c r="W33" s="4">
        <v>0.85109999999999997</v>
      </c>
      <c r="X33" s="4">
        <v>0.26629999999999998</v>
      </c>
      <c r="Y33" s="4">
        <v>0.87639999999999996</v>
      </c>
      <c r="Z33" s="4">
        <v>1.0999999999999999E-2</v>
      </c>
      <c r="AA33" s="5"/>
      <c r="AB33" s="5"/>
      <c r="AC33" s="5"/>
      <c r="AD33" s="5"/>
      <c r="AE33" s="5"/>
      <c r="AF33" s="4">
        <f t="shared" si="0"/>
        <v>0.72977999999999998</v>
      </c>
      <c r="AG33" s="4">
        <f t="shared" si="1"/>
        <v>0.89527999999999996</v>
      </c>
      <c r="AH33" s="4">
        <f t="shared" si="2"/>
        <v>0.28961999999999999</v>
      </c>
      <c r="AI33" s="4">
        <f t="shared" si="3"/>
        <v>0.91406000000000009</v>
      </c>
      <c r="AJ33" s="4">
        <f t="shared" si="4"/>
        <v>1.4520000000000002E-2</v>
      </c>
      <c r="AK33" s="11" t="str" cm="1">
        <f t="array" aca="1" ref="AK33" ca="1">CONCATENATE(INDIRECT(ADDRESS(1,MATCH(_xlfn.MINIFS(B33:AE33,metrics.est,"MAE"),B33:AE33,0)+1)), ", ", INDIRECT(ADDRESS(2,MATCH(_xlfn.MINIFS(B33:AE33,metrics.est,"MAE"),B33:AE33,0)+1)))</f>
        <v>k=50, r=0.5</v>
      </c>
      <c r="AL33" s="11" t="str" cm="1">
        <f t="array" aca="1" ref="AL33" ca="1">CONCATENATE(INDIRECT(ADDRESS(1,MATCH(_xlfn.MINIFS(B33:AE33,metrics.est,"MSE"),B33:AE33,0)+1)), ", ", INDIRECT(ADDRESS(2,MATCH(_xlfn.MINIFS(B33:AE33,metrics.est,"MSE"),B33:AE33,0)+1)))</f>
        <v>k=50, r=0.5</v>
      </c>
      <c r="AM33" s="11" t="str" cm="1">
        <f t="array" aca="1" ref="AM33" ca="1">CONCATENATE(INDIRECT(ADDRESS(1,MATCH(_xlfn.MAXIFS(B33:AE33,metrics.est,"R"),B33:AE33,0)+1)), ", ", INDIRECT(ADDRESS(2,MATCH(_xlfn.MAXIFS(B33:AE33,metrics.est,"R"),B33:AE33,0)+1)))</f>
        <v>k=10, r=0.5</v>
      </c>
      <c r="AN33" s="11" t="str" cm="1">
        <f t="array" aca="1" ref="AN33" ca="1">CONCATENATE(INDIRECT(ADDRESS(1,MATCH(_xlfn.MAXIFS(B33:AE33,metrics.est,"Coverage"),B33:AE33,0)+1)), ", ", INDIRECT(ADDRESS(2,MATCH(_xlfn.MAXIFS(B33:AE33,metrics.est,"Coverage"),B33:AE33,0)+1)))</f>
        <v>k=10, r=0.5</v>
      </c>
      <c r="AO33" s="11" t="str" cm="1">
        <f t="array" aca="1" ref="AO33" ca="1">CONCATENATE(INDIRECT(ADDRESS(1,MATCH(_xlfn.MINIFS(B33:AE33,metrics.est,"Time"),B33:AE33,0)+1)), ", ", INDIRECT(ADDRESS(2,MATCH(_xlfn.MINIFS(B33:AE33,metrics.est,"Time"),B33:AE33,0)+1)))</f>
        <v>k=50, r=0.5</v>
      </c>
    </row>
    <row r="34" spans="1:41" x14ac:dyDescent="0.2">
      <c r="A34" s="1" t="s">
        <v>30</v>
      </c>
      <c r="B34" s="4">
        <v>0.69650000000000001</v>
      </c>
      <c r="C34" s="4">
        <v>0.8357</v>
      </c>
      <c r="D34" s="4">
        <v>0.3291</v>
      </c>
      <c r="E34" s="4">
        <v>0.92010000000000003</v>
      </c>
      <c r="F34" s="4">
        <v>1.2E-2</v>
      </c>
      <c r="G34" s="14">
        <v>0.76539999999999997</v>
      </c>
      <c r="H34" s="14">
        <v>0.96099999999999997</v>
      </c>
      <c r="I34" s="14">
        <v>0.35749999999999998</v>
      </c>
      <c r="J34" s="14">
        <v>0.98850000000000005</v>
      </c>
      <c r="K34" s="14">
        <v>1.2200000000000001E-2</v>
      </c>
      <c r="L34" s="4">
        <v>0.7641</v>
      </c>
      <c r="M34" s="4">
        <v>0.95889999999999997</v>
      </c>
      <c r="N34" s="4">
        <v>0.35880000000000001</v>
      </c>
      <c r="O34" s="4">
        <v>0.9889</v>
      </c>
      <c r="P34" s="4">
        <v>1.0200000000000001E-2</v>
      </c>
      <c r="Q34" s="5">
        <v>0.69769999999999999</v>
      </c>
      <c r="R34" s="5">
        <v>0.83889999999999998</v>
      </c>
      <c r="S34" s="5">
        <v>0.32140000000000002</v>
      </c>
      <c r="T34" s="5">
        <v>0.9204</v>
      </c>
      <c r="U34" s="5">
        <v>1.0699999999999999E-2</v>
      </c>
      <c r="V34" s="4">
        <v>0.69699999999999995</v>
      </c>
      <c r="W34" s="4">
        <v>0.83740000000000003</v>
      </c>
      <c r="X34" s="4">
        <v>0.32479999999999998</v>
      </c>
      <c r="Y34" s="4">
        <v>0.92030000000000001</v>
      </c>
      <c r="Z34" s="4">
        <v>8.8999999999999999E-3</v>
      </c>
      <c r="AA34" s="5"/>
      <c r="AB34" s="5"/>
      <c r="AC34" s="5"/>
      <c r="AD34" s="5"/>
      <c r="AE34" s="5"/>
      <c r="AF34" s="4">
        <f t="shared" si="0"/>
        <v>0.72414000000000001</v>
      </c>
      <c r="AG34" s="4">
        <f t="shared" si="1"/>
        <v>0.88637999999999995</v>
      </c>
      <c r="AH34" s="4">
        <f t="shared" si="2"/>
        <v>0.33832000000000001</v>
      </c>
      <c r="AI34" s="4">
        <f t="shared" si="3"/>
        <v>0.94764000000000004</v>
      </c>
      <c r="AJ34" s="4">
        <f t="shared" si="4"/>
        <v>1.0800000000000001E-2</v>
      </c>
      <c r="AK34" s="11" t="str" cm="1">
        <f t="array" aca="1" ref="AK34" ca="1">CONCATENATE(INDIRECT(ADDRESS(1,MATCH(_xlfn.MINIFS(B34:AE34,metrics.est,"MAE"),B34:AE34,0)+1)), ", ", INDIRECT(ADDRESS(2,MATCH(_xlfn.MINIFS(B34:AE34,metrics.est,"MAE"),B34:AE34,0)+1)))</f>
        <v>k=5, r=0.5</v>
      </c>
      <c r="AL34" s="11" t="str" cm="1">
        <f t="array" aca="1" ref="AL34" ca="1">CONCATENATE(INDIRECT(ADDRESS(1,MATCH(_xlfn.MINIFS(B34:AE34,metrics.est,"MSE"),B34:AE34,0)+1)), ", ", INDIRECT(ADDRESS(2,MATCH(_xlfn.MINIFS(B34:AE34,metrics.est,"MSE"),B34:AE34,0)+1)))</f>
        <v>k=5, r=0.5</v>
      </c>
      <c r="AM34" s="11" t="str" cm="1">
        <f t="array" aca="1" ref="AM34" ca="1">CONCATENATE(INDIRECT(ADDRESS(1,MATCH(_xlfn.MAXIFS(B34:AE34,metrics.est,"R"),B34:AE34,0)+1)), ", ", INDIRECT(ADDRESS(2,MATCH(_xlfn.MAXIFS(B34:AE34,metrics.est,"R"),B34:AE34,0)+1)))</f>
        <v>k=15, r=0.5</v>
      </c>
      <c r="AN34" s="11" t="str" cm="1">
        <f t="array" aca="1" ref="AN34" ca="1">CONCATENATE(INDIRECT(ADDRESS(1,MATCH(_xlfn.MAXIFS(B34:AE34,metrics.est,"Coverage"),B34:AE34,0)+1)), ", ", INDIRECT(ADDRESS(2,MATCH(_xlfn.MAXIFS(B34:AE34,metrics.est,"Coverage"),B34:AE34,0)+1)))</f>
        <v>k=15, r=0.5</v>
      </c>
      <c r="AO34" s="11" t="str" cm="1">
        <f t="array" aca="1" ref="AO34" ca="1">CONCATENATE(INDIRECT(ADDRESS(1,MATCH(_xlfn.MINIFS(B34:AE34,metrics.est,"Time"),B34:AE34,0)+1)), ", ", INDIRECT(ADDRESS(2,MATCH(_xlfn.MINIFS(B34:AE34,metrics.est,"Time"),B34:AE34,0)+1)))</f>
        <v>k=50, r=0.5</v>
      </c>
    </row>
    <row r="35" spans="1:41" x14ac:dyDescent="0.2">
      <c r="A35" s="1" t="s">
        <v>31</v>
      </c>
      <c r="B35" s="4">
        <v>0.69679999999999997</v>
      </c>
      <c r="C35" s="4">
        <v>0.83040000000000003</v>
      </c>
      <c r="D35" s="4">
        <v>0.28129999999999999</v>
      </c>
      <c r="E35" s="4">
        <v>0.9022</v>
      </c>
      <c r="F35" s="4">
        <v>2.4899999999999999E-2</v>
      </c>
      <c r="G35" s="14">
        <v>0.76160000000000005</v>
      </c>
      <c r="H35" s="14">
        <v>0.94889999999999997</v>
      </c>
      <c r="I35" s="14">
        <v>0.33900000000000002</v>
      </c>
      <c r="J35" s="14">
        <v>0.98</v>
      </c>
      <c r="K35" s="14">
        <v>1.78E-2</v>
      </c>
      <c r="L35" s="4">
        <v>0.76129999999999998</v>
      </c>
      <c r="M35" s="4">
        <v>0.94769999999999999</v>
      </c>
      <c r="N35" s="4">
        <v>0.33889999999999998</v>
      </c>
      <c r="O35" s="4">
        <v>0.9798</v>
      </c>
      <c r="P35" s="4">
        <v>1.5900000000000001E-2</v>
      </c>
      <c r="Q35" s="5">
        <v>0.6976</v>
      </c>
      <c r="R35" s="5">
        <v>0.83289999999999997</v>
      </c>
      <c r="S35" s="5">
        <v>0.27729999999999999</v>
      </c>
      <c r="T35" s="5">
        <v>0.9032</v>
      </c>
      <c r="U35" s="5">
        <v>1.7000000000000001E-2</v>
      </c>
      <c r="V35" s="4">
        <v>0.69710000000000005</v>
      </c>
      <c r="W35" s="4">
        <v>0.83150000000000002</v>
      </c>
      <c r="X35" s="4">
        <v>0.28029999999999999</v>
      </c>
      <c r="Y35" s="4">
        <v>0.90259999999999996</v>
      </c>
      <c r="Z35" s="4">
        <v>1.4999999999999999E-2</v>
      </c>
      <c r="AA35" s="5">
        <v>0.69689999999999996</v>
      </c>
      <c r="AB35" s="5">
        <v>0.83109999999999995</v>
      </c>
      <c r="AC35" s="5">
        <v>0.2797</v>
      </c>
      <c r="AD35" s="5">
        <v>0.90269999999999995</v>
      </c>
      <c r="AE35" s="5">
        <v>1.72E-2</v>
      </c>
      <c r="AF35" s="4">
        <f t="shared" si="0"/>
        <v>0.71855000000000002</v>
      </c>
      <c r="AG35" s="4">
        <f t="shared" si="1"/>
        <v>0.87041666666666673</v>
      </c>
      <c r="AH35" s="4">
        <f t="shared" si="2"/>
        <v>0.29941666666666666</v>
      </c>
      <c r="AI35" s="4">
        <f t="shared" si="3"/>
        <v>0.92841666666666667</v>
      </c>
      <c r="AJ35" s="4">
        <f t="shared" si="4"/>
        <v>1.7966666666666669E-2</v>
      </c>
      <c r="AK35" s="11" t="str" cm="1">
        <f t="array" aca="1" ref="AK35" ca="1">CONCATENATE(INDIRECT(ADDRESS(1,MATCH(_xlfn.MINIFS(B35:AE35,metrics.est,"MAE"),B35:AE35,0)+1)), ", ", INDIRECT(ADDRESS(2,MATCH(_xlfn.MINIFS(B35:AE35,metrics.est,"MAE"),B35:AE35,0)+1)))</f>
        <v>k=5, r=0.5</v>
      </c>
      <c r="AL35" s="11" t="str" cm="1">
        <f t="array" aca="1" ref="AL35" ca="1">CONCATENATE(INDIRECT(ADDRESS(1,MATCH(_xlfn.MINIFS(B35:AE35,metrics.est,"MSE"),B35:AE35,0)+1)), ", ", INDIRECT(ADDRESS(2,MATCH(_xlfn.MINIFS(B35:AE35,metrics.est,"MSE"),B35:AE35,0)+1)))</f>
        <v>k=5, r=0.5</v>
      </c>
      <c r="AM35" s="11" t="str" cm="1">
        <f t="array" aca="1" ref="AM35" ca="1">CONCATENATE(INDIRECT(ADDRESS(1,MATCH(_xlfn.MAXIFS(B35:AE35,metrics.est,"R"),B35:AE35,0)+1)), ", ", INDIRECT(ADDRESS(2,MATCH(_xlfn.MAXIFS(B35:AE35,metrics.est,"R"),B35:AE35,0)+1)))</f>
        <v>k=10, r=0.5</v>
      </c>
      <c r="AN35" s="11" t="str" cm="1">
        <f t="array" aca="1" ref="AN35" ca="1">CONCATENATE(INDIRECT(ADDRESS(1,MATCH(_xlfn.MAXIFS(B35:AE35,metrics.est,"Coverage"),B35:AE35,0)+1)), ", ", INDIRECT(ADDRESS(2,MATCH(_xlfn.MAXIFS(B35:AE35,metrics.est,"Coverage"),B35:AE35,0)+1)))</f>
        <v>k=10, r=0.5</v>
      </c>
      <c r="AO35" s="11" t="str" cm="1">
        <f t="array" aca="1" ref="AO35" ca="1">CONCATENATE(INDIRECT(ADDRESS(1,MATCH(_xlfn.MINIFS(B35:AE35,metrics.est,"Time"),B35:AE35,0)+1)), ", ", INDIRECT(ADDRESS(2,MATCH(_xlfn.MINIFS(B35:AE35,metrics.est,"Time"),B35:AE35,0)+1)))</f>
        <v>k=50, r=0.5</v>
      </c>
    </row>
    <row r="36" spans="1:41" x14ac:dyDescent="0.2">
      <c r="A36" s="1" t="s">
        <v>32</v>
      </c>
      <c r="B36" s="4">
        <v>0.69730000000000003</v>
      </c>
      <c r="C36" s="4">
        <v>0.83460000000000001</v>
      </c>
      <c r="D36" s="4">
        <v>0.28670000000000001</v>
      </c>
      <c r="E36" s="4">
        <v>0.87709999999999999</v>
      </c>
      <c r="F36" s="4">
        <v>3.2300000000000002E-2</v>
      </c>
      <c r="G36" s="14">
        <v>0.75970000000000004</v>
      </c>
      <c r="H36" s="14">
        <v>0.94969999999999999</v>
      </c>
      <c r="I36" s="14">
        <v>0.34189999999999998</v>
      </c>
      <c r="J36" s="14">
        <v>0.97250000000000003</v>
      </c>
      <c r="K36" s="14">
        <v>2.2800000000000001E-2</v>
      </c>
      <c r="L36" s="4">
        <v>0.76080000000000003</v>
      </c>
      <c r="M36" s="4">
        <v>0.95269999999999999</v>
      </c>
      <c r="N36" s="4">
        <v>0.3377</v>
      </c>
      <c r="O36" s="4">
        <v>0.97209999999999996</v>
      </c>
      <c r="P36" s="4">
        <v>1.9699999999999999E-2</v>
      </c>
      <c r="Q36" s="5">
        <v>0.69730000000000003</v>
      </c>
      <c r="R36" s="5">
        <v>0.83550000000000002</v>
      </c>
      <c r="S36" s="5">
        <v>0.28179999999999999</v>
      </c>
      <c r="T36" s="5">
        <v>0.878</v>
      </c>
      <c r="U36" s="5">
        <v>2.1999999999999999E-2</v>
      </c>
      <c r="V36" s="4">
        <v>0.69650000000000001</v>
      </c>
      <c r="W36" s="4">
        <v>0.8327</v>
      </c>
      <c r="X36" s="4">
        <v>0.28499999999999998</v>
      </c>
      <c r="Y36" s="4">
        <v>0.87729999999999997</v>
      </c>
      <c r="Z36" s="4">
        <v>1.9699999999999999E-2</v>
      </c>
      <c r="AA36" s="5">
        <v>0.69630000000000003</v>
      </c>
      <c r="AB36" s="5">
        <v>0.83250000000000002</v>
      </c>
      <c r="AC36" s="5">
        <v>0.2848</v>
      </c>
      <c r="AD36" s="5">
        <v>0.87780000000000002</v>
      </c>
      <c r="AE36" s="5">
        <v>2.3E-2</v>
      </c>
      <c r="AF36" s="4">
        <f t="shared" si="0"/>
        <v>0.71798333333333331</v>
      </c>
      <c r="AG36" s="4">
        <f t="shared" si="1"/>
        <v>0.87295</v>
      </c>
      <c r="AH36" s="4">
        <f t="shared" si="2"/>
        <v>0.30298333333333333</v>
      </c>
      <c r="AI36" s="4">
        <f t="shared" si="3"/>
        <v>0.90913333333333324</v>
      </c>
      <c r="AJ36" s="4">
        <f t="shared" si="4"/>
        <v>2.3249999999999996E-2</v>
      </c>
      <c r="AK36" s="11" t="str" cm="1">
        <f t="array" aca="1" ref="AK36" ca="1">CONCATENATE(INDIRECT(ADDRESS(1,MATCH(_xlfn.MINIFS(B36:AE36,metrics.est,"MAE"),B36:AE36,0)+1)), ", ", INDIRECT(ADDRESS(2,MATCH(_xlfn.MINIFS(B36:AE36,metrics.est,"MAE"),B36:AE36,0)+1)))</f>
        <v>k=100, r=0.5</v>
      </c>
      <c r="AL36" s="11" t="str" cm="1">
        <f t="array" aca="1" ref="AL36" ca="1">CONCATENATE(INDIRECT(ADDRESS(1,MATCH(_xlfn.MINIFS(B36:AE36,metrics.est,"MSE"),B36:AE36,0)+1)), ", ", INDIRECT(ADDRESS(2,MATCH(_xlfn.MINIFS(B36:AE36,metrics.est,"MSE"),B36:AE36,0)+1)))</f>
        <v>k=100, r=0.5</v>
      </c>
      <c r="AM36" s="11" t="str" cm="1">
        <f t="array" aca="1" ref="AM36" ca="1">CONCATENATE(INDIRECT(ADDRESS(1,MATCH(_xlfn.MAXIFS(B36:AE36,metrics.est,"R"),B36:AE36,0)+1)), ", ", INDIRECT(ADDRESS(2,MATCH(_xlfn.MAXIFS(B36:AE36,metrics.est,"R"),B36:AE36,0)+1)))</f>
        <v>k=10, r=0.5</v>
      </c>
      <c r="AN36" s="11" t="str" cm="1">
        <f t="array" aca="1" ref="AN36" ca="1">CONCATENATE(INDIRECT(ADDRESS(1,MATCH(_xlfn.MAXIFS(B36:AE36,metrics.est,"Coverage"),B36:AE36,0)+1)), ", ", INDIRECT(ADDRESS(2,MATCH(_xlfn.MAXIFS(B36:AE36,metrics.est,"Coverage"),B36:AE36,0)+1)))</f>
        <v>k=10, r=0.5</v>
      </c>
      <c r="AO36" s="11" t="str" cm="1">
        <f t="array" aca="1" ref="AO36" ca="1">CONCATENATE(INDIRECT(ADDRESS(1,MATCH(_xlfn.MINIFS(B36:AE36,metrics.est,"Time"),B36:AE36,0)+1)), ", ", INDIRECT(ADDRESS(2,MATCH(_xlfn.MINIFS(B36:AE36,metrics.est,"Time"),B36:AE36,0)+1)))</f>
        <v>k=15, r=0.5</v>
      </c>
    </row>
    <row r="37" spans="1:41" x14ac:dyDescent="0.2">
      <c r="A37" s="1" t="s">
        <v>33</v>
      </c>
      <c r="B37" s="4">
        <v>0.69310000000000005</v>
      </c>
      <c r="C37" s="4">
        <v>0.82830000000000004</v>
      </c>
      <c r="D37" s="4">
        <v>0.31940000000000002</v>
      </c>
      <c r="E37" s="4">
        <v>0.92390000000000005</v>
      </c>
      <c r="F37" s="4">
        <v>2.2700000000000001E-2</v>
      </c>
      <c r="G37" s="14">
        <v>0.75800000000000001</v>
      </c>
      <c r="H37" s="14">
        <v>0.94369999999999998</v>
      </c>
      <c r="I37" s="14">
        <v>0.3604</v>
      </c>
      <c r="J37" s="14">
        <v>0.98729999999999996</v>
      </c>
      <c r="K37" s="14">
        <v>1.8200000000000001E-2</v>
      </c>
      <c r="L37" s="4">
        <v>0.75770000000000004</v>
      </c>
      <c r="M37" s="4">
        <v>0.94340000000000002</v>
      </c>
      <c r="N37" s="4">
        <v>0.36099999999999999</v>
      </c>
      <c r="O37" s="4">
        <v>0.98740000000000006</v>
      </c>
      <c r="P37" s="4">
        <v>1.52E-2</v>
      </c>
      <c r="Q37" s="5">
        <v>0.69430000000000003</v>
      </c>
      <c r="R37" s="5">
        <v>0.83189999999999997</v>
      </c>
      <c r="S37" s="5">
        <v>0.3095</v>
      </c>
      <c r="T37" s="5">
        <v>0.92490000000000006</v>
      </c>
      <c r="U37" s="5">
        <v>1.7500000000000002E-2</v>
      </c>
      <c r="V37" s="4">
        <v>0.69369999999999998</v>
      </c>
      <c r="W37" s="4">
        <v>0.83020000000000005</v>
      </c>
      <c r="X37" s="4">
        <v>0.31340000000000001</v>
      </c>
      <c r="Y37" s="4">
        <v>0.92420000000000002</v>
      </c>
      <c r="Z37" s="4">
        <v>1.5100000000000001E-2</v>
      </c>
      <c r="AA37" s="5">
        <v>0.69350000000000001</v>
      </c>
      <c r="AB37" s="5">
        <v>0.8296</v>
      </c>
      <c r="AC37" s="5">
        <v>0.31259999999999999</v>
      </c>
      <c r="AD37" s="5">
        <v>0.92449999999999999</v>
      </c>
      <c r="AE37" s="5">
        <v>1.78E-2</v>
      </c>
      <c r="AF37" s="4">
        <f t="shared" si="0"/>
        <v>0.71505000000000007</v>
      </c>
      <c r="AG37" s="4">
        <f t="shared" si="1"/>
        <v>0.8678499999999999</v>
      </c>
      <c r="AH37" s="4">
        <f t="shared" si="2"/>
        <v>0.32938333333333331</v>
      </c>
      <c r="AI37" s="4">
        <f t="shared" si="3"/>
        <v>0.94536666666666669</v>
      </c>
      <c r="AJ37" s="4">
        <f t="shared" si="4"/>
        <v>1.7749999999999998E-2</v>
      </c>
      <c r="AK37" s="11" t="str" cm="1">
        <f t="array" aca="1" ref="AK37" ca="1">CONCATENATE(INDIRECT(ADDRESS(1,MATCH(_xlfn.MINIFS(B37:AE37,metrics.est,"MAE"),B37:AE37,0)+1)), ", ", INDIRECT(ADDRESS(2,MATCH(_xlfn.MINIFS(B37:AE37,metrics.est,"MAE"),B37:AE37,0)+1)))</f>
        <v>k=5, r=0.5</v>
      </c>
      <c r="AL37" s="11" t="str" cm="1">
        <f t="array" aca="1" ref="AL37" ca="1">CONCATENATE(INDIRECT(ADDRESS(1,MATCH(_xlfn.MINIFS(B37:AE37,metrics.est,"MSE"),B37:AE37,0)+1)), ", ", INDIRECT(ADDRESS(2,MATCH(_xlfn.MINIFS(B37:AE37,metrics.est,"MSE"),B37:AE37,0)+1)))</f>
        <v>k=5, r=0.5</v>
      </c>
      <c r="AM37" s="11" t="str" cm="1">
        <f t="array" aca="1" ref="AM37" ca="1">CONCATENATE(INDIRECT(ADDRESS(1,MATCH(_xlfn.MAXIFS(B37:AE37,metrics.est,"R"),B37:AE37,0)+1)), ", ", INDIRECT(ADDRESS(2,MATCH(_xlfn.MAXIFS(B37:AE37,metrics.est,"R"),B37:AE37,0)+1)))</f>
        <v>k=15, r=0.5</v>
      </c>
      <c r="AN37" s="11" t="str" cm="1">
        <f t="array" aca="1" ref="AN37" ca="1">CONCATENATE(INDIRECT(ADDRESS(1,MATCH(_xlfn.MAXIFS(B37:AE37,metrics.est,"Coverage"),B37:AE37,0)+1)), ", ", INDIRECT(ADDRESS(2,MATCH(_xlfn.MAXIFS(B37:AE37,metrics.est,"Coverage"),B37:AE37,0)+1)))</f>
        <v>k=15, r=0.5</v>
      </c>
      <c r="AO37" s="11" t="str" cm="1">
        <f t="array" aca="1" ref="AO37" ca="1">CONCATENATE(INDIRECT(ADDRESS(1,MATCH(_xlfn.MINIFS(B37:AE37,metrics.est,"Time"),B37:AE37,0)+1)), ", ", INDIRECT(ADDRESS(2,MATCH(_xlfn.MINIFS(B37:AE37,metrics.est,"Time"),B37:AE37,0)+1)))</f>
        <v>k=50, r=0.5</v>
      </c>
    </row>
    <row r="38" spans="1:41" x14ac:dyDescent="0.2">
      <c r="A38" s="1" t="s">
        <v>34</v>
      </c>
      <c r="B38" s="4">
        <v>0.69599999999999995</v>
      </c>
      <c r="C38" s="4">
        <v>0.82850000000000001</v>
      </c>
      <c r="D38" s="4">
        <v>0.28520000000000001</v>
      </c>
      <c r="E38" s="4">
        <v>0.90200000000000002</v>
      </c>
      <c r="F38" s="4">
        <v>2.1000000000000001E-2</v>
      </c>
      <c r="G38" s="14">
        <v>0.76049999999999995</v>
      </c>
      <c r="H38" s="14">
        <v>0.94650000000000001</v>
      </c>
      <c r="I38" s="14">
        <v>0.3422</v>
      </c>
      <c r="J38" s="14">
        <v>0.98050000000000004</v>
      </c>
      <c r="K38" s="14">
        <v>1.4200000000000001E-2</v>
      </c>
      <c r="L38" s="4">
        <v>0.76019999999999999</v>
      </c>
      <c r="M38" s="4">
        <v>0.9456</v>
      </c>
      <c r="N38" s="4">
        <v>0.34289999999999998</v>
      </c>
      <c r="O38" s="4">
        <v>0.98019999999999996</v>
      </c>
      <c r="P38" s="4">
        <v>1.4200000000000001E-2</v>
      </c>
      <c r="Q38" s="5">
        <v>0.69679999999999997</v>
      </c>
      <c r="R38" s="5">
        <v>0.83109999999999995</v>
      </c>
      <c r="S38" s="5">
        <v>0.28110000000000002</v>
      </c>
      <c r="T38" s="5">
        <v>0.90300000000000002</v>
      </c>
      <c r="U38" s="5">
        <v>1.4999999999999999E-2</v>
      </c>
      <c r="V38" s="4">
        <v>0.69630000000000003</v>
      </c>
      <c r="W38" s="4">
        <v>0.82950000000000002</v>
      </c>
      <c r="X38" s="4">
        <v>0.28489999999999999</v>
      </c>
      <c r="Y38" s="4">
        <v>0.90229999999999999</v>
      </c>
      <c r="Z38" s="4">
        <v>1.2800000000000001E-2</v>
      </c>
      <c r="AA38" s="5">
        <v>0.69599999999999995</v>
      </c>
      <c r="AB38" s="5">
        <v>0.82909999999999995</v>
      </c>
      <c r="AC38" s="5">
        <v>0.28339999999999999</v>
      </c>
      <c r="AD38" s="5">
        <v>0.90249999999999997</v>
      </c>
      <c r="AE38" s="5">
        <v>1.4999999999999999E-2</v>
      </c>
      <c r="AF38" s="4">
        <f t="shared" si="0"/>
        <v>0.71763333333333323</v>
      </c>
      <c r="AG38" s="4">
        <f t="shared" si="1"/>
        <v>0.8683833333333334</v>
      </c>
      <c r="AH38" s="4">
        <f t="shared" si="2"/>
        <v>0.30328333333333329</v>
      </c>
      <c r="AI38" s="4">
        <f t="shared" si="3"/>
        <v>0.92841666666666667</v>
      </c>
      <c r="AJ38" s="4">
        <f t="shared" si="4"/>
        <v>1.5366666666666667E-2</v>
      </c>
      <c r="AK38" s="11" t="str" cm="1">
        <f t="array" aca="1" ref="AK38" ca="1">CONCATENATE(INDIRECT(ADDRESS(1,MATCH(_xlfn.MINIFS(B38:AE38,metrics.est,"MAE"),B38:AE38,0)+1)), ", ", INDIRECT(ADDRESS(2,MATCH(_xlfn.MINIFS(B38:AE38,metrics.est,"MAE"),B38:AE38,0)+1)))</f>
        <v>k=5, r=0.5</v>
      </c>
      <c r="AL38" s="11" t="str" cm="1">
        <f t="array" aca="1" ref="AL38" ca="1">CONCATENATE(INDIRECT(ADDRESS(1,MATCH(_xlfn.MINIFS(B38:AE38,metrics.est,"MSE"),B38:AE38,0)+1)), ", ", INDIRECT(ADDRESS(2,MATCH(_xlfn.MINIFS(B38:AE38,metrics.est,"MSE"),B38:AE38,0)+1)))</f>
        <v>k=5, r=0.5</v>
      </c>
      <c r="AM38" s="11" t="str" cm="1">
        <f t="array" aca="1" ref="AM38" ca="1">CONCATENATE(INDIRECT(ADDRESS(1,MATCH(_xlfn.MAXIFS(B38:AE38,metrics.est,"R"),B38:AE38,0)+1)), ", ", INDIRECT(ADDRESS(2,MATCH(_xlfn.MAXIFS(B38:AE38,metrics.est,"R"),B38:AE38,0)+1)))</f>
        <v>k=15, r=0.5</v>
      </c>
      <c r="AN38" s="11" t="str" cm="1">
        <f t="array" aca="1" ref="AN38" ca="1">CONCATENATE(INDIRECT(ADDRESS(1,MATCH(_xlfn.MAXIFS(B38:AE38,metrics.est,"Coverage"),B38:AE38,0)+1)), ", ", INDIRECT(ADDRESS(2,MATCH(_xlfn.MAXIFS(B38:AE38,metrics.est,"Coverage"),B38:AE38,0)+1)))</f>
        <v>k=10, r=0.5</v>
      </c>
      <c r="AO38" s="11" t="str" cm="1">
        <f t="array" aca="1" ref="AO38" ca="1">CONCATENATE(INDIRECT(ADDRESS(1,MATCH(_xlfn.MINIFS(B38:AE38,metrics.est,"Time"),B38:AE38,0)+1)), ", ", INDIRECT(ADDRESS(2,MATCH(_xlfn.MINIFS(B38:AE38,metrics.est,"Time"),B38:AE38,0)+1)))</f>
        <v>k=50, r=0.5</v>
      </c>
    </row>
    <row r="39" spans="1:41" x14ac:dyDescent="0.2">
      <c r="A39" s="1" t="s">
        <v>35</v>
      </c>
      <c r="B39" s="4">
        <v>0.70009999999999994</v>
      </c>
      <c r="C39" s="4">
        <v>0.83860000000000001</v>
      </c>
      <c r="D39" s="4">
        <v>0.2752</v>
      </c>
      <c r="E39" s="4">
        <v>0.90239999999999998</v>
      </c>
      <c r="F39" s="4">
        <v>2.81E-2</v>
      </c>
      <c r="G39" s="14">
        <v>0.76239999999999997</v>
      </c>
      <c r="H39" s="14">
        <v>0.95169999999999999</v>
      </c>
      <c r="I39" s="14">
        <v>0.33629999999999999</v>
      </c>
      <c r="J39" s="14">
        <v>0.98070000000000002</v>
      </c>
      <c r="K39" s="14">
        <v>2.1999999999999999E-2</v>
      </c>
      <c r="L39" s="4">
        <v>0.76180000000000003</v>
      </c>
      <c r="M39" s="4">
        <v>0.9496</v>
      </c>
      <c r="N39" s="4">
        <v>0.33739999999999998</v>
      </c>
      <c r="O39" s="4">
        <v>0.98040000000000005</v>
      </c>
      <c r="P39" s="4">
        <v>1.8800000000000001E-2</v>
      </c>
      <c r="Q39" s="5">
        <v>0.70089999999999997</v>
      </c>
      <c r="R39" s="5">
        <v>0.84109999999999996</v>
      </c>
      <c r="S39" s="5">
        <v>0.2712</v>
      </c>
      <c r="T39" s="5">
        <v>0.90359999999999996</v>
      </c>
      <c r="U39" s="5">
        <v>2.1700000000000001E-2</v>
      </c>
      <c r="V39" s="4">
        <v>0.70030000000000003</v>
      </c>
      <c r="W39" s="4">
        <v>0.8397</v>
      </c>
      <c r="X39" s="4">
        <v>0.2757</v>
      </c>
      <c r="Y39" s="4">
        <v>0.90290000000000004</v>
      </c>
      <c r="Z39" s="4">
        <v>1.9099999999999999E-2</v>
      </c>
      <c r="AA39" s="5">
        <v>0.70020000000000004</v>
      </c>
      <c r="AB39" s="5">
        <v>0.83930000000000005</v>
      </c>
      <c r="AC39" s="5">
        <v>0.27439999999999998</v>
      </c>
      <c r="AD39" s="5">
        <v>0.90310000000000001</v>
      </c>
      <c r="AE39" s="5">
        <v>2.24E-2</v>
      </c>
      <c r="AF39" s="4">
        <f t="shared" si="0"/>
        <v>0.72094999999999987</v>
      </c>
      <c r="AG39" s="4">
        <f t="shared" si="1"/>
        <v>0.87666666666666659</v>
      </c>
      <c r="AH39" s="4">
        <f t="shared" si="2"/>
        <v>0.29503333333333331</v>
      </c>
      <c r="AI39" s="4">
        <f t="shared" si="3"/>
        <v>0.92885000000000006</v>
      </c>
      <c r="AJ39" s="4">
        <f t="shared" si="4"/>
        <v>2.2016666666666667E-2</v>
      </c>
      <c r="AK39" s="11" t="str" cm="1">
        <f t="array" aca="1" ref="AK39" ca="1">CONCATENATE(INDIRECT(ADDRESS(1,MATCH(_xlfn.MINIFS(B39:AE39,metrics.est,"MAE"),B39:AE39,0)+1)), ", ", INDIRECT(ADDRESS(2,MATCH(_xlfn.MINIFS(B39:AE39,metrics.est,"MAE"),B39:AE39,0)+1)))</f>
        <v>k=5, r=0.5</v>
      </c>
      <c r="AL39" s="11" t="str" cm="1">
        <f t="array" aca="1" ref="AL39" ca="1">CONCATENATE(INDIRECT(ADDRESS(1,MATCH(_xlfn.MINIFS(B39:AE39,metrics.est,"MSE"),B39:AE39,0)+1)), ", ", INDIRECT(ADDRESS(2,MATCH(_xlfn.MINIFS(B39:AE39,metrics.est,"MSE"),B39:AE39,0)+1)))</f>
        <v>k=5, r=0.5</v>
      </c>
      <c r="AM39" s="11" t="str" cm="1">
        <f t="array" aca="1" ref="AM39" ca="1">CONCATENATE(INDIRECT(ADDRESS(1,MATCH(_xlfn.MAXIFS(B39:AE39,metrics.est,"R"),B39:AE39,0)+1)), ", ", INDIRECT(ADDRESS(2,MATCH(_xlfn.MAXIFS(B39:AE39,metrics.est,"R"),B39:AE39,0)+1)))</f>
        <v>k=15, r=0.5</v>
      </c>
      <c r="AN39" s="11" t="str" cm="1">
        <f t="array" aca="1" ref="AN39" ca="1">CONCATENATE(INDIRECT(ADDRESS(1,MATCH(_xlfn.MAXIFS(B39:AE39,metrics.est,"Coverage"),B39:AE39,0)+1)), ", ", INDIRECT(ADDRESS(2,MATCH(_xlfn.MAXIFS(B39:AE39,metrics.est,"Coverage"),B39:AE39,0)+1)))</f>
        <v>k=10, r=0.5</v>
      </c>
      <c r="AO39" s="11" t="str" cm="1">
        <f t="array" aca="1" ref="AO39" ca="1">CONCATENATE(INDIRECT(ADDRESS(1,MATCH(_xlfn.MINIFS(B39:AE39,metrics.est,"Time"),B39:AE39,0)+1)), ", ", INDIRECT(ADDRESS(2,MATCH(_xlfn.MINIFS(B39:AE39,metrics.est,"Time"),B39:AE39,0)+1)))</f>
        <v>k=15, r=0.5</v>
      </c>
    </row>
    <row r="40" spans="1:41" x14ac:dyDescent="0.2">
      <c r="A40" s="1" t="s">
        <v>36</v>
      </c>
      <c r="B40" s="4">
        <v>0.69579999999999997</v>
      </c>
      <c r="C40" s="4">
        <v>0.82840000000000003</v>
      </c>
      <c r="D40" s="4">
        <v>0.28549999999999998</v>
      </c>
      <c r="E40" s="4">
        <v>0.90300000000000002</v>
      </c>
      <c r="F40" s="4">
        <v>2.07E-2</v>
      </c>
      <c r="G40" s="14">
        <v>0.76</v>
      </c>
      <c r="H40" s="14">
        <v>0.94489999999999996</v>
      </c>
      <c r="I40" s="14">
        <v>0.34520000000000001</v>
      </c>
      <c r="J40" s="14">
        <v>0.97960000000000003</v>
      </c>
      <c r="K40" s="14">
        <v>1.7500000000000002E-2</v>
      </c>
      <c r="L40" s="4">
        <v>0.76019999999999999</v>
      </c>
      <c r="M40" s="4">
        <v>0.94499999999999995</v>
      </c>
      <c r="N40" s="4">
        <v>0.34370000000000001</v>
      </c>
      <c r="O40" s="4">
        <v>0.97929999999999995</v>
      </c>
      <c r="P40" s="4">
        <v>1.5299999999999999E-2</v>
      </c>
      <c r="Q40" s="5">
        <v>0.69610000000000005</v>
      </c>
      <c r="R40" s="5">
        <v>0.8296</v>
      </c>
      <c r="S40" s="5">
        <v>0.28360000000000002</v>
      </c>
      <c r="T40" s="5">
        <v>0.90400000000000003</v>
      </c>
      <c r="U40" s="5">
        <v>1.7500000000000002E-2</v>
      </c>
      <c r="V40" s="4">
        <v>0.69579999999999997</v>
      </c>
      <c r="W40" s="4">
        <v>0.8286</v>
      </c>
      <c r="X40" s="4">
        <v>0.2868</v>
      </c>
      <c r="Y40" s="4">
        <v>0.90329999999999999</v>
      </c>
      <c r="Z40" s="4">
        <v>1.5100000000000001E-2</v>
      </c>
      <c r="AA40" s="5">
        <v>0.69550000000000001</v>
      </c>
      <c r="AB40" s="5">
        <v>0.82779999999999998</v>
      </c>
      <c r="AC40" s="5">
        <v>0.28610000000000002</v>
      </c>
      <c r="AD40" s="5">
        <v>0.90349999999999997</v>
      </c>
      <c r="AE40" s="5">
        <v>1.6899999999999998E-2</v>
      </c>
      <c r="AF40" s="4">
        <f t="shared" si="0"/>
        <v>0.71723333333333328</v>
      </c>
      <c r="AG40" s="4">
        <f t="shared" si="1"/>
        <v>0.86738333333333328</v>
      </c>
      <c r="AH40" s="4">
        <f t="shared" si="2"/>
        <v>0.30514999999999998</v>
      </c>
      <c r="AI40" s="4">
        <f t="shared" si="3"/>
        <v>0.92878333333333341</v>
      </c>
      <c r="AJ40" s="4">
        <f t="shared" si="4"/>
        <v>1.7166666666666667E-2</v>
      </c>
      <c r="AK40" s="11" t="str" cm="1">
        <f t="array" aca="1" ref="AK40" ca="1">CONCATENATE(INDIRECT(ADDRESS(1,MATCH(_xlfn.MINIFS(B40:AE40,metrics.est,"MAE"),B40:AE40,0)+1)), ", ", INDIRECT(ADDRESS(2,MATCH(_xlfn.MINIFS(B40:AE40,metrics.est,"MAE"),B40:AE40,0)+1)))</f>
        <v>k=100, r=0.5</v>
      </c>
      <c r="AL40" s="11" t="str" cm="1">
        <f t="array" aca="1" ref="AL40" ca="1">CONCATENATE(INDIRECT(ADDRESS(1,MATCH(_xlfn.MINIFS(B40:AE40,metrics.est,"MSE"),B40:AE40,0)+1)), ", ", INDIRECT(ADDRESS(2,MATCH(_xlfn.MINIFS(B40:AE40,metrics.est,"MSE"),B40:AE40,0)+1)))</f>
        <v>k=100, r=0.5</v>
      </c>
      <c r="AM40" s="11" t="str" cm="1">
        <f t="array" aca="1" ref="AM40" ca="1">CONCATENATE(INDIRECT(ADDRESS(1,MATCH(_xlfn.MAXIFS(B40:AE40,metrics.est,"R"),B40:AE40,0)+1)), ", ", INDIRECT(ADDRESS(2,MATCH(_xlfn.MAXIFS(B40:AE40,metrics.est,"R"),B40:AE40,0)+1)))</f>
        <v>k=10, r=0.5</v>
      </c>
      <c r="AN40" s="11" t="str" cm="1">
        <f t="array" aca="1" ref="AN40" ca="1">CONCATENATE(INDIRECT(ADDRESS(1,MATCH(_xlfn.MAXIFS(B40:AE40,metrics.est,"Coverage"),B40:AE40,0)+1)), ", ", INDIRECT(ADDRESS(2,MATCH(_xlfn.MAXIFS(B40:AE40,metrics.est,"Coverage"),B40:AE40,0)+1)))</f>
        <v>k=10, r=0.5</v>
      </c>
      <c r="AO40" s="11" t="str" cm="1">
        <f t="array" aca="1" ref="AO40" ca="1">CONCATENATE(INDIRECT(ADDRESS(1,MATCH(_xlfn.MINIFS(B40:AE40,metrics.est,"Time"),B40:AE40,0)+1)), ", ", INDIRECT(ADDRESS(2,MATCH(_xlfn.MINIFS(B40:AE40,metrics.est,"Time"),B40:AE40,0)+1)))</f>
        <v>k=50, r=0.5</v>
      </c>
    </row>
    <row r="41" spans="1:41" x14ac:dyDescent="0.2">
      <c r="A41" s="1" t="s">
        <v>37</v>
      </c>
      <c r="B41" s="4">
        <v>0.67100000000000004</v>
      </c>
      <c r="C41" s="4">
        <v>0.77239999999999998</v>
      </c>
      <c r="D41" s="4">
        <v>0.35870000000000002</v>
      </c>
      <c r="E41" s="4">
        <v>0.94169999999999998</v>
      </c>
      <c r="F41" s="4">
        <v>0.38640000000000002</v>
      </c>
      <c r="G41" s="14">
        <v>0.7359</v>
      </c>
      <c r="H41" s="14">
        <v>0.87860000000000005</v>
      </c>
      <c r="I41" s="14">
        <v>0.40239999999999998</v>
      </c>
      <c r="J41" s="14">
        <v>0.99690000000000001</v>
      </c>
      <c r="K41" s="14">
        <v>5.6899999999999999E-2</v>
      </c>
      <c r="L41" s="4">
        <v>0.73580000000000001</v>
      </c>
      <c r="M41" s="4">
        <v>0.87860000000000005</v>
      </c>
      <c r="N41" s="4">
        <v>0.40260000000000001</v>
      </c>
      <c r="O41" s="4">
        <v>0.99660000000000004</v>
      </c>
      <c r="P41" s="4">
        <v>6.08E-2</v>
      </c>
      <c r="Q41" s="14">
        <v>0.67249999999999999</v>
      </c>
      <c r="R41" s="14">
        <v>0.77649999999999997</v>
      </c>
      <c r="S41" s="14">
        <v>0.35320000000000001</v>
      </c>
      <c r="T41" s="14">
        <v>0.94259999999999999</v>
      </c>
      <c r="U41" s="14">
        <v>0.3493</v>
      </c>
      <c r="V41" s="4">
        <v>0.67200000000000004</v>
      </c>
      <c r="W41" s="4">
        <v>0.7752</v>
      </c>
      <c r="X41" s="4">
        <v>0.35649999999999998</v>
      </c>
      <c r="Y41" s="4">
        <v>0.94179999999999997</v>
      </c>
      <c r="Z41" s="4">
        <v>0.28089999999999998</v>
      </c>
      <c r="AA41" s="5">
        <v>0.67190000000000005</v>
      </c>
      <c r="AB41" s="5">
        <v>0.77559999999999996</v>
      </c>
      <c r="AC41" s="5">
        <v>0.35470000000000002</v>
      </c>
      <c r="AD41" s="5">
        <v>0.94199999999999995</v>
      </c>
      <c r="AE41" s="5">
        <v>0.25879999999999997</v>
      </c>
      <c r="AF41" s="4">
        <f t="shared" si="0"/>
        <v>0.69318333333333337</v>
      </c>
      <c r="AG41" s="4">
        <f t="shared" si="1"/>
        <v>0.80948333333333344</v>
      </c>
      <c r="AH41" s="4">
        <f t="shared" si="2"/>
        <v>0.37135000000000001</v>
      </c>
      <c r="AI41" s="4">
        <f t="shared" si="3"/>
        <v>0.96026666666666671</v>
      </c>
      <c r="AJ41" s="4">
        <f t="shared" si="4"/>
        <v>0.2321833333333333</v>
      </c>
      <c r="AK41" s="11" t="str" cm="1">
        <f t="array" aca="1" ref="AK41" ca="1">CONCATENATE(INDIRECT(ADDRESS(1,MATCH(_xlfn.MINIFS(B41:AE41,metrics.est,"MAE"),B41:AE41,0)+1)), ", ", INDIRECT(ADDRESS(2,MATCH(_xlfn.MINIFS(B41:AE41,metrics.est,"MAE"),B41:AE41,0)+1)))</f>
        <v>k=5, r=0.5</v>
      </c>
      <c r="AL41" s="11" t="str" cm="1">
        <f t="array" aca="1" ref="AL41" ca="1">CONCATENATE(INDIRECT(ADDRESS(1,MATCH(_xlfn.MINIFS(B41:AE41,metrics.est,"MSE"),B41:AE41,0)+1)), ", ", INDIRECT(ADDRESS(2,MATCH(_xlfn.MINIFS(B41:AE41,metrics.est,"MSE"),B41:AE41,0)+1)))</f>
        <v>k=5, r=0.5</v>
      </c>
      <c r="AM41" s="11" t="str" cm="1">
        <f t="array" aca="1" ref="AM41" ca="1">CONCATENATE(INDIRECT(ADDRESS(1,MATCH(_xlfn.MAXIFS(B41:AE41,metrics.est,"R"),B41:AE41,0)+1)), ", ", INDIRECT(ADDRESS(2,MATCH(_xlfn.MAXIFS(B41:AE41,metrics.est,"R"),B41:AE41,0)+1)))</f>
        <v>k=15, r=0.5</v>
      </c>
      <c r="AN41" s="11" t="str" cm="1">
        <f t="array" aca="1" ref="AN41" ca="1">CONCATENATE(INDIRECT(ADDRESS(1,MATCH(_xlfn.MAXIFS(B41:AE41,metrics.est,"Coverage"),B41:AE41,0)+1)), ", ", INDIRECT(ADDRESS(2,MATCH(_xlfn.MAXIFS(B41:AE41,metrics.est,"Coverage"),B41:AE41,0)+1)))</f>
        <v>k=10, r=0.5</v>
      </c>
      <c r="AO41" s="11" t="str" cm="1">
        <f t="array" aca="1" ref="AO41" ca="1">CONCATENATE(INDIRECT(ADDRESS(1,MATCH(_xlfn.MINIFS(B41:AE41,metrics.est,"Time"),B41:AE41,0)+1)), ", ", INDIRECT(ADDRESS(2,MATCH(_xlfn.MINIFS(B41:AE41,metrics.est,"Time"),B41:AE41,0)+1)))</f>
        <v>k=10, r=0.5</v>
      </c>
    </row>
    <row r="42" spans="1:41" x14ac:dyDescent="0.2">
      <c r="A42" s="1" t="s">
        <v>38</v>
      </c>
      <c r="B42" s="4">
        <v>0.67700000000000005</v>
      </c>
      <c r="C42" s="4">
        <v>0.78420000000000001</v>
      </c>
      <c r="D42" s="4">
        <v>0.35160000000000002</v>
      </c>
      <c r="E42" s="4">
        <v>0.94110000000000005</v>
      </c>
      <c r="F42" s="4">
        <v>0.3664</v>
      </c>
      <c r="G42" s="14">
        <v>0.74180000000000001</v>
      </c>
      <c r="H42" s="14">
        <v>0.88970000000000005</v>
      </c>
      <c r="I42" s="14">
        <v>0.39450000000000002</v>
      </c>
      <c r="J42" s="14">
        <v>0.99680000000000002</v>
      </c>
      <c r="K42" s="14">
        <v>5.4899999999999997E-2</v>
      </c>
      <c r="L42" s="4">
        <v>0.74199999999999999</v>
      </c>
      <c r="M42" s="4">
        <v>0.8901</v>
      </c>
      <c r="N42" s="4">
        <v>0.39429999999999998</v>
      </c>
      <c r="O42" s="4">
        <v>0.99660000000000004</v>
      </c>
      <c r="P42" s="4">
        <v>5.33E-2</v>
      </c>
      <c r="Q42" s="14">
        <v>0.67849999999999999</v>
      </c>
      <c r="R42" s="14">
        <v>0.7883</v>
      </c>
      <c r="S42" s="14">
        <v>0.34570000000000001</v>
      </c>
      <c r="T42" s="14">
        <v>0.94199999999999995</v>
      </c>
      <c r="U42" s="14">
        <v>0.3175</v>
      </c>
      <c r="V42" s="4">
        <v>0.67789999999999995</v>
      </c>
      <c r="W42" s="4">
        <v>0.78700000000000003</v>
      </c>
      <c r="X42" s="4">
        <v>0.34949999999999998</v>
      </c>
      <c r="Y42" s="4">
        <v>0.94120000000000004</v>
      </c>
      <c r="Z42" s="4">
        <v>0.25109999999999999</v>
      </c>
      <c r="AA42" s="5">
        <v>0.67779999999999996</v>
      </c>
      <c r="AB42" s="5">
        <v>0.78739999999999999</v>
      </c>
      <c r="AC42" s="5">
        <v>0.34770000000000001</v>
      </c>
      <c r="AD42" s="5">
        <v>0.94140000000000001</v>
      </c>
      <c r="AE42" s="5">
        <v>0.23430000000000001</v>
      </c>
      <c r="AF42" s="4">
        <f t="shared" si="0"/>
        <v>0.69916666666666671</v>
      </c>
      <c r="AG42" s="4">
        <f t="shared" si="1"/>
        <v>0.82111666666666672</v>
      </c>
      <c r="AH42" s="4">
        <f t="shared" si="2"/>
        <v>0.36388333333333334</v>
      </c>
      <c r="AI42" s="4">
        <f t="shared" si="3"/>
        <v>0.95984999999999998</v>
      </c>
      <c r="AJ42" s="4">
        <f t="shared" si="4"/>
        <v>0.21291666666666667</v>
      </c>
      <c r="AK42" s="11" t="str" cm="1">
        <f t="array" aca="1" ref="AK42" ca="1">CONCATENATE(INDIRECT(ADDRESS(1,MATCH(_xlfn.MINIFS(B42:AE42,metrics.est,"MAE"),B42:AE42,0)+1)), ", ", INDIRECT(ADDRESS(2,MATCH(_xlfn.MINIFS(B42:AE42,metrics.est,"MAE"),B42:AE42,0)+1)))</f>
        <v>k=5, r=0.5</v>
      </c>
      <c r="AL42" s="11" t="str" cm="1">
        <f t="array" aca="1" ref="AL42" ca="1">CONCATENATE(INDIRECT(ADDRESS(1,MATCH(_xlfn.MINIFS(B42:AE42,metrics.est,"MSE"),B42:AE42,0)+1)), ", ", INDIRECT(ADDRESS(2,MATCH(_xlfn.MINIFS(B42:AE42,metrics.est,"MSE"),B42:AE42,0)+1)))</f>
        <v>k=5, r=0.5</v>
      </c>
      <c r="AM42" s="11" t="str" cm="1">
        <f t="array" aca="1" ref="AM42" ca="1">CONCATENATE(INDIRECT(ADDRESS(1,MATCH(_xlfn.MAXIFS(B42:AE42,metrics.est,"R"),B42:AE42,0)+1)), ", ", INDIRECT(ADDRESS(2,MATCH(_xlfn.MAXIFS(B42:AE42,metrics.est,"R"),B42:AE42,0)+1)))</f>
        <v>k=10, r=0.5</v>
      </c>
      <c r="AN42" s="11" t="str" cm="1">
        <f t="array" aca="1" ref="AN42" ca="1">CONCATENATE(INDIRECT(ADDRESS(1,MATCH(_xlfn.MAXIFS(B42:AE42,metrics.est,"Coverage"),B42:AE42,0)+1)), ", ", INDIRECT(ADDRESS(2,MATCH(_xlfn.MAXIFS(B42:AE42,metrics.est,"Coverage"),B42:AE42,0)+1)))</f>
        <v>k=10, r=0.5</v>
      </c>
      <c r="AO42" s="11" t="str" cm="1">
        <f t="array" aca="1" ref="AO42" ca="1">CONCATENATE(INDIRECT(ADDRESS(1,MATCH(_xlfn.MINIFS(B42:AE42,metrics.est,"Time"),B42:AE42,0)+1)), ", ", INDIRECT(ADDRESS(2,MATCH(_xlfn.MINIFS(B42:AE42,metrics.est,"Time"),B42:AE42,0)+1)))</f>
        <v>k=15, r=0.5</v>
      </c>
    </row>
    <row r="43" spans="1:41" x14ac:dyDescent="0.2">
      <c r="A43" s="1" t="s">
        <v>39</v>
      </c>
      <c r="B43" s="4">
        <v>0.67510000000000003</v>
      </c>
      <c r="C43" s="4">
        <v>0.77900000000000003</v>
      </c>
      <c r="D43" s="4">
        <v>0.35980000000000001</v>
      </c>
      <c r="E43" s="4">
        <v>0.94110000000000005</v>
      </c>
      <c r="F43" s="4">
        <v>0.37019999999999997</v>
      </c>
      <c r="G43" s="14">
        <v>0.74139999999999995</v>
      </c>
      <c r="H43" s="14">
        <v>0.89</v>
      </c>
      <c r="I43" s="14">
        <v>0.40210000000000001</v>
      </c>
      <c r="J43" s="14">
        <v>0.99680000000000002</v>
      </c>
      <c r="K43" s="14">
        <v>5.2699999999999997E-2</v>
      </c>
      <c r="L43" s="4">
        <v>0.74129999999999996</v>
      </c>
      <c r="M43" s="4">
        <v>0.88990000000000002</v>
      </c>
      <c r="N43" s="4">
        <v>0.40210000000000001</v>
      </c>
      <c r="O43" s="4">
        <v>0.99660000000000004</v>
      </c>
      <c r="P43" s="4">
        <v>5.79E-2</v>
      </c>
      <c r="Q43" s="14">
        <v>0.67669999999999997</v>
      </c>
      <c r="R43" s="14">
        <v>0.78359999999999996</v>
      </c>
      <c r="S43" s="14">
        <v>0.35449999999999998</v>
      </c>
      <c r="T43" s="14">
        <v>0.94199999999999995</v>
      </c>
      <c r="U43" s="14">
        <v>0.31259999999999999</v>
      </c>
      <c r="V43" s="4">
        <v>0.67600000000000005</v>
      </c>
      <c r="W43" s="4">
        <v>0.78210000000000002</v>
      </c>
      <c r="X43" s="4">
        <v>0.35770000000000002</v>
      </c>
      <c r="Y43" s="4">
        <v>0.94120000000000004</v>
      </c>
      <c r="Z43" s="4">
        <v>0.24959999999999999</v>
      </c>
      <c r="AA43" s="5">
        <v>0.67669999999999997</v>
      </c>
      <c r="AB43" s="5">
        <v>0.78369999999999995</v>
      </c>
      <c r="AC43" s="5">
        <v>0.35599999999999998</v>
      </c>
      <c r="AD43" s="5">
        <v>0.94140000000000001</v>
      </c>
      <c r="AE43" s="5">
        <v>0.23280000000000001</v>
      </c>
      <c r="AF43" s="4">
        <f t="shared" si="0"/>
        <v>0.69786666666666664</v>
      </c>
      <c r="AG43" s="4">
        <f t="shared" si="1"/>
        <v>0.81804999999999994</v>
      </c>
      <c r="AH43" s="4">
        <f t="shared" si="2"/>
        <v>0.37203333333333338</v>
      </c>
      <c r="AI43" s="4">
        <f t="shared" si="3"/>
        <v>0.95984999999999998</v>
      </c>
      <c r="AJ43" s="4">
        <f t="shared" si="4"/>
        <v>0.21263333333333331</v>
      </c>
      <c r="AK43" s="11" t="str" cm="1">
        <f t="array" aca="1" ref="AK43" ca="1">CONCATENATE(INDIRECT(ADDRESS(1,MATCH(_xlfn.MINIFS(B43:AE43,metrics.est,"MAE"),B43:AE43,0)+1)), ", ", INDIRECT(ADDRESS(2,MATCH(_xlfn.MINIFS(B43:AE43,metrics.est,"MAE"),B43:AE43,0)+1)))</f>
        <v>k=5, r=0.5</v>
      </c>
      <c r="AL43" s="11" t="str" cm="1">
        <f t="array" aca="1" ref="AL43" ca="1">CONCATENATE(INDIRECT(ADDRESS(1,MATCH(_xlfn.MINIFS(B43:AE43,metrics.est,"MSE"),B43:AE43,0)+1)), ", ", INDIRECT(ADDRESS(2,MATCH(_xlfn.MINIFS(B43:AE43,metrics.est,"MSE"),B43:AE43,0)+1)))</f>
        <v>k=5, r=0.5</v>
      </c>
      <c r="AM43" s="11" t="str" cm="1">
        <f t="array" aca="1" ref="AM43" ca="1">CONCATENATE(INDIRECT(ADDRESS(1,MATCH(_xlfn.MAXIFS(B43:AE43,metrics.est,"R"),B43:AE43,0)+1)), ", ", INDIRECT(ADDRESS(2,MATCH(_xlfn.MAXIFS(B43:AE43,metrics.est,"R"),B43:AE43,0)+1)))</f>
        <v>k=10, r=0.5</v>
      </c>
      <c r="AN43" s="11" t="str" cm="1">
        <f t="array" aca="1" ref="AN43" ca="1">CONCATENATE(INDIRECT(ADDRESS(1,MATCH(_xlfn.MAXIFS(B43:AE43,metrics.est,"Coverage"),B43:AE43,0)+1)), ", ", INDIRECT(ADDRESS(2,MATCH(_xlfn.MAXIFS(B43:AE43,metrics.est,"Coverage"),B43:AE43,0)+1)))</f>
        <v>k=10, r=0.5</v>
      </c>
      <c r="AO43" s="11" t="str" cm="1">
        <f t="array" aca="1" ref="AO43" ca="1">CONCATENATE(INDIRECT(ADDRESS(1,MATCH(_xlfn.MINIFS(B43:AE43,metrics.est,"Time"),B43:AE43,0)+1)), ", ", INDIRECT(ADDRESS(2,MATCH(_xlfn.MINIFS(B43:AE43,metrics.est,"Time"),B43:AE43,0)+1)))</f>
        <v>k=10, r=0.5</v>
      </c>
    </row>
    <row r="44" spans="1:41" x14ac:dyDescent="0.2">
      <c r="A44" s="1" t="s">
        <v>40</v>
      </c>
      <c r="B44" s="4">
        <v>0.68840000000000001</v>
      </c>
      <c r="C44" s="4">
        <v>0.80449999999999999</v>
      </c>
      <c r="D44" s="4">
        <v>0.34499999999999997</v>
      </c>
      <c r="E44" s="4">
        <v>0.88649999999999995</v>
      </c>
      <c r="F44" s="4">
        <v>0.40150000000000002</v>
      </c>
      <c r="G44" s="14">
        <v>0.75039999999999996</v>
      </c>
      <c r="H44" s="14">
        <v>0.90449999999999997</v>
      </c>
      <c r="I44" s="14">
        <v>0.39090000000000003</v>
      </c>
      <c r="J44" s="14">
        <v>0.99050000000000005</v>
      </c>
      <c r="K44" s="14">
        <v>6.2399999999999997E-2</v>
      </c>
      <c r="L44" s="4">
        <v>0.75070000000000003</v>
      </c>
      <c r="M44" s="4">
        <v>0.90490000000000004</v>
      </c>
      <c r="N44" s="4">
        <v>0.39050000000000001</v>
      </c>
      <c r="O44" s="4">
        <v>0.99039999999999995</v>
      </c>
      <c r="P44" s="4">
        <v>6.2E-2</v>
      </c>
      <c r="Q44" s="14">
        <v>0.69</v>
      </c>
      <c r="R44" s="14">
        <v>0.80910000000000004</v>
      </c>
      <c r="S44" s="14">
        <v>0.34089999999999998</v>
      </c>
      <c r="T44" s="14">
        <v>0.8881</v>
      </c>
      <c r="U44" s="14">
        <v>0.35170000000000001</v>
      </c>
      <c r="V44" s="4">
        <v>0.68969999999999998</v>
      </c>
      <c r="W44" s="4">
        <v>0.80830000000000002</v>
      </c>
      <c r="X44" s="4">
        <v>0.3427</v>
      </c>
      <c r="Y44" s="4">
        <v>0.88719999999999999</v>
      </c>
      <c r="Z44" s="4">
        <v>0.28460000000000002</v>
      </c>
      <c r="AA44" s="5">
        <v>0.68959999999999999</v>
      </c>
      <c r="AB44" s="5">
        <v>0.80810000000000004</v>
      </c>
      <c r="AC44" s="5">
        <v>0.3422</v>
      </c>
      <c r="AD44" s="5">
        <v>0.88770000000000004</v>
      </c>
      <c r="AE44" s="5">
        <v>0.26690000000000003</v>
      </c>
      <c r="AF44" s="4">
        <f t="shared" si="0"/>
        <v>0.7098000000000001</v>
      </c>
      <c r="AG44" s="4">
        <f t="shared" si="1"/>
        <v>0.83990000000000009</v>
      </c>
      <c r="AH44" s="4">
        <f t="shared" si="2"/>
        <v>0.35870000000000002</v>
      </c>
      <c r="AI44" s="4">
        <f t="shared" si="3"/>
        <v>0.92173333333333318</v>
      </c>
      <c r="AJ44" s="4">
        <f t="shared" si="4"/>
        <v>0.23818333333333333</v>
      </c>
      <c r="AK44" s="11" t="str" cm="1">
        <f t="array" aca="1" ref="AK44" ca="1">CONCATENATE(INDIRECT(ADDRESS(1,MATCH(_xlfn.MINIFS(B44:AE44,metrics.est,"MAE"),B44:AE44,0)+1)), ", ", INDIRECT(ADDRESS(2,MATCH(_xlfn.MINIFS(B44:AE44,metrics.est,"MAE"),B44:AE44,0)+1)))</f>
        <v>k=5, r=0.5</v>
      </c>
      <c r="AL44" s="11" t="str" cm="1">
        <f t="array" aca="1" ref="AL44" ca="1">CONCATENATE(INDIRECT(ADDRESS(1,MATCH(_xlfn.MINIFS(B44:AE44,metrics.est,"MSE"),B44:AE44,0)+1)), ", ", INDIRECT(ADDRESS(2,MATCH(_xlfn.MINIFS(B44:AE44,metrics.est,"MSE"),B44:AE44,0)+1)))</f>
        <v>k=5, r=0.5</v>
      </c>
      <c r="AM44" s="11" t="str" cm="1">
        <f t="array" aca="1" ref="AM44" ca="1">CONCATENATE(INDIRECT(ADDRESS(1,MATCH(_xlfn.MAXIFS(B44:AE44,metrics.est,"R"),B44:AE44,0)+1)), ", ", INDIRECT(ADDRESS(2,MATCH(_xlfn.MAXIFS(B44:AE44,metrics.est,"R"),B44:AE44,0)+1)))</f>
        <v>k=10, r=0.5</v>
      </c>
      <c r="AN44" s="11" t="str" cm="1">
        <f t="array" aca="1" ref="AN44" ca="1">CONCATENATE(INDIRECT(ADDRESS(1,MATCH(_xlfn.MAXIFS(B44:AE44,metrics.est,"Coverage"),B44:AE44,0)+1)), ", ", INDIRECT(ADDRESS(2,MATCH(_xlfn.MAXIFS(B44:AE44,metrics.est,"Coverage"),B44:AE44,0)+1)))</f>
        <v>k=10, r=0.5</v>
      </c>
      <c r="AO44" s="11" t="str" cm="1">
        <f t="array" aca="1" ref="AO44" ca="1">CONCATENATE(INDIRECT(ADDRESS(1,MATCH(_xlfn.MINIFS(B44:AE44,metrics.est,"Time"),B44:AE44,0)+1)), ", ", INDIRECT(ADDRESS(2,MATCH(_xlfn.MINIFS(B44:AE44,metrics.est,"Time"),B44:AE44,0)+1)))</f>
        <v>k=15, r=0.5</v>
      </c>
    </row>
    <row r="45" spans="1:41" x14ac:dyDescent="0.2">
      <c r="A45" s="1" t="s">
        <v>41</v>
      </c>
      <c r="B45" s="4">
        <v>0.67449999999999999</v>
      </c>
      <c r="C45" s="4">
        <v>0.7782</v>
      </c>
      <c r="D45" s="4">
        <v>0.35349999999999998</v>
      </c>
      <c r="E45" s="4">
        <v>0.94110000000000005</v>
      </c>
      <c r="F45" s="4">
        <v>0.37159999999999999</v>
      </c>
      <c r="G45" s="14">
        <v>0.7399</v>
      </c>
      <c r="H45" s="14">
        <v>0.88529999999999998</v>
      </c>
      <c r="I45" s="14">
        <v>0.3967</v>
      </c>
      <c r="J45" s="14">
        <v>0.99680000000000002</v>
      </c>
      <c r="K45" s="14">
        <v>5.2900000000000003E-2</v>
      </c>
      <c r="L45" s="4">
        <v>0.74009999999999998</v>
      </c>
      <c r="M45" s="4">
        <v>0.88570000000000004</v>
      </c>
      <c r="N45" s="4">
        <v>0.39660000000000001</v>
      </c>
      <c r="O45" s="4">
        <v>0.99660000000000004</v>
      </c>
      <c r="P45" s="4">
        <v>5.8099999999999999E-2</v>
      </c>
      <c r="Q45" s="14">
        <v>0.67600000000000005</v>
      </c>
      <c r="R45" s="14">
        <v>0.78239999999999998</v>
      </c>
      <c r="S45" s="14">
        <v>0.34739999999999999</v>
      </c>
      <c r="T45" s="14">
        <v>0.94199999999999995</v>
      </c>
      <c r="U45" s="14">
        <v>0.31879999999999997</v>
      </c>
      <c r="V45" s="4">
        <v>0.6754</v>
      </c>
      <c r="W45" s="4">
        <v>0.78110000000000002</v>
      </c>
      <c r="X45" s="4">
        <v>0.35099999999999998</v>
      </c>
      <c r="Y45" s="4">
        <v>0.94120000000000004</v>
      </c>
      <c r="Z45" s="4">
        <v>0.25309999999999999</v>
      </c>
      <c r="AA45" s="5">
        <v>0.6754</v>
      </c>
      <c r="AB45" s="5">
        <v>0.78149999999999997</v>
      </c>
      <c r="AC45" s="5">
        <v>0.34939999999999999</v>
      </c>
      <c r="AD45" s="5">
        <v>0.94140000000000001</v>
      </c>
      <c r="AE45" s="5">
        <v>0.23669999999999999</v>
      </c>
      <c r="AF45" s="4">
        <f t="shared" si="0"/>
        <v>0.69688333333333341</v>
      </c>
      <c r="AG45" s="4">
        <f t="shared" si="1"/>
        <v>0.81570000000000009</v>
      </c>
      <c r="AH45" s="4">
        <f t="shared" si="2"/>
        <v>0.36576666666666663</v>
      </c>
      <c r="AI45" s="4">
        <f t="shared" si="3"/>
        <v>0.95984999999999998</v>
      </c>
      <c r="AJ45" s="4">
        <f t="shared" si="4"/>
        <v>0.21519999999999997</v>
      </c>
      <c r="AK45" s="11" t="str" cm="1">
        <f t="array" aca="1" ref="AK45" ca="1">CONCATENATE(INDIRECT(ADDRESS(1,MATCH(_xlfn.MINIFS(B45:AE45,metrics.est,"MAE"),B45:AE45,0)+1)), ", ", INDIRECT(ADDRESS(2,MATCH(_xlfn.MINIFS(B45:AE45,metrics.est,"MAE"),B45:AE45,0)+1)))</f>
        <v>k=5, r=0.5</v>
      </c>
      <c r="AL45" s="11" t="str" cm="1">
        <f t="array" aca="1" ref="AL45" ca="1">CONCATENATE(INDIRECT(ADDRESS(1,MATCH(_xlfn.MINIFS(B45:AE45,metrics.est,"MSE"),B45:AE45,0)+1)), ", ", INDIRECT(ADDRESS(2,MATCH(_xlfn.MINIFS(B45:AE45,metrics.est,"MSE"),B45:AE45,0)+1)))</f>
        <v>k=5, r=0.5</v>
      </c>
      <c r="AM45" s="11" t="str" cm="1">
        <f t="array" aca="1" ref="AM45" ca="1">CONCATENATE(INDIRECT(ADDRESS(1,MATCH(_xlfn.MAXIFS(B45:AE45,metrics.est,"R"),B45:AE45,0)+1)), ", ", INDIRECT(ADDRESS(2,MATCH(_xlfn.MAXIFS(B45:AE45,metrics.est,"R"),B45:AE45,0)+1)))</f>
        <v>k=10, r=0.5</v>
      </c>
      <c r="AN45" s="11" t="str" cm="1">
        <f t="array" aca="1" ref="AN45" ca="1">CONCATENATE(INDIRECT(ADDRESS(1,MATCH(_xlfn.MAXIFS(B45:AE45,metrics.est,"Coverage"),B45:AE45,0)+1)), ", ", INDIRECT(ADDRESS(2,MATCH(_xlfn.MAXIFS(B45:AE45,metrics.est,"Coverage"),B45:AE45,0)+1)))</f>
        <v>k=10, r=0.5</v>
      </c>
      <c r="AO45" s="11" t="str" cm="1">
        <f t="array" aca="1" ref="AO45" ca="1">CONCATENATE(INDIRECT(ADDRESS(1,MATCH(_xlfn.MINIFS(B45:AE45,metrics.est,"Time"),B45:AE45,0)+1)), ", ", INDIRECT(ADDRESS(2,MATCH(_xlfn.MINIFS(B45:AE45,metrics.est,"Time"),B45:AE45,0)+1)))</f>
        <v>k=10, r=0.5</v>
      </c>
    </row>
    <row r="46" spans="1:41" x14ac:dyDescent="0.2">
      <c r="A46" s="1" t="s">
        <v>42</v>
      </c>
      <c r="B46" s="4">
        <v>0.69620000000000004</v>
      </c>
      <c r="C46" s="4">
        <v>0.83020000000000005</v>
      </c>
      <c r="D46" s="4">
        <v>0.28410000000000002</v>
      </c>
      <c r="E46" s="4">
        <v>0.90639999999999998</v>
      </c>
      <c r="F46" s="4">
        <v>4.3499999999999997E-2</v>
      </c>
      <c r="G46" s="14">
        <v>0.76090000000000002</v>
      </c>
      <c r="H46" s="14">
        <v>0.94869999999999999</v>
      </c>
      <c r="I46" s="14">
        <v>0.34010000000000001</v>
      </c>
      <c r="J46" s="14">
        <v>0.98240000000000005</v>
      </c>
      <c r="K46" s="14">
        <v>3.56E-2</v>
      </c>
      <c r="L46" s="4">
        <v>0.76049999999999995</v>
      </c>
      <c r="M46" s="4">
        <v>0.94740000000000002</v>
      </c>
      <c r="N46" s="4">
        <v>0.34060000000000001</v>
      </c>
      <c r="O46" s="4">
        <v>0.98209999999999997</v>
      </c>
      <c r="P46" s="4">
        <v>3.2300000000000002E-2</v>
      </c>
      <c r="Q46" s="14">
        <v>0.69699999999999995</v>
      </c>
      <c r="R46" s="14">
        <v>0.83260000000000001</v>
      </c>
      <c r="S46" s="14">
        <v>0.28010000000000002</v>
      </c>
      <c r="T46" s="14">
        <v>0.90759999999999996</v>
      </c>
      <c r="U46" s="14">
        <v>4.2599999999999999E-2</v>
      </c>
      <c r="V46" s="4">
        <v>0.6966</v>
      </c>
      <c r="W46" s="4">
        <v>0.83150000000000002</v>
      </c>
      <c r="X46" s="4">
        <v>0.28320000000000001</v>
      </c>
      <c r="Y46" s="4">
        <v>0.90680000000000005</v>
      </c>
      <c r="Z46" s="4">
        <v>3.61E-2</v>
      </c>
      <c r="AA46" s="5">
        <v>0.69640000000000002</v>
      </c>
      <c r="AB46" s="5">
        <v>0.83089999999999997</v>
      </c>
      <c r="AC46" s="5">
        <v>0.28210000000000002</v>
      </c>
      <c r="AD46" s="5">
        <v>0.90710000000000002</v>
      </c>
      <c r="AE46" s="5">
        <v>4.0500000000000001E-2</v>
      </c>
      <c r="AF46" s="4">
        <f t="shared" si="0"/>
        <v>0.71793333333333331</v>
      </c>
      <c r="AG46" s="4">
        <f t="shared" si="1"/>
        <v>0.87021666666666675</v>
      </c>
      <c r="AH46" s="4">
        <f t="shared" si="2"/>
        <v>0.30170000000000002</v>
      </c>
      <c r="AI46" s="4">
        <f t="shared" si="3"/>
        <v>0.9320666666666666</v>
      </c>
      <c r="AJ46" s="4">
        <f t="shared" si="4"/>
        <v>3.8433333333333333E-2</v>
      </c>
      <c r="AK46" s="11" t="str" cm="1">
        <f t="array" aca="1" ref="AK46" ca="1">CONCATENATE(INDIRECT(ADDRESS(1,MATCH(_xlfn.MINIFS(B46:AE46,metrics.est,"MAE"),B46:AE46,0)+1)), ", ", INDIRECT(ADDRESS(2,MATCH(_xlfn.MINIFS(B46:AE46,metrics.est,"MAE"),B46:AE46,0)+1)))</f>
        <v>k=5, r=0.5</v>
      </c>
      <c r="AL46" s="11" t="str" cm="1">
        <f t="array" aca="1" ref="AL46" ca="1">CONCATENATE(INDIRECT(ADDRESS(1,MATCH(_xlfn.MINIFS(B46:AE46,metrics.est,"MSE"),B46:AE46,0)+1)), ", ", INDIRECT(ADDRESS(2,MATCH(_xlfn.MINIFS(B46:AE46,metrics.est,"MSE"),B46:AE46,0)+1)))</f>
        <v>k=5, r=0.5</v>
      </c>
      <c r="AM46" s="11" t="str" cm="1">
        <f t="array" aca="1" ref="AM46" ca="1">CONCATENATE(INDIRECT(ADDRESS(1,MATCH(_xlfn.MAXIFS(B46:AE46,metrics.est,"R"),B46:AE46,0)+1)), ", ", INDIRECT(ADDRESS(2,MATCH(_xlfn.MAXIFS(B46:AE46,metrics.est,"R"),B46:AE46,0)+1)))</f>
        <v>k=15, r=0.5</v>
      </c>
      <c r="AN46" s="11" t="str" cm="1">
        <f t="array" aca="1" ref="AN46" ca="1">CONCATENATE(INDIRECT(ADDRESS(1,MATCH(_xlfn.MAXIFS(B46:AE46,metrics.est,"Coverage"),B46:AE46,0)+1)), ", ", INDIRECT(ADDRESS(2,MATCH(_xlfn.MAXIFS(B46:AE46,metrics.est,"Coverage"),B46:AE46,0)+1)))</f>
        <v>k=10, r=0.5</v>
      </c>
      <c r="AO46" s="11" t="str" cm="1">
        <f t="array" aca="1" ref="AO46" ca="1">CONCATENATE(INDIRECT(ADDRESS(1,MATCH(_xlfn.MINIFS(B46:AE46,metrics.est,"Time"),B46:AE46,0)+1)), ", ", INDIRECT(ADDRESS(2,MATCH(_xlfn.MINIFS(B46:AE46,metrics.est,"Time"),B46:AE46,0)+1)))</f>
        <v>k=15, r=0.5</v>
      </c>
    </row>
    <row r="47" spans="1:41" x14ac:dyDescent="0.2">
      <c r="A47" s="1" t="s">
        <v>43</v>
      </c>
      <c r="B47" s="4">
        <v>0.69310000000000005</v>
      </c>
      <c r="C47" s="4">
        <v>0.82350000000000001</v>
      </c>
      <c r="D47" s="4">
        <v>0.29399999999999998</v>
      </c>
      <c r="E47" s="4">
        <v>0.91320000000000001</v>
      </c>
      <c r="F47" s="4">
        <v>3.95E-2</v>
      </c>
      <c r="G47" s="14">
        <v>0.75960000000000005</v>
      </c>
      <c r="H47" s="14">
        <v>0.94540000000000002</v>
      </c>
      <c r="I47" s="14">
        <v>0.34460000000000002</v>
      </c>
      <c r="J47" s="14">
        <v>0.98380000000000001</v>
      </c>
      <c r="K47" s="14">
        <v>3.3700000000000001E-2</v>
      </c>
      <c r="L47" s="4">
        <v>0.75960000000000005</v>
      </c>
      <c r="M47" s="4">
        <v>0.94520000000000004</v>
      </c>
      <c r="N47" s="4">
        <v>0.34300000000000003</v>
      </c>
      <c r="O47" s="4">
        <v>0.98380000000000001</v>
      </c>
      <c r="P47" s="4">
        <v>2.87E-2</v>
      </c>
      <c r="Q47" s="14">
        <v>0.69389999999999996</v>
      </c>
      <c r="R47" s="14">
        <v>0.82569999999999999</v>
      </c>
      <c r="S47" s="14">
        <v>0.2898</v>
      </c>
      <c r="T47" s="14">
        <v>0.91410000000000002</v>
      </c>
      <c r="U47" s="14">
        <v>3.7900000000000003E-2</v>
      </c>
      <c r="V47" s="4">
        <v>0.69359999999999999</v>
      </c>
      <c r="W47" s="4">
        <v>0.82509999999999994</v>
      </c>
      <c r="X47" s="4">
        <v>0.29160000000000003</v>
      </c>
      <c r="Y47" s="4">
        <v>0.91320000000000001</v>
      </c>
      <c r="Z47" s="4">
        <v>3.2099999999999997E-2</v>
      </c>
      <c r="AA47" s="5">
        <v>0.69330000000000003</v>
      </c>
      <c r="AB47" s="5">
        <v>0.82410000000000005</v>
      </c>
      <c r="AC47" s="5">
        <v>0.2913</v>
      </c>
      <c r="AD47" s="5">
        <v>0.91339999999999999</v>
      </c>
      <c r="AE47" s="5">
        <v>3.6200000000000003E-2</v>
      </c>
      <c r="AF47" s="4">
        <f t="shared" si="0"/>
        <v>0.71551666666666669</v>
      </c>
      <c r="AG47" s="4">
        <f t="shared" si="1"/>
        <v>0.86483333333333334</v>
      </c>
      <c r="AH47" s="4">
        <f t="shared" si="2"/>
        <v>0.30905000000000005</v>
      </c>
      <c r="AI47" s="4">
        <f t="shared" si="3"/>
        <v>0.93691666666666673</v>
      </c>
      <c r="AJ47" s="4">
        <f t="shared" si="4"/>
        <v>3.4683333333333337E-2</v>
      </c>
      <c r="AK47" s="11" t="str" cm="1">
        <f t="array" aca="1" ref="AK47" ca="1">CONCATENATE(INDIRECT(ADDRESS(1,MATCH(_xlfn.MINIFS(B47:AE47,metrics.est,"MAE"),B47:AE47,0)+1)), ", ", INDIRECT(ADDRESS(2,MATCH(_xlfn.MINIFS(B47:AE47,metrics.est,"MAE"),B47:AE47,0)+1)))</f>
        <v>k=5, r=0.5</v>
      </c>
      <c r="AL47" s="11" t="str" cm="1">
        <f t="array" aca="1" ref="AL47" ca="1">CONCATENATE(INDIRECT(ADDRESS(1,MATCH(_xlfn.MINIFS(B47:AE47,metrics.est,"MSE"),B47:AE47,0)+1)), ", ", INDIRECT(ADDRESS(2,MATCH(_xlfn.MINIFS(B47:AE47,metrics.est,"MSE"),B47:AE47,0)+1)))</f>
        <v>k=5, r=0.5</v>
      </c>
      <c r="AM47" s="11" t="str" cm="1">
        <f t="array" aca="1" ref="AM47" ca="1">CONCATENATE(INDIRECT(ADDRESS(1,MATCH(_xlfn.MAXIFS(B47:AE47,metrics.est,"R"),B47:AE47,0)+1)), ", ", INDIRECT(ADDRESS(2,MATCH(_xlfn.MAXIFS(B47:AE47,metrics.est,"R"),B47:AE47,0)+1)))</f>
        <v>k=10, r=0.5</v>
      </c>
      <c r="AN47" s="11" t="str" cm="1">
        <f t="array" aca="1" ref="AN47" ca="1">CONCATENATE(INDIRECT(ADDRESS(1,MATCH(_xlfn.MAXIFS(B47:AE47,metrics.est,"Coverage"),B47:AE47,0)+1)), ", ", INDIRECT(ADDRESS(2,MATCH(_xlfn.MAXIFS(B47:AE47,metrics.est,"Coverage"),B47:AE47,0)+1)))</f>
        <v>k=10, r=0.5</v>
      </c>
      <c r="AO47" s="11" t="str" cm="1">
        <f t="array" aca="1" ref="AO47" ca="1">CONCATENATE(INDIRECT(ADDRESS(1,MATCH(_xlfn.MINIFS(B47:AE47,metrics.est,"Time"),B47:AE47,0)+1)), ", ", INDIRECT(ADDRESS(2,MATCH(_xlfn.MINIFS(B47:AE47,metrics.est,"Time"),B47:AE47,0)+1)))</f>
        <v>k=15, r=0.5</v>
      </c>
    </row>
    <row r="48" spans="1:41" x14ac:dyDescent="0.2">
      <c r="A48" s="1" t="s">
        <v>44</v>
      </c>
      <c r="B48" s="4">
        <v>0.69140000000000001</v>
      </c>
      <c r="C48" s="4">
        <v>0.82650000000000001</v>
      </c>
      <c r="D48" s="4">
        <v>0.33019999999999999</v>
      </c>
      <c r="E48" s="4">
        <v>0.92679999999999996</v>
      </c>
      <c r="F48" s="4">
        <v>3.9800000000000002E-2</v>
      </c>
      <c r="G48" s="14">
        <v>0.75790000000000002</v>
      </c>
      <c r="H48" s="14">
        <v>0.94440000000000002</v>
      </c>
      <c r="I48" s="14">
        <v>0.36399999999999999</v>
      </c>
      <c r="J48" s="14">
        <v>0.98880000000000001</v>
      </c>
      <c r="K48" s="14">
        <v>3.27E-2</v>
      </c>
      <c r="L48" s="4">
        <v>0.75739999999999996</v>
      </c>
      <c r="M48" s="4">
        <v>0.94369999999999998</v>
      </c>
      <c r="N48" s="4">
        <v>0.36420000000000002</v>
      </c>
      <c r="O48" s="4">
        <v>0.98880000000000001</v>
      </c>
      <c r="P48" s="4">
        <v>2.8899999999999999E-2</v>
      </c>
      <c r="Q48" s="14">
        <v>0.69279999999999997</v>
      </c>
      <c r="R48" s="14">
        <v>0.83050000000000002</v>
      </c>
      <c r="S48" s="14">
        <v>0.32119999999999999</v>
      </c>
      <c r="T48" s="14">
        <v>0.92769999999999997</v>
      </c>
      <c r="U48" s="14">
        <v>3.9E-2</v>
      </c>
      <c r="V48" s="4">
        <v>0.69220000000000004</v>
      </c>
      <c r="W48" s="4">
        <v>0.82889999999999997</v>
      </c>
      <c r="X48" s="4">
        <v>0.3241</v>
      </c>
      <c r="Y48" s="4">
        <v>0.92689999999999995</v>
      </c>
      <c r="Z48" s="4">
        <v>3.2399999999999998E-2</v>
      </c>
      <c r="AA48" s="5">
        <v>0.69199999999999995</v>
      </c>
      <c r="AB48" s="5">
        <v>0.82830000000000004</v>
      </c>
      <c r="AC48" s="5">
        <v>0.32319999999999999</v>
      </c>
      <c r="AD48" s="5">
        <v>0.92730000000000001</v>
      </c>
      <c r="AE48" s="5">
        <v>3.6600000000000001E-2</v>
      </c>
      <c r="AF48" s="4">
        <f t="shared" si="0"/>
        <v>0.71395000000000008</v>
      </c>
      <c r="AG48" s="4">
        <f t="shared" si="1"/>
        <v>0.86704999999999988</v>
      </c>
      <c r="AH48" s="4">
        <f t="shared" si="2"/>
        <v>0.33781666666666665</v>
      </c>
      <c r="AI48" s="4">
        <f t="shared" si="3"/>
        <v>0.94771666666666654</v>
      </c>
      <c r="AJ48" s="4">
        <f t="shared" si="4"/>
        <v>3.49E-2</v>
      </c>
      <c r="AK48" s="11" t="str" cm="1">
        <f t="array" aca="1" ref="AK48" ca="1">CONCATENATE(INDIRECT(ADDRESS(1,MATCH(_xlfn.MINIFS(B48:AE48,metrics.est,"MAE"),B48:AE48,0)+1)), ", ", INDIRECT(ADDRESS(2,MATCH(_xlfn.MINIFS(B48:AE48,metrics.est,"MAE"),B48:AE48,0)+1)))</f>
        <v>k=5, r=0.5</v>
      </c>
      <c r="AL48" s="11" t="str" cm="1">
        <f t="array" aca="1" ref="AL48" ca="1">CONCATENATE(INDIRECT(ADDRESS(1,MATCH(_xlfn.MINIFS(B48:AE48,metrics.est,"MSE"),B48:AE48,0)+1)), ", ", INDIRECT(ADDRESS(2,MATCH(_xlfn.MINIFS(B48:AE48,metrics.est,"MSE"),B48:AE48,0)+1)))</f>
        <v>k=5, r=0.5</v>
      </c>
      <c r="AM48" s="11" t="str" cm="1">
        <f t="array" aca="1" ref="AM48" ca="1">CONCATENATE(INDIRECT(ADDRESS(1,MATCH(_xlfn.MAXIFS(B48:AE48,metrics.est,"R"),B48:AE48,0)+1)), ", ", INDIRECT(ADDRESS(2,MATCH(_xlfn.MAXIFS(B48:AE48,metrics.est,"R"),B48:AE48,0)+1)))</f>
        <v>k=15, r=0.5</v>
      </c>
      <c r="AN48" s="11" t="str" cm="1">
        <f t="array" aca="1" ref="AN48" ca="1">CONCATENATE(INDIRECT(ADDRESS(1,MATCH(_xlfn.MAXIFS(B48:AE48,metrics.est,"Coverage"),B48:AE48,0)+1)), ", ", INDIRECT(ADDRESS(2,MATCH(_xlfn.MAXIFS(B48:AE48,metrics.est,"Coverage"),B48:AE48,0)+1)))</f>
        <v>k=10, r=0.5</v>
      </c>
      <c r="AO48" s="11" t="str" cm="1">
        <f t="array" aca="1" ref="AO48" ca="1">CONCATENATE(INDIRECT(ADDRESS(1,MATCH(_xlfn.MINIFS(B48:AE48,metrics.est,"Time"),B48:AE48,0)+1)), ", ", INDIRECT(ADDRESS(2,MATCH(_xlfn.MINIFS(B48:AE48,metrics.est,"Time"),B48:AE48,0)+1)))</f>
        <v>k=15, r=0.5</v>
      </c>
    </row>
    <row r="49" spans="1:41" x14ac:dyDescent="0.2">
      <c r="A49" s="1" t="s">
        <v>45</v>
      </c>
      <c r="B49" s="4">
        <v>0.70089999999999997</v>
      </c>
      <c r="C49" s="4">
        <v>0.84379999999999999</v>
      </c>
      <c r="D49" s="4">
        <v>0.28489999999999999</v>
      </c>
      <c r="E49" s="4">
        <v>0.86450000000000005</v>
      </c>
      <c r="F49" s="4">
        <v>4.3900000000000002E-2</v>
      </c>
      <c r="G49" s="14">
        <v>0.76039999999999996</v>
      </c>
      <c r="H49" s="14">
        <v>0.95269999999999999</v>
      </c>
      <c r="I49" s="14">
        <v>0.34200000000000003</v>
      </c>
      <c r="J49" s="14">
        <v>0.97330000000000005</v>
      </c>
      <c r="K49" s="14">
        <v>3.7600000000000001E-2</v>
      </c>
      <c r="L49" s="4">
        <v>0.76170000000000004</v>
      </c>
      <c r="M49" s="4">
        <v>0.95609999999999995</v>
      </c>
      <c r="N49" s="4">
        <v>0.33789999999999998</v>
      </c>
      <c r="O49" s="4">
        <v>0.9728</v>
      </c>
      <c r="P49" s="4">
        <v>3.39E-2</v>
      </c>
      <c r="Q49" s="14">
        <v>0.70069999999999999</v>
      </c>
      <c r="R49" s="14">
        <v>0.84409999999999996</v>
      </c>
      <c r="S49" s="14">
        <v>0.28079999999999999</v>
      </c>
      <c r="T49" s="14">
        <v>0.86519999999999997</v>
      </c>
      <c r="U49" s="14">
        <v>4.3700000000000003E-2</v>
      </c>
      <c r="V49" s="4">
        <v>0.70020000000000004</v>
      </c>
      <c r="W49" s="4">
        <v>0.8417</v>
      </c>
      <c r="X49" s="4">
        <v>0.28389999999999999</v>
      </c>
      <c r="Y49" s="4">
        <v>0.86439999999999995</v>
      </c>
      <c r="Z49" s="4">
        <v>3.7100000000000001E-2</v>
      </c>
      <c r="AA49" s="5">
        <v>0.69969999999999999</v>
      </c>
      <c r="AB49" s="5">
        <v>0.84099999999999997</v>
      </c>
      <c r="AC49" s="5">
        <v>0.2833</v>
      </c>
      <c r="AD49" s="5">
        <v>0.86499999999999999</v>
      </c>
      <c r="AE49" s="5">
        <v>4.1799999999999997E-2</v>
      </c>
      <c r="AF49" s="4">
        <f t="shared" si="0"/>
        <v>0.72060000000000002</v>
      </c>
      <c r="AG49" s="4">
        <f t="shared" si="1"/>
        <v>0.87990000000000013</v>
      </c>
      <c r="AH49" s="4">
        <f t="shared" si="2"/>
        <v>0.30213333333333336</v>
      </c>
      <c r="AI49" s="4">
        <f t="shared" si="3"/>
        <v>0.90086666666666659</v>
      </c>
      <c r="AJ49" s="4">
        <f t="shared" si="4"/>
        <v>3.966666666666667E-2</v>
      </c>
      <c r="AK49" s="11" t="str" cm="1">
        <f t="array" aca="1" ref="AK49" ca="1">CONCATENATE(INDIRECT(ADDRESS(1,MATCH(_xlfn.MINIFS(B49:AE49,metrics.est,"MAE"),B49:AE49,0)+1)), ", ", INDIRECT(ADDRESS(2,MATCH(_xlfn.MINIFS(B49:AE49,metrics.est,"MAE"),B49:AE49,0)+1)))</f>
        <v>k=100, r=0.5</v>
      </c>
      <c r="AL49" s="11" t="str" cm="1">
        <f t="array" aca="1" ref="AL49" ca="1">CONCATENATE(INDIRECT(ADDRESS(1,MATCH(_xlfn.MINIFS(B49:AE49,metrics.est,"MSE"),B49:AE49,0)+1)), ", ", INDIRECT(ADDRESS(2,MATCH(_xlfn.MINIFS(B49:AE49,metrics.est,"MSE"),B49:AE49,0)+1)))</f>
        <v>k=100, r=0.5</v>
      </c>
      <c r="AM49" s="11" t="str" cm="1">
        <f t="array" aca="1" ref="AM49" ca="1">CONCATENATE(INDIRECT(ADDRESS(1,MATCH(_xlfn.MAXIFS(B49:AE49,metrics.est,"R"),B49:AE49,0)+1)), ", ", INDIRECT(ADDRESS(2,MATCH(_xlfn.MAXIFS(B49:AE49,metrics.est,"R"),B49:AE49,0)+1)))</f>
        <v>k=10, r=0.5</v>
      </c>
      <c r="AN49" s="11" t="str" cm="1">
        <f t="array" aca="1" ref="AN49" ca="1">CONCATENATE(INDIRECT(ADDRESS(1,MATCH(_xlfn.MAXIFS(B49:AE49,metrics.est,"Coverage"),B49:AE49,0)+1)), ", ", INDIRECT(ADDRESS(2,MATCH(_xlfn.MAXIFS(B49:AE49,metrics.est,"Coverage"),B49:AE49,0)+1)))</f>
        <v>k=10, r=0.5</v>
      </c>
      <c r="AO49" s="11" t="str" cm="1">
        <f t="array" aca="1" ref="AO49" ca="1">CONCATENATE(INDIRECT(ADDRESS(1,MATCH(_xlfn.MINIFS(B49:AE49,metrics.est,"Time"),B49:AE49,0)+1)), ", ", INDIRECT(ADDRESS(2,MATCH(_xlfn.MINIFS(B49:AE49,metrics.est,"Time"),B49:AE49,0)+1)))</f>
        <v>k=15, r=0.5</v>
      </c>
    </row>
    <row r="50" spans="1:41" x14ac:dyDescent="0.2">
      <c r="A50" s="1" t="s">
        <v>46</v>
      </c>
      <c r="B50" s="4">
        <v>0.69189999999999996</v>
      </c>
      <c r="C50" s="4">
        <v>0.82179999999999997</v>
      </c>
      <c r="D50" s="4">
        <v>0.30059999999999998</v>
      </c>
      <c r="E50" s="4">
        <v>0.91259999999999997</v>
      </c>
      <c r="F50" s="4">
        <v>3.9E-2</v>
      </c>
      <c r="G50" s="14">
        <v>0.7581</v>
      </c>
      <c r="H50" s="14">
        <v>0.94199999999999995</v>
      </c>
      <c r="I50" s="14">
        <v>0.35039999999999999</v>
      </c>
      <c r="J50" s="14">
        <v>0.98260000000000003</v>
      </c>
      <c r="K50" s="14">
        <v>3.32E-2</v>
      </c>
      <c r="L50" s="4">
        <v>0.75849999999999995</v>
      </c>
      <c r="M50" s="4">
        <v>0.94299999999999995</v>
      </c>
      <c r="N50" s="4">
        <v>0.34939999999999999</v>
      </c>
      <c r="O50" s="4">
        <v>0.98240000000000005</v>
      </c>
      <c r="P50" s="4">
        <v>2.9100000000000001E-2</v>
      </c>
      <c r="Q50" s="14">
        <v>0.69259999999999999</v>
      </c>
      <c r="R50" s="14">
        <v>0.82299999999999995</v>
      </c>
      <c r="S50" s="14">
        <v>0.29670000000000002</v>
      </c>
      <c r="T50" s="14">
        <v>0.9133</v>
      </c>
      <c r="U50" s="14">
        <v>3.8399999999999997E-2</v>
      </c>
      <c r="V50" s="4">
        <v>0.69230000000000003</v>
      </c>
      <c r="W50" s="4">
        <v>0.82220000000000004</v>
      </c>
      <c r="X50" s="4">
        <v>0.29859999999999998</v>
      </c>
      <c r="Y50" s="4">
        <v>0.91259999999999997</v>
      </c>
      <c r="Z50" s="4">
        <v>3.2300000000000002E-2</v>
      </c>
      <c r="AA50" s="5">
        <v>0.69189999999999996</v>
      </c>
      <c r="AB50" s="5">
        <v>0.82120000000000004</v>
      </c>
      <c r="AC50" s="5">
        <v>0.29870000000000002</v>
      </c>
      <c r="AD50" s="5">
        <v>0.91290000000000004</v>
      </c>
      <c r="AE50" s="5">
        <v>3.6499999999999998E-2</v>
      </c>
      <c r="AF50" s="4">
        <f t="shared" si="0"/>
        <v>0.71421666666666661</v>
      </c>
      <c r="AG50" s="4">
        <f t="shared" si="1"/>
        <v>0.86220000000000008</v>
      </c>
      <c r="AH50" s="4">
        <f t="shared" si="2"/>
        <v>0.31573333333333331</v>
      </c>
      <c r="AI50" s="4">
        <f t="shared" si="3"/>
        <v>0.93606666666666671</v>
      </c>
      <c r="AJ50" s="4">
        <f t="shared" si="4"/>
        <v>3.4749999999999996E-2</v>
      </c>
      <c r="AK50" s="11" t="str" cm="1">
        <f t="array" aca="1" ref="AK50" ca="1">CONCATENATE(INDIRECT(ADDRESS(1,MATCH(_xlfn.MINIFS(B50:AE50,metrics.est,"MAE"),B50:AE50,0)+1)), ", ", INDIRECT(ADDRESS(2,MATCH(_xlfn.MINIFS(B50:AE50,metrics.est,"MAE"),B50:AE50,0)+1)))</f>
        <v>k=5, r=0.5</v>
      </c>
      <c r="AL50" s="11" t="str" cm="1">
        <f t="array" aca="1" ref="AL50" ca="1">CONCATENATE(INDIRECT(ADDRESS(1,MATCH(_xlfn.MINIFS(B50:AE50,metrics.est,"MSE"),B50:AE50,0)+1)), ", ", INDIRECT(ADDRESS(2,MATCH(_xlfn.MINIFS(B50:AE50,metrics.est,"MSE"),B50:AE50,0)+1)))</f>
        <v>k=100, r=0.5</v>
      </c>
      <c r="AM50" s="11" t="str" cm="1">
        <f t="array" aca="1" ref="AM50" ca="1">CONCATENATE(INDIRECT(ADDRESS(1,MATCH(_xlfn.MAXIFS(B50:AE50,metrics.est,"R"),B50:AE50,0)+1)), ", ", INDIRECT(ADDRESS(2,MATCH(_xlfn.MAXIFS(B50:AE50,metrics.est,"R"),B50:AE50,0)+1)))</f>
        <v>k=10, r=0.5</v>
      </c>
      <c r="AN50" s="11" t="str" cm="1">
        <f t="array" aca="1" ref="AN50" ca="1">CONCATENATE(INDIRECT(ADDRESS(1,MATCH(_xlfn.MAXIFS(B50:AE50,metrics.est,"Coverage"),B50:AE50,0)+1)), ", ", INDIRECT(ADDRESS(2,MATCH(_xlfn.MAXIFS(B50:AE50,metrics.est,"Coverage"),B50:AE50,0)+1)))</f>
        <v>k=10, r=0.5</v>
      </c>
      <c r="AO50" s="11" t="str" cm="1">
        <f t="array" aca="1" ref="AO50" ca="1">CONCATENATE(INDIRECT(ADDRESS(1,MATCH(_xlfn.MINIFS(B50:AE50,metrics.est,"Time"),B50:AE50,0)+1)), ", ", INDIRECT(ADDRESS(2,MATCH(_xlfn.MINIFS(B50:AE50,metrics.est,"Time"),B50:AE50,0)+1)))</f>
        <v>k=15, r=0.5</v>
      </c>
    </row>
    <row r="51" spans="1:41" s="9" customFormat="1" x14ac:dyDescent="0.2">
      <c r="A51" s="7" t="s">
        <v>52</v>
      </c>
      <c r="B51" s="8" t="str" cm="1">
        <f t="array" aca="1" ref="B51" ca="1">INDIRECT(ADDRESS(MATCH(MIN(B7:B50),B7:B50,0)+6,1))</f>
        <v>BI14.AmerJ</v>
      </c>
      <c r="C51" s="8" t="str" cm="1">
        <f t="array" aca="1" ref="C51" ca="1">INDIRECT(ADDRESS(MATCH(MIN(C7:C50),C7:C50,0)+6,1))</f>
        <v>BI14.AmerJ</v>
      </c>
      <c r="D51" s="8" t="str" cm="1">
        <f t="array" aca="1" ref="D51" ca="1">INDIRECT(ADDRESS(MATCH(MAX(D7:D50),D7:D50,0)+6,1))</f>
        <v>BI07.PSSJ</v>
      </c>
      <c r="E51" s="8" t="str" cm="1">
        <f t="array" aca="1" ref="E51" ca="1">INDIRECT(ADDRESS(MATCH(MAX(E7:E50),E7:E50,0)+6,1))</f>
        <v>AI01.Jaccard</v>
      </c>
      <c r="F51" s="8" t="str" cm="1">
        <f t="array" aca="1" ref="F51" ca="1">INDIRECT(ADDRESS(MATCH(MIN(F7:F50),F7:F50,0)+6,1))</f>
        <v>BU01.Dice</v>
      </c>
      <c r="G51" s="12" t="str" cm="1">
        <f t="array" aca="1" ref="G51" ca="1">INDIRECT(ADDRESS(MATCH(MIN(G7:G50),G7:G50,0)+6,1))</f>
        <v>BI14.AmerJ</v>
      </c>
      <c r="H51" s="12" t="str" cm="1">
        <f t="array" aca="1" ref="H51" ca="1">INDIRECT(ADDRESS(MATCH(MIN(H7:H50),H7:H50,0)+6,1))</f>
        <v>BI14.AmerJ</v>
      </c>
      <c r="I51" s="12" t="str" cm="1">
        <f t="array" aca="1" ref="I51" ca="1">INDIRECT(ADDRESS(MATCH(MAX(I7:I50),I7:I50,0)+6,1))</f>
        <v>BI07.PSSJ</v>
      </c>
      <c r="J51" s="12" t="str" cm="1">
        <f t="array" aca="1" ref="J51" ca="1">INDIRECT(ADDRESS(MATCH(MAX(J7:J50),J7:J50,0)+6,1))</f>
        <v>AI01.Jaccard</v>
      </c>
      <c r="K51" s="12" t="str" cm="1">
        <f t="array" aca="1" ref="K51" ca="1">INDIRECT(ADDRESS(MATCH(MIN(K7:K50),K7:K50,0)+6,1))</f>
        <v>AU01.Jaccard</v>
      </c>
      <c r="L51" s="8" t="str" cm="1">
        <f t="array" aca="1" ref="L51" ca="1">INDIRECT(ADDRESS(MATCH(MIN(L7:L50),L7:L50,0)+6,1))</f>
        <v>BI14.AmerJ</v>
      </c>
      <c r="M51" s="8" t="str" cm="1">
        <f t="array" aca="1" ref="M51" ca="1">INDIRECT(ADDRESS(MATCH(MIN(M7:M50),M7:M50,0)+6,1))</f>
        <v>BI14.AmerJ</v>
      </c>
      <c r="N51" s="8" t="str" cm="1">
        <f t="array" aca="1" ref="N51" ca="1">INDIRECT(ADDRESS(MATCH(MAX(N7:N50),N7:N50,0)+6,1))</f>
        <v>BI07.PSSJ</v>
      </c>
      <c r="O51" s="8" t="str" cm="1">
        <f t="array" aca="1" ref="O51" ca="1">INDIRECT(ADDRESS(MATCH(MAX(O7:O50),O7:O50,0)+6,1))</f>
        <v>AI01.Jaccard</v>
      </c>
      <c r="P51" s="8" t="str" cm="1">
        <f t="array" aca="1" ref="P51" ca="1">INDIRECT(ADDRESS(MATCH(MIN(P7:P50),P7:P50,0)+6,1))</f>
        <v>AU01.Jaccard</v>
      </c>
      <c r="Q51" s="12" t="str" cm="1">
        <f t="array" aca="1" ref="Q51" ca="1">INDIRECT(ADDRESS(MATCH(MIN(Q7:Q50),Q7:Q50,0)+6,1))</f>
        <v>BI14.AmerJ</v>
      </c>
      <c r="R51" s="12" t="str" cm="1">
        <f t="array" aca="1" ref="R51" ca="1">INDIRECT(ADDRESS(MATCH(MIN(R7:R50),R7:R50,0)+6,1))</f>
        <v>BI14.AmerJ</v>
      </c>
      <c r="S51" s="12" t="str" cm="1">
        <f t="array" aca="1" ref="S51" ca="1">INDIRECT(ADDRESS(MATCH(MAX(S7:S50),S7:S50,0)+6,1))</f>
        <v>BI07.PSSJ</v>
      </c>
      <c r="T51" s="12" t="str" cm="1">
        <f t="array" aca="1" ref="T51" ca="1">INDIRECT(ADDRESS(MATCH(MAX(T7:T50),T7:T50,0)+6,1))</f>
        <v>AI01.Jaccard</v>
      </c>
      <c r="U51" s="12" t="str" cm="1">
        <f t="array" aca="1" ref="U51" ca="1">INDIRECT(ADDRESS(MATCH(MIN(U7:U50),U7:U50,0)+6,1))</f>
        <v>AU02.Cosine</v>
      </c>
      <c r="V51" s="8" t="str" cm="1">
        <f t="array" aca="1" ref="V51" ca="1">INDIRECT(ADDRESS(MATCH(MIN(V7:V50),V7:V50,0)+6,1))</f>
        <v>BI14.AmerJ</v>
      </c>
      <c r="W51" s="8" t="str" cm="1">
        <f t="array" aca="1" ref="W51" ca="1">INDIRECT(ADDRESS(MATCH(MIN(W7:W50),W7:W50,0)+6,1))</f>
        <v>BI14.AmerJ</v>
      </c>
      <c r="X51" s="8" t="str" cm="1">
        <f t="array" aca="1" ref="X51" ca="1">INDIRECT(ADDRESS(MATCH(MAX(X7:X50),X7:X50,0)+6,1))</f>
        <v>BI07.PSSJ</v>
      </c>
      <c r="Y51" s="8" t="str" cm="1">
        <f t="array" aca="1" ref="Y51" ca="1">INDIRECT(ADDRESS(MATCH(MAX(Y7:Y50),Y7:Y50,0)+6,1))</f>
        <v>AI01.Jaccard</v>
      </c>
      <c r="Z51" s="8" t="str" cm="1">
        <f t="array" aca="1" ref="Z51" ca="1">INDIRECT(ADDRESS(MATCH(MIN(Z7:Z50),Z7:Z50,0)+6,1))</f>
        <v>AU01.Jaccard</v>
      </c>
      <c r="AA51" s="12" t="str" cm="1">
        <f t="array" aca="1" ref="AA51" ca="1">INDIRECT(ADDRESS(MATCH(MIN(AA7:AA50),AA7:AA50,0)+6,1))</f>
        <v>BI14.AmerJ</v>
      </c>
      <c r="AB51" s="12" t="str" cm="1">
        <f t="array" aca="1" ref="AB51" ca="1">INDIRECT(ADDRESS(MATCH(MIN(AB7:AB50),AB7:AB50,0)+6,1))</f>
        <v>BI14.AmerJ</v>
      </c>
      <c r="AC51" s="12" t="str" cm="1">
        <f t="array" aca="1" ref="AC51" ca="1">INDIRECT(ADDRESS(MATCH(MAX(AC7:AC50),AC7:AC50,0)+6,1))</f>
        <v>BI07.PSSJ</v>
      </c>
      <c r="AD51" s="12" t="str" cm="1">
        <f t="array" aca="1" ref="AD51" ca="1">INDIRECT(ADDRESS(MATCH(MAX(AD7:AD50),AD7:AD50,0)+6,1))</f>
        <v>BI14.Amer</v>
      </c>
      <c r="AE51" s="12" t="str" cm="1">
        <f t="array" aca="1" ref="AE51" ca="1">INDIRECT(ADDRESS(MATCH(MIN(AE7:AE50),AE7:AE50,0)+6,1))</f>
        <v>AU16.TA</v>
      </c>
      <c r="AF51" s="15" t="str" cm="1">
        <f t="array" aca="1" ref="AF51" ca="1">INDIRECT(ADDRESS(MATCH(MIN((IF(ISNUMBER(AF7:AF50),AF7:AF50))),AF7:AF50,0)+6,1))</f>
        <v>BI14.AmerJ</v>
      </c>
      <c r="AG51" s="15" t="str" cm="1">
        <f t="array" aca="1" ref="AG51" ca="1">INDIRECT(ADDRESS(MATCH(MIN((IF(ISNUMBER(AG7:AG50),AG7:AG50))),AG7:AG50,0)+6,1))</f>
        <v>BI14.AmerJ</v>
      </c>
      <c r="AH51" s="15" t="str" cm="1">
        <f t="array" aca="1" ref="AH51" ca="1">INDIRECT(ADDRESS(MATCH(MAX((IF(ISNUMBER(AH7:AH50),AH7:AH50))),AH7:AH50,0)+6,1))</f>
        <v>BI07.PSSJ</v>
      </c>
      <c r="AI51" s="15" t="str" cm="1">
        <f t="array" aca="1" ref="AI51" ca="1">INDIRECT(ADDRESS(MATCH(MAX((IF(ISNUMBER(AI7:AI50),AI7:AI50))),AI7:AI50,0)+6,1))</f>
        <v>BI01.Dice</v>
      </c>
      <c r="AJ51" s="15" t="str" cm="1">
        <f t="array" aca="1" ref="AJ51" ca="1">INDIRECT(ADDRESS(MATCH(MIN((IF(ISNUMBER(AJ7:AJ50),AJ7:AJ50))),AJ7:AJ50,0)+6,1))</f>
        <v>BU01.Dice</v>
      </c>
      <c r="AK51" s="12" t="str" cm="1">
        <f t="array" aca="1" ref="AK51" ca="1">INDEX(_xlfn._xlws.FILTER(AK7:AK28,ISTEXT(AK7:AK28)),MODE(MATCH(_xlfn._xlws.FILTER(AK7:AK28,ISTEXT(AK7:AK28)),_xlfn._xlws.FILTER(AK7:AK28,ISTEXT(AK7:AK28)),0)))</f>
        <v>k=5, r=0.5</v>
      </c>
      <c r="AL51" s="12" t="str" cm="1">
        <f t="array" aca="1" ref="AL51" ca="1">INDEX(_xlfn._xlws.FILTER(AL7:AL28,ISTEXT(AL7:AL28)),MODE(MATCH(_xlfn._xlws.FILTER(AL7:AL28,ISTEXT(AL7:AL28)),_xlfn._xlws.FILTER(AL7:AL28,ISTEXT(AL7:AL28)),0)))</f>
        <v>k=5, r=0.5</v>
      </c>
      <c r="AM51" s="12" t="str" cm="1">
        <f t="array" aca="1" ref="AM51" ca="1">INDEX(_xlfn._xlws.FILTER(AM7:AM28,ISTEXT(AM7:AM28)),MODE(MATCH(_xlfn._xlws.FILTER(AM7:AM28,ISTEXT(AM7:AM28)),_xlfn._xlws.FILTER(AM7:AM28,ISTEXT(AM7:AM28)),0)))</f>
        <v>k=10, r=0.5</v>
      </c>
      <c r="AN51" s="12" t="str" cm="1">
        <f t="array" aca="1" ref="AN51" ca="1">INDEX(_xlfn._xlws.FILTER(AN7:AN28,ISTEXT(AN7:AN28)),MODE(MATCH(_xlfn._xlws.FILTER(AN7:AN28,ISTEXT(AN7:AN28)),_xlfn._xlws.FILTER(AN7:AN28,ISTEXT(AN7:AN28)),0)))</f>
        <v>k=10, r=0.5</v>
      </c>
      <c r="AO51" s="12" t="str" cm="1">
        <f t="array" aca="1" ref="AO51" ca="1">INDEX(_xlfn._xlws.FILTER(AO7:AO28,ISTEXT(AO7:AO28)),MODE(MATCH(_xlfn._xlws.FILTER(AO7:AO28,ISTEXT(AO7:AO28)),_xlfn._xlws.FILTER(AO7:AO28,ISTEXT(AO7:AO28)),0)))</f>
        <v>k=10, r=0.5</v>
      </c>
    </row>
  </sheetData>
  <mergeCells count="14">
    <mergeCell ref="AK4:AO5"/>
    <mergeCell ref="B4:F4"/>
    <mergeCell ref="B5:F5"/>
    <mergeCell ref="Q4:U4"/>
    <mergeCell ref="AA4:AE4"/>
    <mergeCell ref="V4:Z4"/>
    <mergeCell ref="V5:Z5"/>
    <mergeCell ref="Q5:U5"/>
    <mergeCell ref="AF4:AJ5"/>
    <mergeCell ref="AA5:AE5"/>
    <mergeCell ref="G4:K4"/>
    <mergeCell ref="G5:K5"/>
    <mergeCell ref="L4:P4"/>
    <mergeCell ref="L5:P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BM51"/>
  <sheetViews>
    <sheetView zoomScaleNormal="100" workbookViewId="0">
      <pane xSplit="1" topLeftCell="B1" activePane="topRight" state="frozen"/>
      <selection pane="topRight" activeCell="B4" sqref="B4:I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4"/>
    <col min="58" max="16384" width="9.140625" style="1"/>
  </cols>
  <sheetData>
    <row r="1" spans="1:65" s="3" customFormat="1" hidden="1" x14ac:dyDescent="0.2">
      <c r="B1" s="2" t="s">
        <v>54</v>
      </c>
      <c r="C1" s="2" t="s">
        <v>54</v>
      </c>
      <c r="D1" s="2" t="s">
        <v>54</v>
      </c>
      <c r="E1" s="2" t="s">
        <v>54</v>
      </c>
      <c r="F1" s="2" t="s">
        <v>54</v>
      </c>
      <c r="G1" s="2" t="s">
        <v>54</v>
      </c>
      <c r="H1" s="2" t="s">
        <v>54</v>
      </c>
      <c r="I1" s="2" t="s">
        <v>54</v>
      </c>
      <c r="J1" s="10" t="s">
        <v>63</v>
      </c>
      <c r="K1" s="10" t="s">
        <v>63</v>
      </c>
      <c r="L1" s="10" t="s">
        <v>63</v>
      </c>
      <c r="M1" s="10" t="s">
        <v>63</v>
      </c>
      <c r="N1" s="10" t="s">
        <v>63</v>
      </c>
      <c r="O1" s="10" t="s">
        <v>63</v>
      </c>
      <c r="P1" s="10" t="s">
        <v>63</v>
      </c>
      <c r="Q1" s="10" t="s">
        <v>63</v>
      </c>
      <c r="R1" s="2" t="s">
        <v>64</v>
      </c>
      <c r="S1" s="2" t="s">
        <v>64</v>
      </c>
      <c r="T1" s="2" t="s">
        <v>64</v>
      </c>
      <c r="U1" s="2" t="s">
        <v>64</v>
      </c>
      <c r="V1" s="2" t="s">
        <v>64</v>
      </c>
      <c r="W1" s="2" t="s">
        <v>64</v>
      </c>
      <c r="X1" s="2" t="s">
        <v>64</v>
      </c>
      <c r="Y1" s="2" t="s">
        <v>64</v>
      </c>
      <c r="Z1" s="3" t="s">
        <v>55</v>
      </c>
      <c r="AA1" s="3" t="s">
        <v>55</v>
      </c>
      <c r="AB1" s="3" t="s">
        <v>55</v>
      </c>
      <c r="AC1" s="3" t="s">
        <v>55</v>
      </c>
      <c r="AD1" s="3" t="s">
        <v>55</v>
      </c>
      <c r="AE1" s="3" t="s">
        <v>55</v>
      </c>
      <c r="AF1" s="3" t="s">
        <v>55</v>
      </c>
      <c r="AG1" s="3" t="s">
        <v>55</v>
      </c>
      <c r="AH1" s="2" t="s">
        <v>56</v>
      </c>
      <c r="AI1" s="2" t="s">
        <v>56</v>
      </c>
      <c r="AJ1" s="2" t="s">
        <v>56</v>
      </c>
      <c r="AK1" s="2" t="s">
        <v>56</v>
      </c>
      <c r="AL1" s="2" t="s">
        <v>56</v>
      </c>
      <c r="AM1" s="2" t="s">
        <v>56</v>
      </c>
      <c r="AN1" s="2" t="s">
        <v>56</v>
      </c>
      <c r="AO1" s="2" t="s">
        <v>56</v>
      </c>
      <c r="AP1" s="3" t="s">
        <v>57</v>
      </c>
      <c r="AQ1" s="3" t="s">
        <v>57</v>
      </c>
      <c r="AR1" s="3" t="s">
        <v>57</v>
      </c>
      <c r="AS1" s="3" t="s">
        <v>57</v>
      </c>
      <c r="AT1" s="3" t="s">
        <v>57</v>
      </c>
      <c r="AU1" s="3" t="s">
        <v>57</v>
      </c>
      <c r="AV1" s="3" t="s">
        <v>57</v>
      </c>
      <c r="AW1" s="3" t="s">
        <v>57</v>
      </c>
      <c r="AX1" s="13"/>
      <c r="AY1" s="13"/>
      <c r="AZ1" s="13"/>
      <c r="BA1" s="13"/>
      <c r="BB1" s="13"/>
      <c r="BC1" s="13"/>
      <c r="BD1" s="13"/>
      <c r="BE1" s="13"/>
    </row>
    <row r="2" spans="1:65" s="3" customFormat="1" hidden="1" x14ac:dyDescent="0.2">
      <c r="A2" s="1"/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10" t="s">
        <v>53</v>
      </c>
      <c r="K2" s="10" t="s">
        <v>53</v>
      </c>
      <c r="L2" s="10" t="s">
        <v>53</v>
      </c>
      <c r="M2" s="10" t="s">
        <v>53</v>
      </c>
      <c r="N2" s="10" t="s">
        <v>53</v>
      </c>
      <c r="O2" s="10" t="s">
        <v>53</v>
      </c>
      <c r="P2" s="10" t="s">
        <v>53</v>
      </c>
      <c r="Q2" s="10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10" t="s">
        <v>53</v>
      </c>
      <c r="AA2" s="10" t="s">
        <v>53</v>
      </c>
      <c r="AB2" s="10" t="s">
        <v>53</v>
      </c>
      <c r="AC2" s="10" t="s">
        <v>53</v>
      </c>
      <c r="AD2" s="10" t="s">
        <v>53</v>
      </c>
      <c r="AE2" s="10" t="s">
        <v>53</v>
      </c>
      <c r="AF2" s="10" t="s">
        <v>53</v>
      </c>
      <c r="AG2" s="10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10" t="s">
        <v>53</v>
      </c>
      <c r="AQ2" s="10" t="s">
        <v>53</v>
      </c>
      <c r="AR2" s="10" t="s">
        <v>53</v>
      </c>
      <c r="AS2" s="10" t="s">
        <v>53</v>
      </c>
      <c r="AT2" s="10" t="s">
        <v>53</v>
      </c>
      <c r="AU2" s="10" t="s">
        <v>53</v>
      </c>
      <c r="AV2" s="10" t="s">
        <v>53</v>
      </c>
      <c r="AW2" s="10" t="s">
        <v>53</v>
      </c>
      <c r="AX2" s="13"/>
      <c r="AY2" s="13"/>
      <c r="AZ2" s="13"/>
      <c r="BA2" s="13"/>
      <c r="BB2" s="13"/>
      <c r="BC2" s="13"/>
      <c r="BD2" s="13"/>
      <c r="BE2" s="13"/>
    </row>
    <row r="3" spans="1:65" ht="12.75" hidden="1" customHeight="1" x14ac:dyDescent="0.2">
      <c r="B3" s="2" t="s">
        <v>0</v>
      </c>
      <c r="C3" s="2" t="s">
        <v>1</v>
      </c>
      <c r="D3" s="2" t="s">
        <v>2</v>
      </c>
      <c r="E3" s="2" t="s">
        <v>48</v>
      </c>
      <c r="F3" s="2" t="s">
        <v>47</v>
      </c>
      <c r="G3" s="2" t="s">
        <v>60</v>
      </c>
      <c r="H3" s="2" t="s">
        <v>62</v>
      </c>
      <c r="I3" s="2" t="s">
        <v>61</v>
      </c>
      <c r="J3" s="10" t="s">
        <v>0</v>
      </c>
      <c r="K3" s="10" t="s">
        <v>1</v>
      </c>
      <c r="L3" s="10" t="s">
        <v>2</v>
      </c>
      <c r="M3" s="10" t="s">
        <v>48</v>
      </c>
      <c r="N3" s="10" t="s">
        <v>47</v>
      </c>
      <c r="O3" s="10" t="s">
        <v>60</v>
      </c>
      <c r="P3" s="10" t="s">
        <v>62</v>
      </c>
      <c r="Q3" s="10" t="s">
        <v>61</v>
      </c>
      <c r="R3" s="2" t="s">
        <v>0</v>
      </c>
      <c r="S3" s="2" t="s">
        <v>1</v>
      </c>
      <c r="T3" s="2" t="s">
        <v>2</v>
      </c>
      <c r="U3" s="2" t="s">
        <v>48</v>
      </c>
      <c r="V3" s="2" t="s">
        <v>47</v>
      </c>
      <c r="W3" s="2" t="s">
        <v>60</v>
      </c>
      <c r="X3" s="2" t="s">
        <v>62</v>
      </c>
      <c r="Y3" s="2" t="s">
        <v>61</v>
      </c>
      <c r="Z3" s="3" t="s">
        <v>0</v>
      </c>
      <c r="AA3" s="3" t="s">
        <v>1</v>
      </c>
      <c r="AB3" s="3" t="s">
        <v>2</v>
      </c>
      <c r="AC3" s="3" t="s">
        <v>48</v>
      </c>
      <c r="AD3" s="3" t="s">
        <v>47</v>
      </c>
      <c r="AE3" s="3" t="s">
        <v>60</v>
      </c>
      <c r="AF3" s="3" t="s">
        <v>62</v>
      </c>
      <c r="AG3" s="3" t="s">
        <v>61</v>
      </c>
      <c r="AH3" s="2" t="s">
        <v>0</v>
      </c>
      <c r="AI3" s="2" t="s">
        <v>1</v>
      </c>
      <c r="AJ3" s="2" t="s">
        <v>2</v>
      </c>
      <c r="AK3" s="2" t="s">
        <v>48</v>
      </c>
      <c r="AL3" s="2" t="s">
        <v>47</v>
      </c>
      <c r="AM3" s="2" t="s">
        <v>60</v>
      </c>
      <c r="AN3" s="2" t="s">
        <v>62</v>
      </c>
      <c r="AO3" s="2" t="s">
        <v>61</v>
      </c>
      <c r="AP3" s="3" t="s">
        <v>0</v>
      </c>
      <c r="AQ3" s="3" t="s">
        <v>1</v>
      </c>
      <c r="AR3" s="3" t="s">
        <v>2</v>
      </c>
      <c r="AS3" s="3" t="s">
        <v>48</v>
      </c>
      <c r="AT3" s="3" t="s">
        <v>47</v>
      </c>
      <c r="AU3" s="3" t="s">
        <v>60</v>
      </c>
      <c r="AV3" s="3" t="s">
        <v>62</v>
      </c>
      <c r="AW3" s="3" t="s">
        <v>61</v>
      </c>
    </row>
    <row r="4" spans="1:65" x14ac:dyDescent="0.2">
      <c r="B4" s="22" t="s">
        <v>66</v>
      </c>
      <c r="C4" s="22"/>
      <c r="D4" s="22"/>
      <c r="E4" s="22"/>
      <c r="F4" s="22"/>
      <c r="G4" s="22"/>
      <c r="H4" s="22"/>
      <c r="I4" s="22"/>
      <c r="J4" s="39" t="s">
        <v>67</v>
      </c>
      <c r="K4" s="39"/>
      <c r="L4" s="39"/>
      <c r="M4" s="39"/>
      <c r="N4" s="39"/>
      <c r="O4" s="39"/>
      <c r="P4" s="39"/>
      <c r="Q4" s="39"/>
      <c r="R4" s="57" t="s">
        <v>69</v>
      </c>
      <c r="S4" s="57"/>
      <c r="T4" s="57"/>
      <c r="U4" s="57"/>
      <c r="V4" s="57"/>
      <c r="W4" s="57"/>
      <c r="X4" s="57"/>
      <c r="Y4" s="57"/>
      <c r="Z4" s="49" t="s">
        <v>68</v>
      </c>
      <c r="AA4" s="49"/>
      <c r="AB4" s="49"/>
      <c r="AC4" s="49"/>
      <c r="AD4" s="49"/>
      <c r="AE4" s="49"/>
      <c r="AF4" s="49"/>
      <c r="AG4" s="49"/>
      <c r="AH4" s="48" t="s">
        <v>70</v>
      </c>
      <c r="AI4" s="48"/>
      <c r="AJ4" s="48"/>
      <c r="AK4" s="48"/>
      <c r="AL4" s="48"/>
      <c r="AM4" s="48"/>
      <c r="AN4" s="48"/>
      <c r="AO4" s="48"/>
      <c r="AP4" s="56" t="s">
        <v>71</v>
      </c>
      <c r="AQ4" s="56"/>
      <c r="AR4" s="56"/>
      <c r="AS4" s="56"/>
      <c r="AT4" s="56"/>
      <c r="AU4" s="56"/>
      <c r="AV4" s="56"/>
      <c r="AW4" s="56"/>
      <c r="AX4" s="33" t="s">
        <v>58</v>
      </c>
      <c r="AY4" s="50"/>
      <c r="AZ4" s="50"/>
      <c r="BA4" s="50"/>
      <c r="BB4" s="50"/>
      <c r="BC4" s="50"/>
      <c r="BD4" s="50"/>
      <c r="BE4" s="51"/>
      <c r="BF4" s="42" t="s">
        <v>59</v>
      </c>
      <c r="BG4" s="43"/>
      <c r="BH4" s="43"/>
      <c r="BI4" s="43"/>
      <c r="BJ4" s="43"/>
      <c r="BK4" s="43"/>
      <c r="BL4" s="43"/>
      <c r="BM4" s="44"/>
    </row>
    <row r="5" spans="1:65" ht="13.5" x14ac:dyDescent="0.25">
      <c r="B5" s="23" t="s">
        <v>51</v>
      </c>
      <c r="C5" s="23"/>
      <c r="D5" s="23"/>
      <c r="E5" s="23"/>
      <c r="F5" s="23"/>
      <c r="G5" s="23"/>
      <c r="H5" s="23"/>
      <c r="I5" s="23"/>
      <c r="J5" s="40" t="s">
        <v>51</v>
      </c>
      <c r="K5" s="40"/>
      <c r="L5" s="40"/>
      <c r="M5" s="40"/>
      <c r="N5" s="40"/>
      <c r="O5" s="40"/>
      <c r="P5" s="40"/>
      <c r="Q5" s="40"/>
      <c r="R5" s="23" t="s">
        <v>51</v>
      </c>
      <c r="S5" s="23"/>
      <c r="T5" s="23"/>
      <c r="U5" s="23"/>
      <c r="V5" s="23"/>
      <c r="W5" s="23"/>
      <c r="X5" s="23"/>
      <c r="Y5" s="23"/>
      <c r="Z5" s="55" t="s">
        <v>51</v>
      </c>
      <c r="AA5" s="55"/>
      <c r="AB5" s="55"/>
      <c r="AC5" s="55"/>
      <c r="AD5" s="55"/>
      <c r="AE5" s="55"/>
      <c r="AF5" s="55"/>
      <c r="AG5" s="55"/>
      <c r="AH5" s="23" t="s">
        <v>51</v>
      </c>
      <c r="AI5" s="23"/>
      <c r="AJ5" s="23"/>
      <c r="AK5" s="23"/>
      <c r="AL5" s="23"/>
      <c r="AM5" s="23"/>
      <c r="AN5" s="23"/>
      <c r="AO5" s="23"/>
      <c r="AP5" s="55" t="s">
        <v>51</v>
      </c>
      <c r="AQ5" s="55"/>
      <c r="AR5" s="55"/>
      <c r="AS5" s="55"/>
      <c r="AT5" s="55"/>
      <c r="AU5" s="55"/>
      <c r="AV5" s="55"/>
      <c r="AW5" s="55"/>
      <c r="AX5" s="52"/>
      <c r="AY5" s="53"/>
      <c r="AZ5" s="53"/>
      <c r="BA5" s="53"/>
      <c r="BB5" s="53"/>
      <c r="BC5" s="53"/>
      <c r="BD5" s="53"/>
      <c r="BE5" s="54"/>
      <c r="BF5" s="45"/>
      <c r="BG5" s="46"/>
      <c r="BH5" s="46"/>
      <c r="BI5" s="46"/>
      <c r="BJ5" s="46"/>
      <c r="BK5" s="46"/>
      <c r="BL5" s="46"/>
      <c r="BM5" s="47"/>
    </row>
    <row r="6" spans="1:65" x14ac:dyDescent="0.2">
      <c r="B6" s="2" t="s">
        <v>0</v>
      </c>
      <c r="C6" s="2" t="s">
        <v>1</v>
      </c>
      <c r="D6" s="2" t="s">
        <v>2</v>
      </c>
      <c r="E6" s="2" t="s">
        <v>48</v>
      </c>
      <c r="F6" s="2" t="s">
        <v>47</v>
      </c>
      <c r="G6" s="2" t="s">
        <v>60</v>
      </c>
      <c r="H6" s="2" t="s">
        <v>62</v>
      </c>
      <c r="I6" s="2" t="s">
        <v>61</v>
      </c>
      <c r="J6" s="10" t="s">
        <v>0</v>
      </c>
      <c r="K6" s="10" t="s">
        <v>1</v>
      </c>
      <c r="L6" s="10" t="s">
        <v>2</v>
      </c>
      <c r="M6" s="10" t="s">
        <v>48</v>
      </c>
      <c r="N6" s="10" t="s">
        <v>47</v>
      </c>
      <c r="O6" s="10" t="s">
        <v>60</v>
      </c>
      <c r="P6" s="10" t="s">
        <v>62</v>
      </c>
      <c r="Q6" s="10" t="s">
        <v>61</v>
      </c>
      <c r="R6" s="2" t="s">
        <v>0</v>
      </c>
      <c r="S6" s="2" t="s">
        <v>1</v>
      </c>
      <c r="T6" s="2" t="s">
        <v>2</v>
      </c>
      <c r="U6" s="2" t="s">
        <v>48</v>
      </c>
      <c r="V6" s="2" t="s">
        <v>47</v>
      </c>
      <c r="W6" s="2" t="s">
        <v>60</v>
      </c>
      <c r="X6" s="2" t="s">
        <v>62</v>
      </c>
      <c r="Y6" s="2" t="s">
        <v>61</v>
      </c>
      <c r="Z6" s="3" t="s">
        <v>0</v>
      </c>
      <c r="AA6" s="3" t="s">
        <v>1</v>
      </c>
      <c r="AB6" s="3" t="s">
        <v>2</v>
      </c>
      <c r="AC6" s="3" t="s">
        <v>48</v>
      </c>
      <c r="AD6" s="3" t="s">
        <v>47</v>
      </c>
      <c r="AE6" s="3" t="s">
        <v>60</v>
      </c>
      <c r="AF6" s="3" t="s">
        <v>62</v>
      </c>
      <c r="AG6" s="3" t="s">
        <v>61</v>
      </c>
      <c r="AH6" s="2" t="s">
        <v>0</v>
      </c>
      <c r="AI6" s="2" t="s">
        <v>1</v>
      </c>
      <c r="AJ6" s="2" t="s">
        <v>2</v>
      </c>
      <c r="AK6" s="2" t="s">
        <v>48</v>
      </c>
      <c r="AL6" s="2" t="s">
        <v>47</v>
      </c>
      <c r="AM6" s="2" t="s">
        <v>60</v>
      </c>
      <c r="AN6" s="2" t="s">
        <v>62</v>
      </c>
      <c r="AO6" s="2" t="s">
        <v>61</v>
      </c>
      <c r="AP6" s="3" t="s">
        <v>0</v>
      </c>
      <c r="AQ6" s="3" t="s">
        <v>1</v>
      </c>
      <c r="AR6" s="3" t="s">
        <v>2</v>
      </c>
      <c r="AS6" s="3" t="s">
        <v>48</v>
      </c>
      <c r="AT6" s="3" t="s">
        <v>47</v>
      </c>
      <c r="AU6" s="3" t="s">
        <v>60</v>
      </c>
      <c r="AV6" s="3" t="s">
        <v>62</v>
      </c>
      <c r="AW6" s="3" t="s">
        <v>61</v>
      </c>
      <c r="AX6" s="2" t="s">
        <v>0</v>
      </c>
      <c r="AY6" s="2" t="s">
        <v>1</v>
      </c>
      <c r="AZ6" s="2" t="s">
        <v>2</v>
      </c>
      <c r="BA6" s="2" t="s">
        <v>48</v>
      </c>
      <c r="BB6" s="2" t="s">
        <v>47</v>
      </c>
      <c r="BC6" s="2" t="s">
        <v>60</v>
      </c>
      <c r="BD6" s="2" t="s">
        <v>62</v>
      </c>
      <c r="BE6" s="2" t="s">
        <v>61</v>
      </c>
      <c r="BF6" s="3" t="s">
        <v>0</v>
      </c>
      <c r="BG6" s="3" t="s">
        <v>1</v>
      </c>
      <c r="BH6" s="3" t="s">
        <v>2</v>
      </c>
      <c r="BI6" s="3" t="s">
        <v>48</v>
      </c>
      <c r="BJ6" s="3" t="s">
        <v>47</v>
      </c>
      <c r="BK6" s="3" t="s">
        <v>60</v>
      </c>
      <c r="BL6" s="3" t="s">
        <v>62</v>
      </c>
      <c r="BM6" s="3" t="s">
        <v>61</v>
      </c>
    </row>
    <row r="7" spans="1:65" x14ac:dyDescent="0.2">
      <c r="A7" s="1" t="s">
        <v>3</v>
      </c>
      <c r="B7" s="4">
        <v>0.63890000000000002</v>
      </c>
      <c r="C7" s="4">
        <v>0.7077</v>
      </c>
      <c r="D7" s="4">
        <v>0.2797</v>
      </c>
      <c r="E7" s="4">
        <v>8.8999999999999999E-3</v>
      </c>
      <c r="F7" s="4">
        <v>0.86339999999999995</v>
      </c>
      <c r="G7" s="4"/>
      <c r="H7" s="4">
        <v>1</v>
      </c>
      <c r="I7" s="4">
        <v>8.1563999999999997</v>
      </c>
      <c r="J7" s="14">
        <v>0.72019999999999995</v>
      </c>
      <c r="K7" s="14">
        <v>0.84399999999999997</v>
      </c>
      <c r="L7" s="14">
        <v>0.31509999999999999</v>
      </c>
      <c r="M7" s="14">
        <v>2.9700000000000001E-2</v>
      </c>
      <c r="N7" s="14">
        <v>0.92720000000000002</v>
      </c>
      <c r="O7" s="14"/>
      <c r="P7" s="14">
        <v>1</v>
      </c>
      <c r="Q7" s="14">
        <v>0.29330000000000001</v>
      </c>
      <c r="R7" s="4">
        <v>0.72070000000000001</v>
      </c>
      <c r="S7" s="4">
        <v>0.84540000000000004</v>
      </c>
      <c r="T7" s="4">
        <v>0.3165</v>
      </c>
      <c r="U7" s="4">
        <v>2.9700000000000001E-2</v>
      </c>
      <c r="V7" s="4">
        <v>0.92730000000000001</v>
      </c>
      <c r="W7" s="4"/>
      <c r="X7" s="4">
        <v>1</v>
      </c>
      <c r="Y7" s="4">
        <v>0.24740000000000001</v>
      </c>
      <c r="Z7" s="5">
        <v>0.64049999999999996</v>
      </c>
      <c r="AA7" s="5">
        <v>0.71209999999999996</v>
      </c>
      <c r="AB7" s="5">
        <v>0.27700000000000002</v>
      </c>
      <c r="AC7" s="5">
        <v>8.8999999999999999E-3</v>
      </c>
      <c r="AD7" s="5">
        <v>0.86470000000000002</v>
      </c>
      <c r="AE7" s="5">
        <v>0.65710000000000002</v>
      </c>
      <c r="AF7" s="5">
        <v>1</v>
      </c>
      <c r="AG7" s="5">
        <v>5.3327</v>
      </c>
      <c r="AH7" s="4">
        <v>0.6401</v>
      </c>
      <c r="AI7" s="4">
        <v>0.71109999999999995</v>
      </c>
      <c r="AJ7" s="4">
        <v>0.27679999999999999</v>
      </c>
      <c r="AK7" s="4">
        <v>8.8999999999999999E-3</v>
      </c>
      <c r="AL7" s="4">
        <v>0.86370000000000002</v>
      </c>
      <c r="AM7" s="4">
        <v>0.65620000000000001</v>
      </c>
      <c r="AN7" s="4">
        <v>1</v>
      </c>
      <c r="AO7" s="4">
        <v>5.5121000000000002</v>
      </c>
      <c r="AP7" s="5"/>
      <c r="AQ7" s="5"/>
      <c r="AR7" s="5"/>
      <c r="AS7" s="5"/>
      <c r="AT7" s="5"/>
      <c r="AU7" s="5"/>
      <c r="AV7" s="5"/>
      <c r="AW7" s="5"/>
      <c r="AX7" s="4">
        <f t="shared" ref="AX7:AX50" si="0">AVERAGEIFS(B7:AW7,metrics.rec,"MAE")</f>
        <v>0.67208000000000001</v>
      </c>
      <c r="AY7" s="4">
        <f t="shared" ref="AY7:AY50" si="1">AVERAGEIFS(B7:AW7,metrics.rec,"MSE")</f>
        <v>0.76405999999999996</v>
      </c>
      <c r="AZ7" s="4">
        <f t="shared" ref="AZ7:AZ50" si="2">AVERAGEIFS(B7:AW7,metrics.rec,"R")</f>
        <v>0.29301999999999995</v>
      </c>
      <c r="BA7" s="4">
        <f t="shared" ref="BA7:BA50" si="3">AVERAGEIFS(B7:AW7,metrics.rec,"Precision")</f>
        <v>1.7220000000000003E-2</v>
      </c>
      <c r="BB7" s="4">
        <f t="shared" ref="BB7:BB50" si="4">AVERAGEIFS(B7:AW7,metrics.rec,"Recall")</f>
        <v>0.88925999999999994</v>
      </c>
      <c r="BC7" s="4">
        <f t="shared" ref="BC7:BC50" si="5">AVERAGEIFS(B7:AW7,metrics.rec,"Coverage")</f>
        <v>0.65664999999999996</v>
      </c>
      <c r="BD7" s="4">
        <f t="shared" ref="BD7:BD50" si="6">AVERAGEIFS(B7:AW7,metrics.rec,"Recatio")</f>
        <v>1</v>
      </c>
      <c r="BE7" s="4">
        <f t="shared" ref="BE7:BE50" si="7">AVERAGEIFS(B7:AW7,metrics.rec,"Time")</f>
        <v>3.9083800000000002</v>
      </c>
      <c r="BF7" s="1" t="str" cm="1">
        <f t="array" aca="1" ref="BF7" ca="1">CONCATENATE(INDIRECT(ADDRESS(1,MATCH(_xlfn.MINIFS(B7:AW7,metrics.rec,"MAE"),B7:AW7,0)+1)), ", ", INDIRECT(ADDRESS(2,MATCH(_xlfn.MINIFS(B7:AW7,metrics.rec,"MAE"),B7:AW7,0)+1)))</f>
        <v>k=5, r=0.5</v>
      </c>
      <c r="BG7" s="1" t="str" cm="1">
        <f t="array" aca="1" ref="BG7" ca="1">CONCATENATE(INDIRECT(ADDRESS(1,MATCH(_xlfn.MINIFS(B7:AW7,metrics.rec,"MSE"),B7:AW7,0)+1)), ", ", INDIRECT(ADDRESS(2,MATCH(_xlfn.MINIFS(B7:AW7,metrics.rec,"MSE"),B7:AW7,0)+1)))</f>
        <v>k=5, r=0.5</v>
      </c>
      <c r="BH7" s="1" t="str" cm="1">
        <f t="array" aca="1" ref="BH7" ca="1">CONCATENATE(INDIRECT(ADDRESS(1,MATCH(_xlfn.MAXIFS(B7:AW7,metrics.rec,"R"),B7:AW7,0)+1)), ", ", INDIRECT(ADDRESS(2,MATCH(_xlfn.MAXIFS(B7:AW7,metrics.rec,"R"),B7:AW7,0)+1)))</f>
        <v>k=15, r=0.5</v>
      </c>
      <c r="BI7" s="1" t="str" cm="1">
        <f t="array" aca="1" ref="BI7" ca="1">CONCATENATE(INDIRECT(ADDRESS(1,MATCH(_xlfn.MAXIFS(B7:AW7,metrics.rec,"Precision"),B7:AW7,0)+1)), ", ", INDIRECT(ADDRESS(2,MATCH(_xlfn.MAXIFS(B7:AW7,metrics.rec,"Precision"),B7:AW7,0)+1)))</f>
        <v>k=10, r=0.5</v>
      </c>
      <c r="BJ7" s="1" t="str" cm="1">
        <f t="array" aca="1" ref="BJ7" ca="1">CONCATENATE(INDIRECT(ADDRESS(1,MATCH(_xlfn.MAXIFS(B7:AW7,metrics.rec,"Recall"),B7:AW7,0)+1)), ", ", INDIRECT(ADDRESS(2,MATCH(_xlfn.MAXIFS(B7:AW7,metrics.rec,"Recall"),B7:AW7,0)+1)))</f>
        <v>k=15, r=0.5</v>
      </c>
      <c r="BK7" s="1" t="str" cm="1">
        <f t="array" aca="1" ref="BK7" ca="1">CONCATENATE(INDIRECT(ADDRESS(1,MATCH(_xlfn.MAXIFS(B7:AW7,metrics.rec,"Coverage"),B7:AW7,0)+1)), ", ", INDIRECT(ADDRESS(2,MATCH(_xlfn.MAXIFS(B7:AW7,metrics.rec,"Coverage"),B7:AW7,0)+1)))</f>
        <v>k=20, r=0.5</v>
      </c>
      <c r="BL7" s="1" t="str" cm="1">
        <f t="array" aca="1" ref="BL7" ca="1">CONCATENATE(INDIRECT(ADDRESS(1,MATCH(_xlfn.MAXIFS(B7:AW7,metrics.rec,"Recatio"),B7:AW7,0)+1)), ", ", INDIRECT(ADDRESS(2,MATCH(_xlfn.MAXIFS(B7:AW7,metrics.rec,"Recatio"),B7:AW7,0)+1)))</f>
        <v>k=5, r=0.5</v>
      </c>
      <c r="BM7" s="1" t="str" cm="1">
        <f t="array" aca="1" ref="BM7" ca="1">CONCATENATE(INDIRECT(ADDRESS(1,MATCH(_xlfn.MINIFS(B7:AW7,metrics.rec,"Time"),B7:AW7,0)+1)), ", ", INDIRECT(ADDRESS(2,MATCH(_xlfn.MINIFS(B7:AW7,metrics.rec,"Time"),B7:AW7,0)+1)))</f>
        <v>k=15, r=0.5</v>
      </c>
    </row>
    <row r="8" spans="1:65" x14ac:dyDescent="0.2">
      <c r="A8" s="1" t="s">
        <v>4</v>
      </c>
      <c r="B8" s="4">
        <v>0.65180000000000005</v>
      </c>
      <c r="C8" s="4">
        <v>0.73340000000000005</v>
      </c>
      <c r="D8" s="4">
        <v>0.26069999999999999</v>
      </c>
      <c r="E8" s="4">
        <v>9.2999999999999992E-3</v>
      </c>
      <c r="F8" s="4">
        <v>0.85860000000000003</v>
      </c>
      <c r="G8" s="4"/>
      <c r="H8" s="4">
        <v>1</v>
      </c>
      <c r="I8" s="4">
        <v>7.7691999999999997</v>
      </c>
      <c r="J8" s="14">
        <v>0.7288</v>
      </c>
      <c r="K8" s="14">
        <v>0.86099999999999999</v>
      </c>
      <c r="L8" s="14">
        <v>0.29680000000000001</v>
      </c>
      <c r="M8" s="14">
        <v>2.9899999999999999E-2</v>
      </c>
      <c r="N8" s="14">
        <v>0.92520000000000002</v>
      </c>
      <c r="O8" s="14"/>
      <c r="P8" s="14">
        <v>1</v>
      </c>
      <c r="Q8" s="14">
        <v>0.33939999999999998</v>
      </c>
      <c r="R8" s="4">
        <v>0.72940000000000005</v>
      </c>
      <c r="S8" s="4">
        <v>0.86280000000000001</v>
      </c>
      <c r="T8" s="4">
        <v>0.3009</v>
      </c>
      <c r="U8" s="4">
        <v>0.03</v>
      </c>
      <c r="V8" s="4">
        <v>0.92479999999999996</v>
      </c>
      <c r="W8" s="4"/>
      <c r="X8" s="4">
        <v>1</v>
      </c>
      <c r="Y8" s="4">
        <v>0.28849999999999998</v>
      </c>
      <c r="Z8" s="5">
        <v>0.65339999999999998</v>
      </c>
      <c r="AA8" s="5">
        <v>0.73750000000000004</v>
      </c>
      <c r="AB8" s="5">
        <v>0.26050000000000001</v>
      </c>
      <c r="AC8" s="5">
        <v>9.1999999999999998E-3</v>
      </c>
      <c r="AD8" s="5">
        <v>0.85940000000000005</v>
      </c>
      <c r="AE8" s="5">
        <v>0.62729999999999997</v>
      </c>
      <c r="AF8" s="5">
        <v>1</v>
      </c>
      <c r="AG8" s="5">
        <v>5.1394000000000002</v>
      </c>
      <c r="AH8" s="4">
        <v>0.65210000000000001</v>
      </c>
      <c r="AI8" s="4">
        <v>0.73550000000000004</v>
      </c>
      <c r="AJ8" s="4">
        <v>0.26040000000000002</v>
      </c>
      <c r="AK8" s="4">
        <v>9.1999999999999998E-3</v>
      </c>
      <c r="AL8" s="4">
        <v>0.85840000000000005</v>
      </c>
      <c r="AM8" s="4">
        <v>0.62709999999999999</v>
      </c>
      <c r="AN8" s="4">
        <v>1</v>
      </c>
      <c r="AO8" s="4">
        <v>5.4215</v>
      </c>
      <c r="AP8" s="5"/>
      <c r="AQ8" s="5"/>
      <c r="AR8" s="5"/>
      <c r="AS8" s="5"/>
      <c r="AT8" s="5"/>
      <c r="AU8" s="5"/>
      <c r="AV8" s="5"/>
      <c r="AW8" s="5"/>
      <c r="AX8" s="4">
        <f t="shared" si="0"/>
        <v>0.68310000000000004</v>
      </c>
      <c r="AY8" s="4">
        <f t="shared" si="1"/>
        <v>0.78604000000000007</v>
      </c>
      <c r="AZ8" s="4">
        <f t="shared" si="2"/>
        <v>0.27585999999999999</v>
      </c>
      <c r="BA8" s="4">
        <f t="shared" si="3"/>
        <v>1.7520000000000001E-2</v>
      </c>
      <c r="BB8" s="4">
        <f t="shared" si="4"/>
        <v>0.88528000000000007</v>
      </c>
      <c r="BC8" s="4">
        <f t="shared" si="5"/>
        <v>0.62719999999999998</v>
      </c>
      <c r="BD8" s="4">
        <f t="shared" si="6"/>
        <v>1</v>
      </c>
      <c r="BE8" s="4">
        <f t="shared" si="7"/>
        <v>3.7915999999999999</v>
      </c>
      <c r="BF8" s="1" t="str" cm="1">
        <f t="array" aca="1" ref="BF8" ca="1">CONCATENATE(INDIRECT(ADDRESS(1,MATCH(_xlfn.MINIFS(B8:AW8,metrics.rec,"MAE"),B8:AW8,0)+1)), ", ", INDIRECT(ADDRESS(2,MATCH(_xlfn.MINIFS(B8:AW8,metrics.rec,"MAE"),B8:AW8,0)+1)))</f>
        <v>k=5, r=0.5</v>
      </c>
      <c r="BG8" s="1" t="str" cm="1">
        <f t="array" aca="1" ref="BG8" ca="1">CONCATENATE(INDIRECT(ADDRESS(1,MATCH(_xlfn.MINIFS(B8:AW8,metrics.rec,"MSE"),B8:AW8,0)+1)), ", ", INDIRECT(ADDRESS(2,MATCH(_xlfn.MINIFS(B8:AW8,metrics.rec,"MSE"),B8:AW8,0)+1)))</f>
        <v>k=5, r=0.5</v>
      </c>
      <c r="BH8" s="1" t="str" cm="1">
        <f t="array" aca="1" ref="BH8" ca="1">CONCATENATE(INDIRECT(ADDRESS(1,MATCH(_xlfn.MAXIFS(B8:AW8,metrics.rec,"R"),B8:AW8,0)+1)), ", ", INDIRECT(ADDRESS(2,MATCH(_xlfn.MAXIFS(B8:AW8,metrics.rec,"R"),B8:AW8,0)+1)))</f>
        <v>k=15, r=0.5</v>
      </c>
      <c r="BI8" s="1" t="str" cm="1">
        <f t="array" aca="1" ref="BI8" ca="1">CONCATENATE(INDIRECT(ADDRESS(1,MATCH(_xlfn.MAXIFS(B8:AW8,metrics.rec,"Precision"),B8:AW8,0)+1)), ", ", INDIRECT(ADDRESS(2,MATCH(_xlfn.MAXIFS(B8:AW8,metrics.rec,"Precision"),B8:AW8,0)+1)))</f>
        <v>k=15, r=0.5</v>
      </c>
      <c r="BJ8" s="1" t="str" cm="1">
        <f t="array" aca="1" ref="BJ8" ca="1">CONCATENATE(INDIRECT(ADDRESS(1,MATCH(_xlfn.MAXIFS(B8:AW8,metrics.rec,"Recall"),B8:AW8,0)+1)), ", ", INDIRECT(ADDRESS(2,MATCH(_xlfn.MAXIFS(B8:AW8,metrics.rec,"Recall"),B8:AW8,0)+1)))</f>
        <v>k=10, r=0.5</v>
      </c>
      <c r="BK8" s="1" t="str" cm="1">
        <f t="array" aca="1" ref="BK8" ca="1">CONCATENATE(INDIRECT(ADDRESS(1,MATCH(_xlfn.MAXIFS(B8:AW8,metrics.rec,"Coverage"),B8:AW8,0)+1)), ", ", INDIRECT(ADDRESS(2,MATCH(_xlfn.MAXIFS(B8:AW8,metrics.rec,"Coverage"),B8:AW8,0)+1)))</f>
        <v>k=20, r=0.5</v>
      </c>
      <c r="BL8" s="1" t="str" cm="1">
        <f t="array" aca="1" ref="BL8" ca="1">CONCATENATE(INDIRECT(ADDRESS(1,MATCH(_xlfn.MAXIFS(B8:AW8,metrics.rec,"Recatio"),B8:AW8,0)+1)), ", ", INDIRECT(ADDRESS(2,MATCH(_xlfn.MAXIFS(B8:AW8,metrics.rec,"Recatio"),B8:AW8,0)+1)))</f>
        <v>k=5, r=0.5</v>
      </c>
      <c r="BM8" s="1" t="str" cm="1">
        <f t="array" aca="1" ref="BM8" ca="1">CONCATENATE(INDIRECT(ADDRESS(1,MATCH(_xlfn.MINIFS(B8:AW8,metrics.rec,"Time"),B8:AW8,0)+1)), ", ", INDIRECT(ADDRESS(2,MATCH(_xlfn.MINIFS(B8:AW8,metrics.rec,"Time"),B8:AW8,0)+1)))</f>
        <v>k=15, r=0.5</v>
      </c>
    </row>
    <row r="9" spans="1:65" x14ac:dyDescent="0.2">
      <c r="A9" s="1" t="s">
        <v>5</v>
      </c>
      <c r="B9" s="4">
        <v>0.67210000000000003</v>
      </c>
      <c r="C9" s="4">
        <v>0.77239999999999998</v>
      </c>
      <c r="D9" s="4">
        <v>0.25290000000000001</v>
      </c>
      <c r="E9" s="4">
        <v>1.44E-2</v>
      </c>
      <c r="F9" s="4">
        <v>0.82520000000000004</v>
      </c>
      <c r="G9" s="4"/>
      <c r="H9" s="4">
        <v>1</v>
      </c>
      <c r="I9" s="4">
        <v>8.5385000000000009</v>
      </c>
      <c r="J9" s="14">
        <v>0.7429</v>
      </c>
      <c r="K9" s="14">
        <v>0.88780000000000003</v>
      </c>
      <c r="L9" s="14">
        <v>0.28820000000000001</v>
      </c>
      <c r="M9" s="14">
        <v>3.2599999999999997E-2</v>
      </c>
      <c r="N9" s="14">
        <v>0.92320000000000002</v>
      </c>
      <c r="O9" s="14"/>
      <c r="P9" s="14">
        <v>1</v>
      </c>
      <c r="Q9" s="14">
        <v>0.35310000000000002</v>
      </c>
      <c r="R9" s="4">
        <v>0.74309999999999998</v>
      </c>
      <c r="S9" s="4">
        <v>0.88780000000000003</v>
      </c>
      <c r="T9" s="4">
        <v>0.28749999999999998</v>
      </c>
      <c r="U9" s="4">
        <v>3.27E-2</v>
      </c>
      <c r="V9" s="4">
        <v>0.9234</v>
      </c>
      <c r="W9" s="4"/>
      <c r="X9" s="4">
        <v>1</v>
      </c>
      <c r="Y9" s="4">
        <v>0.2969</v>
      </c>
      <c r="Z9" s="5">
        <v>0.67349999999999999</v>
      </c>
      <c r="AA9" s="5">
        <v>0.7762</v>
      </c>
      <c r="AB9" s="5">
        <v>0.25469999999999998</v>
      </c>
      <c r="AC9" s="5">
        <v>1.43E-2</v>
      </c>
      <c r="AD9" s="5">
        <v>0.82769999999999999</v>
      </c>
      <c r="AE9" s="5">
        <v>0.3911</v>
      </c>
      <c r="AF9" s="5">
        <v>1</v>
      </c>
      <c r="AG9" s="5">
        <v>4.9028999999999998</v>
      </c>
      <c r="AH9" s="4">
        <v>0.67279999999999995</v>
      </c>
      <c r="AI9" s="4">
        <v>0.77529999999999999</v>
      </c>
      <c r="AJ9" s="4">
        <v>0.25490000000000002</v>
      </c>
      <c r="AK9" s="4">
        <v>1.43E-2</v>
      </c>
      <c r="AL9" s="4">
        <v>0.82589999999999997</v>
      </c>
      <c r="AM9" s="4">
        <v>0.38979999999999998</v>
      </c>
      <c r="AN9" s="4">
        <v>1</v>
      </c>
      <c r="AO9" s="4">
        <v>5.4344999999999999</v>
      </c>
      <c r="AP9" s="5"/>
      <c r="AQ9" s="5"/>
      <c r="AR9" s="5"/>
      <c r="AS9" s="5"/>
      <c r="AT9" s="5"/>
      <c r="AU9" s="5"/>
      <c r="AV9" s="5"/>
      <c r="AW9" s="5"/>
      <c r="AX9" s="4">
        <f t="shared" si="0"/>
        <v>0.70087999999999995</v>
      </c>
      <c r="AY9" s="4">
        <f t="shared" si="1"/>
        <v>0.81989999999999996</v>
      </c>
      <c r="AZ9" s="4">
        <f t="shared" si="2"/>
        <v>0.26763999999999999</v>
      </c>
      <c r="BA9" s="4">
        <f t="shared" si="3"/>
        <v>2.1660000000000002E-2</v>
      </c>
      <c r="BB9" s="4">
        <f t="shared" si="4"/>
        <v>0.86508000000000007</v>
      </c>
      <c r="BC9" s="4">
        <f t="shared" si="5"/>
        <v>0.39044999999999996</v>
      </c>
      <c r="BD9" s="4">
        <f t="shared" si="6"/>
        <v>1</v>
      </c>
      <c r="BE9" s="4">
        <f t="shared" si="7"/>
        <v>3.9051800000000001</v>
      </c>
      <c r="BF9" s="1" t="str" cm="1">
        <f t="array" aca="1" ref="BF9" ca="1">CONCATENATE(INDIRECT(ADDRESS(1,MATCH(_xlfn.MINIFS(B9:AW9,metrics.rec,"MAE"),B9:AW9,0)+1)), ", ", INDIRECT(ADDRESS(2,MATCH(_xlfn.MINIFS(B9:AW9,metrics.rec,"MAE"),B9:AW9,0)+1)))</f>
        <v>k=5, r=0.5</v>
      </c>
      <c r="BG9" s="1" t="str" cm="1">
        <f t="array" aca="1" ref="BG9" ca="1">CONCATENATE(INDIRECT(ADDRESS(1,MATCH(_xlfn.MINIFS(B9:AW9,metrics.rec,"MSE"),B9:AW9,0)+1)), ", ", INDIRECT(ADDRESS(2,MATCH(_xlfn.MINIFS(B9:AW9,metrics.rec,"MSE"),B9:AW9,0)+1)))</f>
        <v>k=5, r=0.5</v>
      </c>
      <c r="BH9" s="1" t="str" cm="1">
        <f t="array" aca="1" ref="BH9" ca="1">CONCATENATE(INDIRECT(ADDRESS(1,MATCH(_xlfn.MAXIFS(B9:AW9,metrics.rec,"R"),B9:AW9,0)+1)), ", ", INDIRECT(ADDRESS(2,MATCH(_xlfn.MAXIFS(B9:AW9,metrics.rec,"R"),B9:AW9,0)+1)))</f>
        <v>k=10, r=0.5</v>
      </c>
      <c r="BI9" s="1" t="str" cm="1">
        <f t="array" aca="1" ref="BI9" ca="1">CONCATENATE(INDIRECT(ADDRESS(1,MATCH(_xlfn.MAXIFS(B9:AW9,metrics.rec,"Precision"),B9:AW9,0)+1)), ", ", INDIRECT(ADDRESS(2,MATCH(_xlfn.MAXIFS(B9:AW9,metrics.rec,"Precision"),B9:AW9,0)+1)))</f>
        <v>k=15, r=0.5</v>
      </c>
      <c r="BJ9" s="1" t="str" cm="1">
        <f t="array" aca="1" ref="BJ9" ca="1">CONCATENATE(INDIRECT(ADDRESS(1,MATCH(_xlfn.MAXIFS(B9:AW9,metrics.rec,"Recall"),B9:AW9,0)+1)), ", ", INDIRECT(ADDRESS(2,MATCH(_xlfn.MAXIFS(B9:AW9,metrics.rec,"Recall"),B9:AW9,0)+1)))</f>
        <v>k=15, r=0.5</v>
      </c>
      <c r="BK9" s="1" t="str" cm="1">
        <f t="array" aca="1" ref="BK9" ca="1">CONCATENATE(INDIRECT(ADDRESS(1,MATCH(_xlfn.MAXIFS(B9:AW9,metrics.rec,"Coverage"),B9:AW9,0)+1)), ", ", INDIRECT(ADDRESS(2,MATCH(_xlfn.MAXIFS(B9:AW9,metrics.rec,"Coverage"),B9:AW9,0)+1)))</f>
        <v>k=20, r=0.5</v>
      </c>
      <c r="BL9" s="1" t="str" cm="1">
        <f t="array" aca="1" ref="BL9" ca="1">CONCATENATE(INDIRECT(ADDRESS(1,MATCH(_xlfn.MAXIFS(B9:AW9,metrics.rec,"Recatio"),B9:AW9,0)+1)), ", ", INDIRECT(ADDRESS(2,MATCH(_xlfn.MAXIFS(B9:AW9,metrics.rec,"Recatio"),B9:AW9,0)+1)))</f>
        <v>k=5, r=0.5</v>
      </c>
      <c r="BM9" s="1" t="str" cm="1">
        <f t="array" aca="1" ref="BM9" ca="1">CONCATENATE(INDIRECT(ADDRESS(1,MATCH(_xlfn.MINIFS(B9:AW9,metrics.rec,"Time"),B9:AW9,0)+1)), ", ", INDIRECT(ADDRESS(2,MATCH(_xlfn.MINIFS(B9:AW9,metrics.rec,"Time"),B9:AW9,0)+1)))</f>
        <v>k=15, r=0.5</v>
      </c>
    </row>
    <row r="10" spans="1:65" x14ac:dyDescent="0.2">
      <c r="A10" s="1" t="s">
        <v>6</v>
      </c>
      <c r="B10" s="4">
        <v>0.64129999999999998</v>
      </c>
      <c r="C10" s="4">
        <v>0.71030000000000004</v>
      </c>
      <c r="D10" s="4">
        <v>0.28010000000000002</v>
      </c>
      <c r="E10" s="4">
        <v>9.2999999999999992E-3</v>
      </c>
      <c r="F10" s="4">
        <v>0.85780000000000001</v>
      </c>
      <c r="G10" s="4"/>
      <c r="H10" s="4">
        <v>1</v>
      </c>
      <c r="I10" s="4">
        <v>7.6623000000000001</v>
      </c>
      <c r="J10" s="14">
        <v>0.72419999999999995</v>
      </c>
      <c r="K10" s="14">
        <v>0.8518</v>
      </c>
      <c r="L10" s="14">
        <v>0.31509999999999999</v>
      </c>
      <c r="M10" s="14">
        <v>3.0099999999999998E-2</v>
      </c>
      <c r="N10" s="14">
        <v>0.92430000000000001</v>
      </c>
      <c r="O10" s="14"/>
      <c r="P10" s="14">
        <v>1</v>
      </c>
      <c r="Q10" s="14">
        <v>0.35010000000000002</v>
      </c>
      <c r="R10" s="4">
        <v>0.72409999999999997</v>
      </c>
      <c r="S10" s="4">
        <v>0.85260000000000002</v>
      </c>
      <c r="T10" s="4">
        <v>0.31619999999999998</v>
      </c>
      <c r="U10" s="4">
        <v>3.0200000000000001E-2</v>
      </c>
      <c r="V10" s="4">
        <v>0.92400000000000004</v>
      </c>
      <c r="W10" s="4"/>
      <c r="X10" s="4">
        <v>1</v>
      </c>
      <c r="Y10" s="4">
        <v>0.28470000000000001</v>
      </c>
      <c r="Z10" s="5">
        <v>0.64270000000000005</v>
      </c>
      <c r="AA10" s="5">
        <v>0.71419999999999995</v>
      </c>
      <c r="AB10" s="5">
        <v>0.2787</v>
      </c>
      <c r="AC10" s="5">
        <v>9.2999999999999992E-3</v>
      </c>
      <c r="AD10" s="5">
        <v>0.85860000000000003</v>
      </c>
      <c r="AE10" s="5">
        <v>0.62560000000000004</v>
      </c>
      <c r="AF10" s="5">
        <v>1</v>
      </c>
      <c r="AG10" s="5">
        <v>4.7728000000000002</v>
      </c>
      <c r="AH10" s="4">
        <v>0.6421</v>
      </c>
      <c r="AI10" s="4">
        <v>0.71309999999999996</v>
      </c>
      <c r="AJ10" s="4">
        <v>0.2792</v>
      </c>
      <c r="AK10" s="4">
        <v>9.2999999999999992E-3</v>
      </c>
      <c r="AL10" s="4">
        <v>0.85780000000000001</v>
      </c>
      <c r="AM10" s="4"/>
      <c r="AN10" s="4">
        <v>1</v>
      </c>
      <c r="AO10" s="4">
        <v>4.6813000000000002</v>
      </c>
      <c r="AP10" s="5"/>
      <c r="AQ10" s="5"/>
      <c r="AR10" s="5"/>
      <c r="AS10" s="5"/>
      <c r="AT10" s="5"/>
      <c r="AU10" s="5"/>
      <c r="AV10" s="5"/>
      <c r="AW10" s="5"/>
      <c r="AX10" s="4">
        <f t="shared" si="0"/>
        <v>0.67488000000000004</v>
      </c>
      <c r="AY10" s="4">
        <f t="shared" si="1"/>
        <v>0.76839999999999997</v>
      </c>
      <c r="AZ10" s="4">
        <f t="shared" si="2"/>
        <v>0.29386000000000001</v>
      </c>
      <c r="BA10" s="4">
        <f t="shared" si="3"/>
        <v>1.7639999999999999E-2</v>
      </c>
      <c r="BB10" s="4">
        <f t="shared" si="4"/>
        <v>0.88450000000000006</v>
      </c>
      <c r="BC10" s="4">
        <f t="shared" si="5"/>
        <v>0.62560000000000004</v>
      </c>
      <c r="BD10" s="4">
        <f t="shared" si="6"/>
        <v>1</v>
      </c>
      <c r="BE10" s="4">
        <f t="shared" si="7"/>
        <v>3.5502400000000001</v>
      </c>
      <c r="BF10" s="1" t="str" cm="1">
        <f t="array" aca="1" ref="BF10" ca="1">CONCATENATE(INDIRECT(ADDRESS(1,MATCH(_xlfn.MINIFS(B10:AW10,metrics.rec,"MAE"),B10:AW10,0)+1)), ", ", INDIRECT(ADDRESS(2,MATCH(_xlfn.MINIFS(B10:AW10,metrics.rec,"MAE"),B10:AW10,0)+1)))</f>
        <v>k=5, r=0.5</v>
      </c>
      <c r="BG10" s="1" t="str" cm="1">
        <f t="array" aca="1" ref="BG10" ca="1">CONCATENATE(INDIRECT(ADDRESS(1,MATCH(_xlfn.MINIFS(B10:AW10,metrics.rec,"MSE"),B10:AW10,0)+1)), ", ", INDIRECT(ADDRESS(2,MATCH(_xlfn.MINIFS(B10:AW10,metrics.rec,"MSE"),B10:AW10,0)+1)))</f>
        <v>k=5, r=0.5</v>
      </c>
      <c r="BH10" s="1" t="str" cm="1">
        <f t="array" aca="1" ref="BH10" ca="1">CONCATENATE(INDIRECT(ADDRESS(1,MATCH(_xlfn.MAXIFS(B10:AW10,metrics.rec,"R"),B10:AW10,0)+1)), ", ", INDIRECT(ADDRESS(2,MATCH(_xlfn.MAXIFS(B10:AW10,metrics.rec,"R"),B10:AW10,0)+1)))</f>
        <v>k=15, r=0.5</v>
      </c>
      <c r="BI10" s="1" t="str" cm="1">
        <f t="array" aca="1" ref="BI10" ca="1">CONCATENATE(INDIRECT(ADDRESS(1,MATCH(_xlfn.MAXIFS(B10:AW10,metrics.rec,"Precision"),B10:AW10,0)+1)), ", ", INDIRECT(ADDRESS(2,MATCH(_xlfn.MAXIFS(B10:AW10,metrics.rec,"Precision"),B10:AW10,0)+1)))</f>
        <v>k=15, r=0.5</v>
      </c>
      <c r="BJ10" s="1" t="str" cm="1">
        <f t="array" aca="1" ref="BJ10" ca="1">CONCATENATE(INDIRECT(ADDRESS(1,MATCH(_xlfn.MAXIFS(B10:AW10,metrics.rec,"Recall"),B10:AW10,0)+1)), ", ", INDIRECT(ADDRESS(2,MATCH(_xlfn.MAXIFS(B10:AW10,metrics.rec,"Recall"),B10:AW10,0)+1)))</f>
        <v>k=10, r=0.5</v>
      </c>
      <c r="BK10" s="1" t="str" cm="1">
        <f t="array" aca="1" ref="BK10" ca="1">CONCATENATE(INDIRECT(ADDRESS(1,MATCH(_xlfn.MAXIFS(B10:AW10,metrics.rec,"Coverage"),B10:AW10,0)+1)), ", ", INDIRECT(ADDRESS(2,MATCH(_xlfn.MAXIFS(B10:AW10,metrics.rec,"Coverage"),B10:AW10,0)+1)))</f>
        <v>k=20, r=0.5</v>
      </c>
      <c r="BL10" s="1" t="str" cm="1">
        <f t="array" aca="1" ref="BL10" ca="1">CONCATENATE(INDIRECT(ADDRESS(1,MATCH(_xlfn.MAXIFS(B10:AW10,metrics.rec,"Recatio"),B10:AW10,0)+1)), ", ", INDIRECT(ADDRESS(2,MATCH(_xlfn.MAXIFS(B10:AW10,metrics.rec,"Recatio"),B10:AW10,0)+1)))</f>
        <v>k=5, r=0.5</v>
      </c>
      <c r="BM10" s="1" t="str" cm="1">
        <f t="array" aca="1" ref="BM10" ca="1">CONCATENATE(INDIRECT(ADDRESS(1,MATCH(_xlfn.MINIFS(B10:AW10,metrics.rec,"Time"),B10:AW10,0)+1)), ", ", INDIRECT(ADDRESS(2,MATCH(_xlfn.MINIFS(B10:AW10,metrics.rec,"Time"),B10:AW10,0)+1)))</f>
        <v>k=15, r=0.5</v>
      </c>
    </row>
    <row r="11" spans="1:65" x14ac:dyDescent="0.2">
      <c r="A11" s="1" t="s">
        <v>7</v>
      </c>
      <c r="B11" s="4">
        <v>0.64590000000000003</v>
      </c>
      <c r="C11" s="4">
        <v>0.71989999999999998</v>
      </c>
      <c r="D11" s="4">
        <v>0.26029999999999998</v>
      </c>
      <c r="E11" s="4">
        <v>9.2999999999999992E-3</v>
      </c>
      <c r="F11" s="4">
        <v>0.85870000000000002</v>
      </c>
      <c r="G11" s="4"/>
      <c r="H11" s="4">
        <v>1</v>
      </c>
      <c r="I11" s="4">
        <v>7.5941000000000001</v>
      </c>
      <c r="J11" s="14">
        <v>0.72619999999999996</v>
      </c>
      <c r="K11" s="14">
        <v>0.85560000000000003</v>
      </c>
      <c r="L11" s="14">
        <v>0.29899999999999999</v>
      </c>
      <c r="M11" s="14">
        <v>2.9899999999999999E-2</v>
      </c>
      <c r="N11" s="14">
        <v>0.92510000000000003</v>
      </c>
      <c r="O11" s="14"/>
      <c r="P11" s="14">
        <v>1</v>
      </c>
      <c r="Q11" s="14">
        <v>0.33529999999999999</v>
      </c>
      <c r="R11" s="4">
        <v>0.72709999999999997</v>
      </c>
      <c r="S11" s="4">
        <v>0.85799999999999998</v>
      </c>
      <c r="T11" s="4">
        <v>0.30109999999999998</v>
      </c>
      <c r="U11" s="4">
        <v>0.03</v>
      </c>
      <c r="V11" s="4">
        <v>0.92500000000000004</v>
      </c>
      <c r="W11" s="4"/>
      <c r="X11" s="4">
        <v>1</v>
      </c>
      <c r="Y11" s="4">
        <v>0.2611</v>
      </c>
      <c r="Z11" s="5">
        <v>0.64759999999999995</v>
      </c>
      <c r="AA11" s="5">
        <v>0.72440000000000004</v>
      </c>
      <c r="AB11" s="5">
        <v>0.26350000000000001</v>
      </c>
      <c r="AC11" s="5">
        <v>9.1999999999999998E-3</v>
      </c>
      <c r="AD11" s="5">
        <v>0.85970000000000002</v>
      </c>
      <c r="AE11" s="5">
        <v>0.62739999999999996</v>
      </c>
      <c r="AF11" s="5">
        <v>1</v>
      </c>
      <c r="AG11" s="5">
        <v>4.4896000000000003</v>
      </c>
      <c r="AH11" s="4">
        <v>0.64710000000000001</v>
      </c>
      <c r="AI11" s="4">
        <v>0.7238</v>
      </c>
      <c r="AJ11" s="4">
        <v>0.26279999999999998</v>
      </c>
      <c r="AK11" s="4">
        <v>9.2999999999999992E-3</v>
      </c>
      <c r="AL11" s="4">
        <v>0.85829999999999995</v>
      </c>
      <c r="AM11" s="4"/>
      <c r="AN11" s="4">
        <v>1</v>
      </c>
      <c r="AO11" s="4">
        <v>4.7000999999999999</v>
      </c>
      <c r="AP11" s="5"/>
      <c r="AQ11" s="5"/>
      <c r="AR11" s="5"/>
      <c r="AS11" s="5"/>
      <c r="AT11" s="5"/>
      <c r="AU11" s="5"/>
      <c r="AV11" s="5"/>
      <c r="AW11" s="5"/>
      <c r="AX11" s="4">
        <f t="shared" si="0"/>
        <v>0.67878000000000005</v>
      </c>
      <c r="AY11" s="4">
        <f t="shared" si="1"/>
        <v>0.77634000000000003</v>
      </c>
      <c r="AZ11" s="4">
        <f t="shared" si="2"/>
        <v>0.27733999999999998</v>
      </c>
      <c r="BA11" s="4">
        <f t="shared" si="3"/>
        <v>1.754E-2</v>
      </c>
      <c r="BB11" s="4">
        <f t="shared" si="4"/>
        <v>0.88536000000000004</v>
      </c>
      <c r="BC11" s="4">
        <f t="shared" si="5"/>
        <v>0.62739999999999996</v>
      </c>
      <c r="BD11" s="4">
        <f t="shared" si="6"/>
        <v>1</v>
      </c>
      <c r="BE11" s="4">
        <f t="shared" si="7"/>
        <v>3.4760399999999998</v>
      </c>
      <c r="BF11" s="1" t="str" cm="1">
        <f t="array" aca="1" ref="BF11" ca="1">CONCATENATE(INDIRECT(ADDRESS(1,MATCH(_xlfn.MINIFS(B11:AW11,metrics.rec,"MAE"),B11:AW11,0)+1)), ", ", INDIRECT(ADDRESS(2,MATCH(_xlfn.MINIFS(B11:AW11,metrics.rec,"MAE"),B11:AW11,0)+1)))</f>
        <v>k=5, r=0.5</v>
      </c>
      <c r="BG11" s="1" t="str" cm="1">
        <f t="array" aca="1" ref="BG11" ca="1">CONCATENATE(INDIRECT(ADDRESS(1,MATCH(_xlfn.MINIFS(B11:AW11,metrics.rec,"MSE"),B11:AW11,0)+1)), ", ", INDIRECT(ADDRESS(2,MATCH(_xlfn.MINIFS(B11:AW11,metrics.rec,"MSE"),B11:AW11,0)+1)))</f>
        <v>k=5, r=0.5</v>
      </c>
      <c r="BH11" s="1" t="str" cm="1">
        <f t="array" aca="1" ref="BH11" ca="1">CONCATENATE(INDIRECT(ADDRESS(1,MATCH(_xlfn.MAXIFS(B11:AW11,metrics.rec,"R"),B11:AW11,0)+1)), ", ", INDIRECT(ADDRESS(2,MATCH(_xlfn.MAXIFS(B11:AW11,metrics.rec,"R"),B11:AW11,0)+1)))</f>
        <v>k=15, r=0.5</v>
      </c>
      <c r="BI11" s="1" t="str" cm="1">
        <f t="array" aca="1" ref="BI11" ca="1">CONCATENATE(INDIRECT(ADDRESS(1,MATCH(_xlfn.MAXIFS(B11:AW11,metrics.rec,"Precision"),B11:AW11,0)+1)), ", ", INDIRECT(ADDRESS(2,MATCH(_xlfn.MAXIFS(B11:AW11,metrics.rec,"Precision"),B11:AW11,0)+1)))</f>
        <v>k=15, r=0.5</v>
      </c>
      <c r="BJ11" s="1" t="str" cm="1">
        <f t="array" aca="1" ref="BJ11" ca="1">CONCATENATE(INDIRECT(ADDRESS(1,MATCH(_xlfn.MAXIFS(B11:AW11,metrics.rec,"Recall"),B11:AW11,0)+1)), ", ", INDIRECT(ADDRESS(2,MATCH(_xlfn.MAXIFS(B11:AW11,metrics.rec,"Recall"),B11:AW11,0)+1)))</f>
        <v>k=10, r=0.5</v>
      </c>
      <c r="BK11" s="1" t="str" cm="1">
        <f t="array" aca="1" ref="BK11" ca="1">CONCATENATE(INDIRECT(ADDRESS(1,MATCH(_xlfn.MAXIFS(B11:AW11,metrics.rec,"Coverage"),B11:AW11,0)+1)), ", ", INDIRECT(ADDRESS(2,MATCH(_xlfn.MAXIFS(B11:AW11,metrics.rec,"Coverage"),B11:AW11,0)+1)))</f>
        <v>k=20, r=0.5</v>
      </c>
      <c r="BL11" s="1" t="str" cm="1">
        <f t="array" aca="1" ref="BL11" ca="1">CONCATENATE(INDIRECT(ADDRESS(1,MATCH(_xlfn.MAXIFS(B11:AW11,metrics.rec,"Recatio"),B11:AW11,0)+1)), ", ", INDIRECT(ADDRESS(2,MATCH(_xlfn.MAXIFS(B11:AW11,metrics.rec,"Recatio"),B11:AW11,0)+1)))</f>
        <v>k=5, r=0.5</v>
      </c>
      <c r="BM11" s="1" t="str" cm="1">
        <f t="array" aca="1" ref="BM11" ca="1">CONCATENATE(INDIRECT(ADDRESS(1,MATCH(_xlfn.MINIFS(B11:AW11,metrics.rec,"Time"),B11:AW11,0)+1)), ", ", INDIRECT(ADDRESS(2,MATCH(_xlfn.MINIFS(B11:AW11,metrics.rec,"Time"),B11:AW11,0)+1)))</f>
        <v>k=15, r=0.5</v>
      </c>
    </row>
    <row r="12" spans="1:65" x14ac:dyDescent="0.2">
      <c r="A12" s="1" t="s">
        <v>8</v>
      </c>
      <c r="B12" s="4">
        <v>0.66090000000000004</v>
      </c>
      <c r="C12" s="4">
        <v>0.75880000000000003</v>
      </c>
      <c r="D12" s="4">
        <v>0.20660000000000001</v>
      </c>
      <c r="E12" s="4">
        <v>2.29E-2</v>
      </c>
      <c r="F12" s="4">
        <v>0.81710000000000005</v>
      </c>
      <c r="G12" s="4"/>
      <c r="H12" s="4">
        <v>1</v>
      </c>
      <c r="I12" s="4">
        <v>2.7816999999999998</v>
      </c>
      <c r="J12" s="14">
        <v>0.73780000000000001</v>
      </c>
      <c r="K12" s="14">
        <v>0.89470000000000005</v>
      </c>
      <c r="L12" s="14">
        <v>0.2661</v>
      </c>
      <c r="M12" s="14">
        <v>4.8399999999999999E-2</v>
      </c>
      <c r="N12" s="14">
        <v>0.90190000000000003</v>
      </c>
      <c r="O12" s="14"/>
      <c r="P12" s="14">
        <v>1</v>
      </c>
      <c r="Q12" s="14">
        <v>0.61909999999999998</v>
      </c>
      <c r="R12" s="4">
        <v>0.73850000000000005</v>
      </c>
      <c r="S12" s="4">
        <v>0.89680000000000004</v>
      </c>
      <c r="T12" s="4">
        <v>0.2596</v>
      </c>
      <c r="U12" s="4">
        <v>4.8500000000000001E-2</v>
      </c>
      <c r="V12" s="4">
        <v>0.90200000000000002</v>
      </c>
      <c r="W12" s="4"/>
      <c r="X12" s="4">
        <v>1</v>
      </c>
      <c r="Y12" s="4">
        <v>0.56159999999999999</v>
      </c>
      <c r="Z12" s="5">
        <v>0.66249999999999998</v>
      </c>
      <c r="AA12" s="5">
        <v>0.76400000000000001</v>
      </c>
      <c r="AB12" s="5">
        <v>0.2024</v>
      </c>
      <c r="AC12" s="5">
        <v>2.3E-2</v>
      </c>
      <c r="AD12" s="5">
        <v>0.81930000000000003</v>
      </c>
      <c r="AE12" s="5"/>
      <c r="AF12" s="5">
        <v>1</v>
      </c>
      <c r="AG12" s="5">
        <v>1.7437</v>
      </c>
      <c r="AH12" s="4">
        <v>0.66149999999999998</v>
      </c>
      <c r="AI12" s="4">
        <v>0.76160000000000005</v>
      </c>
      <c r="AJ12" s="4">
        <v>0.20549999999999999</v>
      </c>
      <c r="AK12" s="4">
        <v>2.3E-2</v>
      </c>
      <c r="AL12" s="4">
        <v>0.8175</v>
      </c>
      <c r="AM12" s="4"/>
      <c r="AN12" s="4">
        <v>1</v>
      </c>
      <c r="AO12" s="4">
        <v>1.9645999999999999</v>
      </c>
      <c r="AP12" s="5"/>
      <c r="AQ12" s="5"/>
      <c r="AR12" s="5"/>
      <c r="AS12" s="5"/>
      <c r="AT12" s="5"/>
      <c r="AU12" s="5"/>
      <c r="AV12" s="5"/>
      <c r="AW12" s="5"/>
      <c r="AX12" s="4">
        <f t="shared" si="0"/>
        <v>0.69223999999999997</v>
      </c>
      <c r="AY12" s="4">
        <f t="shared" si="1"/>
        <v>0.81518000000000013</v>
      </c>
      <c r="AZ12" s="4">
        <f t="shared" si="2"/>
        <v>0.22803999999999996</v>
      </c>
      <c r="BA12" s="4">
        <f t="shared" si="3"/>
        <v>3.3160000000000002E-2</v>
      </c>
      <c r="BB12" s="4">
        <f t="shared" si="4"/>
        <v>0.85156000000000009</v>
      </c>
      <c r="BC12" s="4" t="e">
        <f t="shared" si="5"/>
        <v>#DIV/0!</v>
      </c>
      <c r="BD12" s="4">
        <f t="shared" si="6"/>
        <v>1</v>
      </c>
      <c r="BE12" s="4">
        <f t="shared" si="7"/>
        <v>1.5341399999999998</v>
      </c>
      <c r="BF12" s="1" t="str" cm="1">
        <f t="array" aca="1" ref="BF12" ca="1">CONCATENATE(INDIRECT(ADDRESS(1,MATCH(_xlfn.MINIFS(B12:AW12,metrics.rec,"MAE"),B12:AW12,0)+1)), ", ", INDIRECT(ADDRESS(2,MATCH(_xlfn.MINIFS(B12:AW12,metrics.rec,"MAE"),B12:AW12,0)+1)))</f>
        <v>k=5, r=0.5</v>
      </c>
      <c r="BG12" s="1" t="str" cm="1">
        <f t="array" aca="1" ref="BG12" ca="1">CONCATENATE(INDIRECT(ADDRESS(1,MATCH(_xlfn.MINIFS(B12:AW12,metrics.rec,"MSE"),B12:AW12,0)+1)), ", ", INDIRECT(ADDRESS(2,MATCH(_xlfn.MINIFS(B12:AW12,metrics.rec,"MSE"),B12:AW12,0)+1)))</f>
        <v>k=5, r=0.5</v>
      </c>
      <c r="BH12" s="1" t="str" cm="1">
        <f t="array" aca="1" ref="BH12" ca="1">CONCATENATE(INDIRECT(ADDRESS(1,MATCH(_xlfn.MAXIFS(B12:AW12,metrics.rec,"R"),B12:AW12,0)+1)), ", ", INDIRECT(ADDRESS(2,MATCH(_xlfn.MAXIFS(B12:AW12,metrics.rec,"R"),B12:AW12,0)+1)))</f>
        <v>k=10, r=0.5</v>
      </c>
      <c r="BI12" s="1" t="str" cm="1">
        <f t="array" aca="1" ref="BI12" ca="1">CONCATENATE(INDIRECT(ADDRESS(1,MATCH(_xlfn.MAXIFS(B12:AW12,metrics.rec,"Precision"),B12:AW12,0)+1)), ", ", INDIRECT(ADDRESS(2,MATCH(_xlfn.MAXIFS(B12:AW12,metrics.rec,"Precision"),B12:AW12,0)+1)))</f>
        <v>k=15, r=0.5</v>
      </c>
      <c r="BJ12" s="1" t="str" cm="1">
        <f t="array" aca="1" ref="BJ12" ca="1">CONCATENATE(INDIRECT(ADDRESS(1,MATCH(_xlfn.MAXIFS(B12:AW12,metrics.rec,"Recall"),B12:AW12,0)+1)), ", ", INDIRECT(ADDRESS(2,MATCH(_xlfn.MAXIFS(B12:AW12,metrics.rec,"Recall"),B12:AW12,0)+1)))</f>
        <v>k=15, r=0.5</v>
      </c>
      <c r="BK12" s="1" t="e" cm="1">
        <f t="array" aca="1" ref="BK12" ca="1">CONCATENATE(INDIRECT(ADDRESS(1,MATCH(_xlfn.MAXIFS(B12:AW12,metrics.rec,"Coverage"),B12:AW12,0)+1)), ", ", INDIRECT(ADDRESS(2,MATCH(_xlfn.MAXIFS(B12:AW12,metrics.rec,"Coverage"),B12:AW12,0)+1)))</f>
        <v>#N/A</v>
      </c>
      <c r="BL12" s="1" t="str" cm="1">
        <f t="array" aca="1" ref="BL12" ca="1">CONCATENATE(INDIRECT(ADDRESS(1,MATCH(_xlfn.MAXIFS(B12:AW12,metrics.rec,"Recatio"),B12:AW12,0)+1)), ", ", INDIRECT(ADDRESS(2,MATCH(_xlfn.MAXIFS(B12:AW12,metrics.rec,"Recatio"),B12:AW12,0)+1)))</f>
        <v>k=5, r=0.5</v>
      </c>
      <c r="BM12" s="1" t="str" cm="1">
        <f t="array" aca="1" ref="BM12" ca="1">CONCATENATE(INDIRECT(ADDRESS(1,MATCH(_xlfn.MINIFS(B12:AW12,metrics.rec,"Time"),B12:AW12,0)+1)), ", ", INDIRECT(ADDRESS(2,MATCH(_xlfn.MINIFS(B12:AW12,metrics.rec,"Time"),B12:AW12,0)+1)))</f>
        <v>k=15, r=0.5</v>
      </c>
    </row>
    <row r="13" spans="1:65" x14ac:dyDescent="0.2">
      <c r="A13" s="1" t="s">
        <v>9</v>
      </c>
      <c r="B13" s="4">
        <v>0.74739999999999995</v>
      </c>
      <c r="C13" s="4">
        <v>0.95009999999999994</v>
      </c>
      <c r="D13" s="4">
        <v>0.1031</v>
      </c>
      <c r="E13" s="4">
        <v>1.49E-2</v>
      </c>
      <c r="F13" s="4">
        <v>0.45540000000000003</v>
      </c>
      <c r="G13" s="4"/>
      <c r="H13" s="4">
        <v>1</v>
      </c>
      <c r="I13" s="4">
        <v>2.3915000000000002</v>
      </c>
      <c r="J13" s="14">
        <v>0.83409999999999995</v>
      </c>
      <c r="K13" s="14">
        <v>1.1399999999999999</v>
      </c>
      <c r="L13" s="14">
        <v>0.11849999999999999</v>
      </c>
      <c r="M13" s="14">
        <v>3.1699999999999999E-2</v>
      </c>
      <c r="N13" s="14">
        <v>0.57169999999999999</v>
      </c>
      <c r="O13" s="14"/>
      <c r="P13" s="14">
        <v>1</v>
      </c>
      <c r="Q13" s="14">
        <v>0.60070000000000001</v>
      </c>
      <c r="R13" s="4">
        <v>0.83520000000000005</v>
      </c>
      <c r="S13" s="4">
        <v>1.1434</v>
      </c>
      <c r="T13" s="4">
        <v>0.1203</v>
      </c>
      <c r="U13" s="4">
        <v>3.1699999999999999E-2</v>
      </c>
      <c r="V13" s="4">
        <v>0.57299999999999995</v>
      </c>
      <c r="W13" s="4"/>
      <c r="X13" s="4">
        <v>1</v>
      </c>
      <c r="Y13" s="4">
        <v>0.52839999999999998</v>
      </c>
      <c r="Z13" s="5">
        <v>0.749</v>
      </c>
      <c r="AA13" s="5">
        <v>0.95420000000000005</v>
      </c>
      <c r="AB13" s="5">
        <v>0.1</v>
      </c>
      <c r="AC13" s="5">
        <v>1.4999999999999999E-2</v>
      </c>
      <c r="AD13" s="5">
        <v>0.45760000000000001</v>
      </c>
      <c r="AE13" s="5"/>
      <c r="AF13" s="5">
        <v>1</v>
      </c>
      <c r="AG13" s="5">
        <v>1.5363</v>
      </c>
      <c r="AH13" s="4">
        <v>0.74870000000000003</v>
      </c>
      <c r="AI13" s="4">
        <v>0.95420000000000005</v>
      </c>
      <c r="AJ13" s="4">
        <v>0.1021</v>
      </c>
      <c r="AK13" s="4">
        <v>1.4999999999999999E-2</v>
      </c>
      <c r="AL13" s="4">
        <v>0.45689999999999997</v>
      </c>
      <c r="AM13" s="4"/>
      <c r="AN13" s="4">
        <v>1</v>
      </c>
      <c r="AO13" s="4">
        <v>1.7809999999999999</v>
      </c>
      <c r="AP13" s="5"/>
      <c r="AQ13" s="5"/>
      <c r="AR13" s="5"/>
      <c r="AS13" s="5"/>
      <c r="AT13" s="5"/>
      <c r="AU13" s="5"/>
      <c r="AV13" s="5"/>
      <c r="AW13" s="5"/>
      <c r="AX13" s="4">
        <f t="shared" si="0"/>
        <v>0.78288000000000002</v>
      </c>
      <c r="AY13" s="4">
        <f t="shared" si="1"/>
        <v>1.0283799999999998</v>
      </c>
      <c r="AZ13" s="4">
        <f t="shared" si="2"/>
        <v>0.10879999999999998</v>
      </c>
      <c r="BA13" s="4">
        <f t="shared" si="3"/>
        <v>2.1660000000000002E-2</v>
      </c>
      <c r="BB13" s="4">
        <f t="shared" si="4"/>
        <v>0.50291999999999992</v>
      </c>
      <c r="BC13" s="4" t="e">
        <f t="shared" si="5"/>
        <v>#DIV/0!</v>
      </c>
      <c r="BD13" s="4">
        <f t="shared" si="6"/>
        <v>1</v>
      </c>
      <c r="BE13" s="4">
        <f t="shared" si="7"/>
        <v>1.36758</v>
      </c>
      <c r="BF13" s="1" t="str" cm="1">
        <f t="array" aca="1" ref="BF13" ca="1">CONCATENATE(INDIRECT(ADDRESS(1,MATCH(_xlfn.MINIFS(B13:AW13,metrics.rec,"MAE"),B13:AW13,0)+1)), ", ", INDIRECT(ADDRESS(2,MATCH(_xlfn.MINIFS(B13:AW13,metrics.rec,"MAE"),B13:AW13,0)+1)))</f>
        <v>k=5, r=0.5</v>
      </c>
      <c r="BG13" s="1" t="str" cm="1">
        <f t="array" aca="1" ref="BG13" ca="1">CONCATENATE(INDIRECT(ADDRESS(1,MATCH(_xlfn.MINIFS(B13:AW13,metrics.rec,"MSE"),B13:AW13,0)+1)), ", ", INDIRECT(ADDRESS(2,MATCH(_xlfn.MINIFS(B13:AW13,metrics.rec,"MSE"),B13:AW13,0)+1)))</f>
        <v>k=5, r=0.5</v>
      </c>
      <c r="BH13" s="1" t="str" cm="1">
        <f t="array" aca="1" ref="BH13" ca="1">CONCATENATE(INDIRECT(ADDRESS(1,MATCH(_xlfn.MAXIFS(B13:AW13,metrics.rec,"R"),B13:AW13,0)+1)), ", ", INDIRECT(ADDRESS(2,MATCH(_xlfn.MAXIFS(B13:AW13,metrics.rec,"R"),B13:AW13,0)+1)))</f>
        <v>k=15, r=0.5</v>
      </c>
      <c r="BI13" s="1" t="str" cm="1">
        <f t="array" aca="1" ref="BI13" ca="1">CONCATENATE(INDIRECT(ADDRESS(1,MATCH(_xlfn.MAXIFS(B13:AW13,metrics.rec,"Precision"),B13:AW13,0)+1)), ", ", INDIRECT(ADDRESS(2,MATCH(_xlfn.MAXIFS(B13:AW13,metrics.rec,"Precision"),B13:AW13,0)+1)))</f>
        <v>k=10, r=0.5</v>
      </c>
      <c r="BJ13" s="1" t="str" cm="1">
        <f t="array" aca="1" ref="BJ13" ca="1">CONCATENATE(INDIRECT(ADDRESS(1,MATCH(_xlfn.MAXIFS(B13:AW13,metrics.rec,"Recall"),B13:AW13,0)+1)), ", ", INDIRECT(ADDRESS(2,MATCH(_xlfn.MAXIFS(B13:AW13,metrics.rec,"Recall"),B13:AW13,0)+1)))</f>
        <v>k=15, r=0.5</v>
      </c>
      <c r="BK13" s="1" t="e" cm="1">
        <f t="array" aca="1" ref="BK13" ca="1">CONCATENATE(INDIRECT(ADDRESS(1,MATCH(_xlfn.MAXIFS(B13:AW13,metrics.rec,"Coverage"),B13:AW13,0)+1)), ", ", INDIRECT(ADDRESS(2,MATCH(_xlfn.MAXIFS(B13:AW13,metrics.rec,"Coverage"),B13:AW13,0)+1)))</f>
        <v>#N/A</v>
      </c>
      <c r="BL13" s="1" t="str" cm="1">
        <f t="array" aca="1" ref="BL13" ca="1">CONCATENATE(INDIRECT(ADDRESS(1,MATCH(_xlfn.MAXIFS(B13:AW13,metrics.rec,"Recatio"),B13:AW13,0)+1)), ", ", INDIRECT(ADDRESS(2,MATCH(_xlfn.MAXIFS(B13:AW13,metrics.rec,"Recatio"),B13:AW13,0)+1)))</f>
        <v>k=5, r=0.5</v>
      </c>
      <c r="BM13" s="1" t="str" cm="1">
        <f t="array" aca="1" ref="BM13" ca="1">CONCATENATE(INDIRECT(ADDRESS(1,MATCH(_xlfn.MINIFS(B13:AW13,metrics.rec,"Time"),B13:AW13,0)+1)), ", ", INDIRECT(ADDRESS(2,MATCH(_xlfn.MINIFS(B13:AW13,metrics.rec,"Time"),B13:AW13,0)+1)))</f>
        <v>k=15, r=0.5</v>
      </c>
    </row>
    <row r="14" spans="1:65" x14ac:dyDescent="0.2">
      <c r="A14" s="1" t="s">
        <v>10</v>
      </c>
      <c r="B14" s="4">
        <v>0.72419999999999995</v>
      </c>
      <c r="C14" s="4">
        <v>0.90269999999999995</v>
      </c>
      <c r="D14" s="4">
        <v>0.14280000000000001</v>
      </c>
      <c r="E14" s="4">
        <v>1.4999999999999999E-2</v>
      </c>
      <c r="F14" s="4">
        <v>0.53210000000000002</v>
      </c>
      <c r="G14" s="4"/>
      <c r="H14" s="4">
        <v>0.998</v>
      </c>
      <c r="I14" s="4">
        <v>2.3509000000000002</v>
      </c>
      <c r="J14" s="14">
        <v>0.81720000000000004</v>
      </c>
      <c r="K14" s="14">
        <v>1.0996999999999999</v>
      </c>
      <c r="L14" s="14">
        <v>0.13980000000000001</v>
      </c>
      <c r="M14" s="14">
        <v>3.4700000000000002E-2</v>
      </c>
      <c r="N14" s="14">
        <v>0.65169999999999995</v>
      </c>
      <c r="O14" s="14"/>
      <c r="P14" s="14">
        <v>0.999</v>
      </c>
      <c r="Q14" s="14">
        <v>0.61250000000000004</v>
      </c>
      <c r="R14" s="4">
        <v>0.81869999999999998</v>
      </c>
      <c r="S14" s="4">
        <v>1.1032</v>
      </c>
      <c r="T14" s="4">
        <v>0.1394</v>
      </c>
      <c r="U14" s="4">
        <v>3.4700000000000002E-2</v>
      </c>
      <c r="V14" s="4">
        <v>0.65249999999999997</v>
      </c>
      <c r="W14" s="4"/>
      <c r="X14" s="4">
        <v>0.99929999999999997</v>
      </c>
      <c r="Y14" s="4">
        <v>0.53680000000000005</v>
      </c>
      <c r="Z14" s="5">
        <v>0.7248</v>
      </c>
      <c r="AA14" s="5">
        <v>0.90390000000000004</v>
      </c>
      <c r="AB14" s="5">
        <v>0.13869999999999999</v>
      </c>
      <c r="AC14" s="5">
        <v>1.4999999999999999E-2</v>
      </c>
      <c r="AD14" s="5">
        <v>0.53290000000000004</v>
      </c>
      <c r="AE14" s="5"/>
      <c r="AF14" s="5">
        <v>1</v>
      </c>
      <c r="AG14" s="5">
        <v>1.5242</v>
      </c>
      <c r="AH14" s="4">
        <v>0.72460000000000002</v>
      </c>
      <c r="AI14" s="4">
        <v>0.90239999999999998</v>
      </c>
      <c r="AJ14" s="4">
        <v>0.1396</v>
      </c>
      <c r="AK14" s="4">
        <v>1.4999999999999999E-2</v>
      </c>
      <c r="AL14" s="4">
        <v>0.53110000000000002</v>
      </c>
      <c r="AM14" s="4"/>
      <c r="AN14" s="4">
        <v>0.99790000000000001</v>
      </c>
      <c r="AO14" s="4">
        <v>1.8110999999999999</v>
      </c>
      <c r="AP14" s="5"/>
      <c r="AQ14" s="5"/>
      <c r="AR14" s="5"/>
      <c r="AS14" s="5"/>
      <c r="AT14" s="5"/>
      <c r="AU14" s="5"/>
      <c r="AV14" s="5"/>
      <c r="AW14" s="5"/>
      <c r="AX14" s="4">
        <f t="shared" si="0"/>
        <v>0.76190000000000002</v>
      </c>
      <c r="AY14" s="4">
        <f t="shared" si="1"/>
        <v>0.98238000000000003</v>
      </c>
      <c r="AZ14" s="4">
        <f t="shared" si="2"/>
        <v>0.14005999999999999</v>
      </c>
      <c r="BA14" s="4">
        <f t="shared" si="3"/>
        <v>2.2880000000000001E-2</v>
      </c>
      <c r="BB14" s="4">
        <f t="shared" si="4"/>
        <v>0.58006000000000002</v>
      </c>
      <c r="BC14" s="4" t="e">
        <f t="shared" si="5"/>
        <v>#DIV/0!</v>
      </c>
      <c r="BD14" s="4">
        <f t="shared" si="6"/>
        <v>0.99883999999999984</v>
      </c>
      <c r="BE14" s="4">
        <f t="shared" si="7"/>
        <v>1.3671</v>
      </c>
      <c r="BF14" s="1" t="str" cm="1">
        <f t="array" aca="1" ref="BF14" ca="1">CONCATENATE(INDIRECT(ADDRESS(1,MATCH(_xlfn.MINIFS(B14:AW14,metrics.rec,"MAE"),B14:AW14,0)+1)), ", ", INDIRECT(ADDRESS(2,MATCH(_xlfn.MINIFS(B14:AW14,metrics.rec,"MAE"),B14:AW14,0)+1)))</f>
        <v>k=5, r=0.5</v>
      </c>
      <c r="BG14" s="1" t="str" cm="1">
        <f t="array" aca="1" ref="BG14" ca="1">CONCATENATE(INDIRECT(ADDRESS(1,MATCH(_xlfn.MINIFS(B14:AW14,metrics.rec,"MSE"),B14:AW14,0)+1)), ", ", INDIRECT(ADDRESS(2,MATCH(_xlfn.MINIFS(B14:AW14,metrics.rec,"MSE"),B14:AW14,0)+1)))</f>
        <v>k=50, r=0.5</v>
      </c>
      <c r="BH14" s="1" t="str" cm="1">
        <f t="array" aca="1" ref="BH14" ca="1">CONCATENATE(INDIRECT(ADDRESS(1,MATCH(_xlfn.MAXIFS(B14:AW14,metrics.rec,"R"),B14:AW14,0)+1)), ", ", INDIRECT(ADDRESS(2,MATCH(_xlfn.MAXIFS(B14:AW14,metrics.rec,"R"),B14:AW14,0)+1)))</f>
        <v>k=5, r=0.5</v>
      </c>
      <c r="BI14" s="1" t="str" cm="1">
        <f t="array" aca="1" ref="BI14" ca="1">CONCATENATE(INDIRECT(ADDRESS(1,MATCH(_xlfn.MAXIFS(B14:AW14,metrics.rec,"Precision"),B14:AW14,0)+1)), ", ", INDIRECT(ADDRESS(2,MATCH(_xlfn.MAXIFS(B14:AW14,metrics.rec,"Precision"),B14:AW14,0)+1)))</f>
        <v>k=10, r=0.5</v>
      </c>
      <c r="BJ14" s="1" t="str" cm="1">
        <f t="array" aca="1" ref="BJ14" ca="1">CONCATENATE(INDIRECT(ADDRESS(1,MATCH(_xlfn.MAXIFS(B14:AW14,metrics.rec,"Recall"),B14:AW14,0)+1)), ", ", INDIRECT(ADDRESS(2,MATCH(_xlfn.MAXIFS(B14:AW14,metrics.rec,"Recall"),B14:AW14,0)+1)))</f>
        <v>k=15, r=0.5</v>
      </c>
      <c r="BK14" s="1" t="e" cm="1">
        <f t="array" aca="1" ref="BK14" ca="1">CONCATENATE(INDIRECT(ADDRESS(1,MATCH(_xlfn.MAXIFS(B14:AW14,metrics.rec,"Coverage"),B14:AW14,0)+1)), ", ", INDIRECT(ADDRESS(2,MATCH(_xlfn.MAXIFS(B14:AW14,metrics.rec,"Coverage"),B14:AW14,0)+1)))</f>
        <v>#N/A</v>
      </c>
      <c r="BL14" s="1" t="str" cm="1">
        <f t="array" aca="1" ref="BL14" ca="1">CONCATENATE(INDIRECT(ADDRESS(1,MATCH(_xlfn.MAXIFS(B14:AW14,metrics.rec,"Recatio"),B14:AW14,0)+1)), ", ", INDIRECT(ADDRESS(2,MATCH(_xlfn.MAXIFS(B14:AW14,metrics.rec,"Recatio"),B14:AW14,0)+1)))</f>
        <v>k=20, r=0.5</v>
      </c>
      <c r="BM14" s="1" t="str" cm="1">
        <f t="array" aca="1" ref="BM14" ca="1">CONCATENATE(INDIRECT(ADDRESS(1,MATCH(_xlfn.MINIFS(B14:AW14,metrics.rec,"Time"),B14:AW14,0)+1)), ", ", INDIRECT(ADDRESS(2,MATCH(_xlfn.MINIFS(B14:AW14,metrics.rec,"Time"),B14:AW14,0)+1)))</f>
        <v>k=15, r=0.5</v>
      </c>
    </row>
    <row r="15" spans="1:65" x14ac:dyDescent="0.2">
      <c r="A15" s="1" t="s">
        <v>11</v>
      </c>
      <c r="B15" s="4">
        <v>0.66110000000000002</v>
      </c>
      <c r="C15" s="4">
        <v>0.77159999999999995</v>
      </c>
      <c r="D15" s="4">
        <v>0.26440000000000002</v>
      </c>
      <c r="E15" s="4">
        <v>9.9000000000000008E-3</v>
      </c>
      <c r="F15" s="4">
        <v>0.85009999999999997</v>
      </c>
      <c r="G15" s="4"/>
      <c r="H15" s="4">
        <v>1</v>
      </c>
      <c r="I15" s="4">
        <v>2.702</v>
      </c>
      <c r="J15" s="14">
        <v>0.73499999999999999</v>
      </c>
      <c r="K15" s="14">
        <v>0.89439999999999997</v>
      </c>
      <c r="L15" s="14">
        <v>0.29099999999999998</v>
      </c>
      <c r="M15" s="14">
        <v>3.1899999999999998E-2</v>
      </c>
      <c r="N15" s="14">
        <v>0.91090000000000004</v>
      </c>
      <c r="O15" s="14"/>
      <c r="P15" s="14">
        <v>1</v>
      </c>
      <c r="Q15" s="14">
        <v>0.60860000000000003</v>
      </c>
      <c r="R15" s="4">
        <v>0.73450000000000004</v>
      </c>
      <c r="S15" s="4">
        <v>0.89439999999999997</v>
      </c>
      <c r="T15" s="4">
        <v>0.29389999999999999</v>
      </c>
      <c r="U15" s="4">
        <v>3.2000000000000001E-2</v>
      </c>
      <c r="V15" s="4">
        <v>0.91120000000000001</v>
      </c>
      <c r="W15" s="4"/>
      <c r="X15" s="4">
        <v>1</v>
      </c>
      <c r="Y15" s="4">
        <v>0.54169999999999996</v>
      </c>
      <c r="Z15" s="5">
        <v>0.66269999999999996</v>
      </c>
      <c r="AA15" s="5">
        <v>0.77700000000000002</v>
      </c>
      <c r="AB15" s="5">
        <v>0.26169999999999999</v>
      </c>
      <c r="AC15" s="5">
        <v>9.9000000000000008E-3</v>
      </c>
      <c r="AD15" s="5">
        <v>0.8518</v>
      </c>
      <c r="AE15" s="5"/>
      <c r="AF15" s="5">
        <v>1</v>
      </c>
      <c r="AG15" s="5">
        <v>1.7132000000000001</v>
      </c>
      <c r="AH15" s="4">
        <v>0.66200000000000003</v>
      </c>
      <c r="AI15" s="4">
        <v>0.77549999999999997</v>
      </c>
      <c r="AJ15" s="4">
        <v>0.2621</v>
      </c>
      <c r="AK15" s="4">
        <v>9.9000000000000008E-3</v>
      </c>
      <c r="AL15" s="4">
        <v>0.85040000000000004</v>
      </c>
      <c r="AM15" s="4"/>
      <c r="AN15" s="4">
        <v>1</v>
      </c>
      <c r="AO15" s="4">
        <v>1.9583999999999999</v>
      </c>
      <c r="AP15" s="5"/>
      <c r="AQ15" s="5"/>
      <c r="AR15" s="5"/>
      <c r="AS15" s="5"/>
      <c r="AT15" s="5"/>
      <c r="AU15" s="5"/>
      <c r="AV15" s="5"/>
      <c r="AW15" s="5"/>
      <c r="AX15" s="4">
        <f t="shared" si="0"/>
        <v>0.69106000000000001</v>
      </c>
      <c r="AY15" s="4">
        <f t="shared" si="1"/>
        <v>0.82257999999999998</v>
      </c>
      <c r="AZ15" s="4">
        <f t="shared" si="2"/>
        <v>0.27461999999999998</v>
      </c>
      <c r="BA15" s="4">
        <f t="shared" si="3"/>
        <v>1.8720000000000004E-2</v>
      </c>
      <c r="BB15" s="4">
        <f t="shared" si="4"/>
        <v>0.87487999999999988</v>
      </c>
      <c r="BC15" s="4" t="e">
        <f t="shared" si="5"/>
        <v>#DIV/0!</v>
      </c>
      <c r="BD15" s="4">
        <f t="shared" si="6"/>
        <v>1</v>
      </c>
      <c r="BE15" s="4">
        <f t="shared" si="7"/>
        <v>1.50478</v>
      </c>
      <c r="BF15" s="1" t="str" cm="1">
        <f t="array" aca="1" ref="BF15" ca="1">CONCATENATE(INDIRECT(ADDRESS(1,MATCH(_xlfn.MINIFS(B15:AW15,metrics.rec,"MAE"),B15:AW15,0)+1)), ", ", INDIRECT(ADDRESS(2,MATCH(_xlfn.MINIFS(B15:AW15,metrics.rec,"MAE"),B15:AW15,0)+1)))</f>
        <v>k=5, r=0.5</v>
      </c>
      <c r="BG15" s="1" t="str" cm="1">
        <f t="array" aca="1" ref="BG15" ca="1">CONCATENATE(INDIRECT(ADDRESS(1,MATCH(_xlfn.MINIFS(B15:AW15,metrics.rec,"MSE"),B15:AW15,0)+1)), ", ", INDIRECT(ADDRESS(2,MATCH(_xlfn.MINIFS(B15:AW15,metrics.rec,"MSE"),B15:AW15,0)+1)))</f>
        <v>k=5, r=0.5</v>
      </c>
      <c r="BH15" s="1" t="str" cm="1">
        <f t="array" aca="1" ref="BH15" ca="1">CONCATENATE(INDIRECT(ADDRESS(1,MATCH(_xlfn.MAXIFS(B15:AW15,metrics.rec,"R"),B15:AW15,0)+1)), ", ", INDIRECT(ADDRESS(2,MATCH(_xlfn.MAXIFS(B15:AW15,metrics.rec,"R"),B15:AW15,0)+1)))</f>
        <v>k=15, r=0.5</v>
      </c>
      <c r="BI15" s="1" t="str" cm="1">
        <f t="array" aca="1" ref="BI15" ca="1">CONCATENATE(INDIRECT(ADDRESS(1,MATCH(_xlfn.MAXIFS(B15:AW15,metrics.rec,"Precision"),B15:AW15,0)+1)), ", ", INDIRECT(ADDRESS(2,MATCH(_xlfn.MAXIFS(B15:AW15,metrics.rec,"Precision"),B15:AW15,0)+1)))</f>
        <v>k=15, r=0.5</v>
      </c>
      <c r="BJ15" s="1" t="str" cm="1">
        <f t="array" aca="1" ref="BJ15" ca="1">CONCATENATE(INDIRECT(ADDRESS(1,MATCH(_xlfn.MAXIFS(B15:AW15,metrics.rec,"Recall"),B15:AW15,0)+1)), ", ", INDIRECT(ADDRESS(2,MATCH(_xlfn.MAXIFS(B15:AW15,metrics.rec,"Recall"),B15:AW15,0)+1)))</f>
        <v>k=15, r=0.5</v>
      </c>
      <c r="BK15" s="1" t="e" cm="1">
        <f t="array" aca="1" ref="BK15" ca="1">CONCATENATE(INDIRECT(ADDRESS(1,MATCH(_xlfn.MAXIFS(B15:AW15,metrics.rec,"Coverage"),B15:AW15,0)+1)), ", ", INDIRECT(ADDRESS(2,MATCH(_xlfn.MAXIFS(B15:AW15,metrics.rec,"Coverage"),B15:AW15,0)+1)))</f>
        <v>#N/A</v>
      </c>
      <c r="BL15" s="1" t="str" cm="1">
        <f t="array" aca="1" ref="BL15" ca="1">CONCATENATE(INDIRECT(ADDRESS(1,MATCH(_xlfn.MAXIFS(B15:AW15,metrics.rec,"Recatio"),B15:AW15,0)+1)), ", ", INDIRECT(ADDRESS(2,MATCH(_xlfn.MAXIFS(B15:AW15,metrics.rec,"Recatio"),B15:AW15,0)+1)))</f>
        <v>k=5, r=0.5</v>
      </c>
      <c r="BM15" s="1" t="str" cm="1">
        <f t="array" aca="1" ref="BM15" ca="1">CONCATENATE(INDIRECT(ADDRESS(1,MATCH(_xlfn.MINIFS(B15:AW15,metrics.rec,"Time"),B15:AW15,0)+1)), ", ", INDIRECT(ADDRESS(2,MATCH(_xlfn.MINIFS(B15:AW15,metrics.rec,"Time"),B15:AW15,0)+1)))</f>
        <v>k=15, r=0.5</v>
      </c>
    </row>
    <row r="16" spans="1:65" x14ac:dyDescent="0.2">
      <c r="A16" s="1" t="s">
        <v>12</v>
      </c>
      <c r="B16" s="4">
        <v>0.68730000000000002</v>
      </c>
      <c r="C16" s="4">
        <v>0.81330000000000002</v>
      </c>
      <c r="D16" s="4">
        <v>0.20080000000000001</v>
      </c>
      <c r="E16" s="4">
        <v>1.4E-2</v>
      </c>
      <c r="F16" s="4">
        <v>0.71240000000000003</v>
      </c>
      <c r="G16" s="4"/>
      <c r="H16" s="4">
        <v>1</v>
      </c>
      <c r="I16" s="4">
        <v>2.2957000000000001</v>
      </c>
      <c r="J16" s="14">
        <v>0.77649999999999997</v>
      </c>
      <c r="K16" s="14">
        <v>0.98440000000000005</v>
      </c>
      <c r="L16" s="14">
        <v>0.1875</v>
      </c>
      <c r="M16" s="14">
        <v>3.7900000000000003E-2</v>
      </c>
      <c r="N16" s="14">
        <v>0.82420000000000004</v>
      </c>
      <c r="O16" s="14"/>
      <c r="P16" s="14">
        <v>1</v>
      </c>
      <c r="Q16" s="14">
        <v>0.59909999999999997</v>
      </c>
      <c r="R16" s="4">
        <v>0.77739999999999998</v>
      </c>
      <c r="S16" s="4">
        <v>0.98629999999999995</v>
      </c>
      <c r="T16" s="4">
        <v>0.18770000000000001</v>
      </c>
      <c r="U16" s="4">
        <v>3.7900000000000003E-2</v>
      </c>
      <c r="V16" s="4">
        <v>0.82199999999999995</v>
      </c>
      <c r="W16" s="4"/>
      <c r="X16" s="4">
        <v>1</v>
      </c>
      <c r="Y16" s="4">
        <v>0.5343</v>
      </c>
      <c r="Z16" s="5">
        <v>0.68830000000000002</v>
      </c>
      <c r="AA16" s="5">
        <v>0.81830000000000003</v>
      </c>
      <c r="AB16" s="5">
        <v>0.19450000000000001</v>
      </c>
      <c r="AC16" s="5">
        <v>1.4E-2</v>
      </c>
      <c r="AD16" s="5">
        <v>0.71189999999999998</v>
      </c>
      <c r="AE16" s="5"/>
      <c r="AF16" s="5">
        <v>1</v>
      </c>
      <c r="AG16" s="5">
        <v>1.6037999999999999</v>
      </c>
      <c r="AH16" s="4">
        <v>0.68740000000000001</v>
      </c>
      <c r="AI16" s="4">
        <v>0.81589999999999996</v>
      </c>
      <c r="AJ16" s="4">
        <v>0.19489999999999999</v>
      </c>
      <c r="AK16" s="4">
        <v>1.4E-2</v>
      </c>
      <c r="AL16" s="4">
        <v>0.71079999999999999</v>
      </c>
      <c r="AM16" s="4"/>
      <c r="AN16" s="4">
        <v>1</v>
      </c>
      <c r="AO16" s="4">
        <v>1.8633999999999999</v>
      </c>
      <c r="AP16" s="5"/>
      <c r="AQ16" s="5"/>
      <c r="AR16" s="5"/>
      <c r="AS16" s="5"/>
      <c r="AT16" s="5"/>
      <c r="AU16" s="5"/>
      <c r="AV16" s="5"/>
      <c r="AW16" s="5"/>
      <c r="AX16" s="4">
        <f t="shared" si="0"/>
        <v>0.72338000000000002</v>
      </c>
      <c r="AY16" s="4">
        <f t="shared" si="1"/>
        <v>0.88363999999999998</v>
      </c>
      <c r="AZ16" s="4">
        <f t="shared" si="2"/>
        <v>0.19307999999999997</v>
      </c>
      <c r="BA16" s="4">
        <f t="shared" si="3"/>
        <v>2.3560000000000001E-2</v>
      </c>
      <c r="BB16" s="4">
        <f t="shared" si="4"/>
        <v>0.75625999999999993</v>
      </c>
      <c r="BC16" s="4" t="e">
        <f t="shared" si="5"/>
        <v>#DIV/0!</v>
      </c>
      <c r="BD16" s="4">
        <f t="shared" si="6"/>
        <v>1</v>
      </c>
      <c r="BE16" s="4">
        <f t="shared" si="7"/>
        <v>1.3792599999999999</v>
      </c>
      <c r="BF16" s="1" t="str" cm="1">
        <f t="array" aca="1" ref="BF16" ca="1">CONCATENATE(INDIRECT(ADDRESS(1,MATCH(_xlfn.MINIFS(B16:AW16,metrics.rec,"MAE"),B16:AW16,0)+1)), ", ", INDIRECT(ADDRESS(2,MATCH(_xlfn.MINIFS(B16:AW16,metrics.rec,"MAE"),B16:AW16,0)+1)))</f>
        <v>k=5, r=0.5</v>
      </c>
      <c r="BG16" s="1" t="str" cm="1">
        <f t="array" aca="1" ref="BG16" ca="1">CONCATENATE(INDIRECT(ADDRESS(1,MATCH(_xlfn.MINIFS(B16:AW16,metrics.rec,"MSE"),B16:AW16,0)+1)), ", ", INDIRECT(ADDRESS(2,MATCH(_xlfn.MINIFS(B16:AW16,metrics.rec,"MSE"),B16:AW16,0)+1)))</f>
        <v>k=5, r=0.5</v>
      </c>
      <c r="BH16" s="1" t="str" cm="1">
        <f t="array" aca="1" ref="BH16" ca="1">CONCATENATE(INDIRECT(ADDRESS(1,MATCH(_xlfn.MAXIFS(B16:AW16,metrics.rec,"R"),B16:AW16,0)+1)), ", ", INDIRECT(ADDRESS(2,MATCH(_xlfn.MAXIFS(B16:AW16,metrics.rec,"R"),B16:AW16,0)+1)))</f>
        <v>k=5, r=0.5</v>
      </c>
      <c r="BI16" s="1" t="str" cm="1">
        <f t="array" aca="1" ref="BI16" ca="1">CONCATENATE(INDIRECT(ADDRESS(1,MATCH(_xlfn.MAXIFS(B16:AW16,metrics.rec,"Precision"),B16:AW16,0)+1)), ", ", INDIRECT(ADDRESS(2,MATCH(_xlfn.MAXIFS(B16:AW16,metrics.rec,"Precision"),B16:AW16,0)+1)))</f>
        <v>k=10, r=0.5</v>
      </c>
      <c r="BJ16" s="1" t="str" cm="1">
        <f t="array" aca="1" ref="BJ16" ca="1">CONCATENATE(INDIRECT(ADDRESS(1,MATCH(_xlfn.MAXIFS(B16:AW16,metrics.rec,"Recall"),B16:AW16,0)+1)), ", ", INDIRECT(ADDRESS(2,MATCH(_xlfn.MAXIFS(B16:AW16,metrics.rec,"Recall"),B16:AW16,0)+1)))</f>
        <v>k=10, r=0.5</v>
      </c>
      <c r="BK16" s="1" t="e" cm="1">
        <f t="array" aca="1" ref="BK16" ca="1">CONCATENATE(INDIRECT(ADDRESS(1,MATCH(_xlfn.MAXIFS(B16:AW16,metrics.rec,"Coverage"),B16:AW16,0)+1)), ", ", INDIRECT(ADDRESS(2,MATCH(_xlfn.MAXIFS(B16:AW16,metrics.rec,"Coverage"),B16:AW16,0)+1)))</f>
        <v>#N/A</v>
      </c>
      <c r="BL16" s="1" t="str" cm="1">
        <f t="array" aca="1" ref="BL16" ca="1">CONCATENATE(INDIRECT(ADDRESS(1,MATCH(_xlfn.MAXIFS(B16:AW16,metrics.rec,"Recatio"),B16:AW16,0)+1)), ", ", INDIRECT(ADDRESS(2,MATCH(_xlfn.MAXIFS(B16:AW16,metrics.rec,"Recatio"),B16:AW16,0)+1)))</f>
        <v>k=5, r=0.5</v>
      </c>
      <c r="BM16" s="1" t="str" cm="1">
        <f t="array" aca="1" ref="BM16" ca="1">CONCATENATE(INDIRECT(ADDRESS(1,MATCH(_xlfn.MINIFS(B16:AW16,metrics.rec,"Time"),B16:AW16,0)+1)), ", ", INDIRECT(ADDRESS(2,MATCH(_xlfn.MINIFS(B16:AW16,metrics.rec,"Time"),B16:AW16,0)+1)))</f>
        <v>k=15, r=0.5</v>
      </c>
    </row>
    <row r="17" spans="1:65" x14ac:dyDescent="0.2">
      <c r="A17" s="1" t="s">
        <v>13</v>
      </c>
      <c r="B17" s="4">
        <v>0.63949999999999996</v>
      </c>
      <c r="C17" s="4">
        <v>0.7087</v>
      </c>
      <c r="D17" s="4">
        <v>0.27760000000000001</v>
      </c>
      <c r="E17" s="4">
        <v>8.8999999999999999E-3</v>
      </c>
      <c r="F17" s="4">
        <v>0.86329999999999996</v>
      </c>
      <c r="G17" s="4"/>
      <c r="H17" s="4">
        <v>1</v>
      </c>
      <c r="I17" s="4">
        <v>4.7788000000000004</v>
      </c>
      <c r="J17" s="14">
        <v>0.7208</v>
      </c>
      <c r="K17" s="14">
        <v>0.84509999999999996</v>
      </c>
      <c r="L17" s="14">
        <v>0.314</v>
      </c>
      <c r="M17" s="14">
        <v>2.9700000000000001E-2</v>
      </c>
      <c r="N17" s="14">
        <v>0.92710000000000004</v>
      </c>
      <c r="O17" s="14">
        <v>0.58079999999999998</v>
      </c>
      <c r="P17" s="14">
        <v>1</v>
      </c>
      <c r="Q17" s="14">
        <v>0.31929999999999997</v>
      </c>
      <c r="R17" s="4">
        <v>0.72130000000000005</v>
      </c>
      <c r="S17" s="4">
        <v>0.84650000000000003</v>
      </c>
      <c r="T17" s="4">
        <v>0.31559999999999999</v>
      </c>
      <c r="U17" s="4">
        <v>2.9700000000000001E-2</v>
      </c>
      <c r="V17" s="4">
        <v>0.92720000000000002</v>
      </c>
      <c r="W17" s="4">
        <v>0.58130000000000004</v>
      </c>
      <c r="X17" s="4">
        <v>1</v>
      </c>
      <c r="Y17" s="4">
        <v>0.2853</v>
      </c>
      <c r="Z17" s="5">
        <v>0.64090000000000003</v>
      </c>
      <c r="AA17" s="5">
        <v>0.71289999999999998</v>
      </c>
      <c r="AB17" s="5">
        <v>0.27600000000000002</v>
      </c>
      <c r="AC17" s="5">
        <v>8.8999999999999999E-3</v>
      </c>
      <c r="AD17" s="5">
        <v>0.86460000000000004</v>
      </c>
      <c r="AE17" s="5">
        <v>0.65700000000000003</v>
      </c>
      <c r="AF17" s="5">
        <v>1</v>
      </c>
      <c r="AG17" s="5">
        <v>5.2146999999999997</v>
      </c>
      <c r="AH17" s="4">
        <v>0.64049999999999996</v>
      </c>
      <c r="AI17" s="4">
        <v>0.71189999999999998</v>
      </c>
      <c r="AJ17" s="4">
        <v>0.27610000000000001</v>
      </c>
      <c r="AK17" s="4">
        <v>8.8999999999999999E-3</v>
      </c>
      <c r="AL17" s="4">
        <v>0.86380000000000001</v>
      </c>
      <c r="AM17" s="4">
        <v>0.65620000000000001</v>
      </c>
      <c r="AN17" s="4">
        <v>1</v>
      </c>
      <c r="AO17" s="4">
        <v>4.4074</v>
      </c>
      <c r="AP17" s="5"/>
      <c r="AQ17" s="5"/>
      <c r="AR17" s="5"/>
      <c r="AS17" s="5"/>
      <c r="AT17" s="5"/>
      <c r="AU17" s="5"/>
      <c r="AV17" s="5"/>
      <c r="AW17" s="5"/>
      <c r="AX17" s="4">
        <f t="shared" si="0"/>
        <v>0.67259999999999998</v>
      </c>
      <c r="AY17" s="4">
        <f t="shared" si="1"/>
        <v>0.76501999999999992</v>
      </c>
      <c r="AZ17" s="4">
        <f t="shared" si="2"/>
        <v>0.29186000000000001</v>
      </c>
      <c r="BA17" s="4">
        <f t="shared" si="3"/>
        <v>1.7220000000000003E-2</v>
      </c>
      <c r="BB17" s="4">
        <f t="shared" si="4"/>
        <v>0.8892000000000001</v>
      </c>
      <c r="BC17" s="4">
        <f t="shared" si="5"/>
        <v>0.61882500000000007</v>
      </c>
      <c r="BD17" s="4">
        <f t="shared" si="6"/>
        <v>1</v>
      </c>
      <c r="BE17" s="4">
        <f t="shared" si="7"/>
        <v>3.0011000000000001</v>
      </c>
      <c r="BF17" s="1" t="str" cm="1">
        <f t="array" aca="1" ref="BF17" ca="1">CONCATENATE(INDIRECT(ADDRESS(1,MATCH(_xlfn.MINIFS(B17:AW17,metrics.rec,"MAE"),B17:AW17,0)+1)), ", ", INDIRECT(ADDRESS(2,MATCH(_xlfn.MINIFS(B17:AW17,metrics.rec,"MAE"),B17:AW17,0)+1)))</f>
        <v>k=5, r=0.5</v>
      </c>
      <c r="BG17" s="1" t="str" cm="1">
        <f t="array" aca="1" ref="BG17" ca="1">CONCATENATE(INDIRECT(ADDRESS(1,MATCH(_xlfn.MINIFS(B17:AW17,metrics.rec,"MSE"),B17:AW17,0)+1)), ", ", INDIRECT(ADDRESS(2,MATCH(_xlfn.MINIFS(B17:AW17,metrics.rec,"MSE"),B17:AW17,0)+1)))</f>
        <v>k=5, r=0.5</v>
      </c>
      <c r="BH17" s="1" t="str" cm="1">
        <f t="array" aca="1" ref="BH17" ca="1">CONCATENATE(INDIRECT(ADDRESS(1,MATCH(_xlfn.MAXIFS(B17:AW17,metrics.rec,"R"),B17:AW17,0)+1)), ", ", INDIRECT(ADDRESS(2,MATCH(_xlfn.MAXIFS(B17:AW17,metrics.rec,"R"),B17:AW17,0)+1)))</f>
        <v>k=15, r=0.5</v>
      </c>
      <c r="BI17" s="1" t="str" cm="1">
        <f t="array" aca="1" ref="BI17" ca="1">CONCATENATE(INDIRECT(ADDRESS(1,MATCH(_xlfn.MAXIFS(B17:AW17,metrics.rec,"Precision"),B17:AW17,0)+1)), ", ", INDIRECT(ADDRESS(2,MATCH(_xlfn.MAXIFS(B17:AW17,metrics.rec,"Precision"),B17:AW17,0)+1)))</f>
        <v>k=10, r=0.5</v>
      </c>
      <c r="BJ17" s="1" t="str" cm="1">
        <f t="array" aca="1" ref="BJ17" ca="1">CONCATENATE(INDIRECT(ADDRESS(1,MATCH(_xlfn.MAXIFS(B17:AW17,metrics.rec,"Recall"),B17:AW17,0)+1)), ", ", INDIRECT(ADDRESS(2,MATCH(_xlfn.MAXIFS(B17:AW17,metrics.rec,"Recall"),B17:AW17,0)+1)))</f>
        <v>k=15, r=0.5</v>
      </c>
      <c r="BK17" s="1" t="str" cm="1">
        <f t="array" aca="1" ref="BK17" ca="1">CONCATENATE(INDIRECT(ADDRESS(1,MATCH(_xlfn.MAXIFS(B17:AW17,metrics.rec,"Coverage"),B17:AW17,0)+1)), ", ", INDIRECT(ADDRESS(2,MATCH(_xlfn.MAXIFS(B17:AW17,metrics.rec,"Coverage"),B17:AW17,0)+1)))</f>
        <v>k=20, r=0.5</v>
      </c>
      <c r="BL17" s="1" t="str" cm="1">
        <f t="array" aca="1" ref="BL17" ca="1">CONCATENATE(INDIRECT(ADDRESS(1,MATCH(_xlfn.MAXIFS(B17:AW17,metrics.rec,"Recatio"),B17:AW17,0)+1)), ", ", INDIRECT(ADDRESS(2,MATCH(_xlfn.MAXIFS(B17:AW17,metrics.rec,"Recatio"),B17:AW17,0)+1)))</f>
        <v>k=5, r=0.5</v>
      </c>
      <c r="BM17" s="1" t="str" cm="1">
        <f t="array" aca="1" ref="BM17" ca="1">CONCATENATE(INDIRECT(ADDRESS(1,MATCH(_xlfn.MINIFS(B17:AW17,metrics.rec,"Time"),B17:AW17,0)+1)), ", ", INDIRECT(ADDRESS(2,MATCH(_xlfn.MINIFS(B17:AW17,metrics.rec,"Time"),B17:AW17,0)+1)))</f>
        <v>k=15, r=0.5</v>
      </c>
    </row>
    <row r="18" spans="1:65" x14ac:dyDescent="0.2">
      <c r="A18" s="1" t="s">
        <v>14</v>
      </c>
      <c r="B18" s="4">
        <v>0.64080000000000004</v>
      </c>
      <c r="C18" s="4">
        <v>0.71130000000000004</v>
      </c>
      <c r="D18" s="4">
        <v>0.2747</v>
      </c>
      <c r="E18" s="4">
        <v>8.8999999999999999E-3</v>
      </c>
      <c r="F18" s="4">
        <v>0.86270000000000002</v>
      </c>
      <c r="G18" s="4"/>
      <c r="H18" s="4">
        <v>1</v>
      </c>
      <c r="I18" s="4">
        <v>4.8354999999999997</v>
      </c>
      <c r="J18" s="14">
        <v>0.72170000000000001</v>
      </c>
      <c r="K18" s="14">
        <v>0.84660000000000002</v>
      </c>
      <c r="L18" s="14">
        <v>0.31169999999999998</v>
      </c>
      <c r="M18" s="14">
        <v>2.9700000000000001E-2</v>
      </c>
      <c r="N18" s="14">
        <v>0.92700000000000005</v>
      </c>
      <c r="O18" s="14"/>
      <c r="P18" s="14">
        <v>1</v>
      </c>
      <c r="Q18" s="14">
        <v>0.312</v>
      </c>
      <c r="R18" s="4">
        <v>0.72199999999999998</v>
      </c>
      <c r="S18" s="4">
        <v>0.84770000000000001</v>
      </c>
      <c r="T18" s="4">
        <v>0.31409999999999999</v>
      </c>
      <c r="U18" s="4">
        <v>2.98E-2</v>
      </c>
      <c r="V18" s="4">
        <v>0.92689999999999995</v>
      </c>
      <c r="W18" s="4"/>
      <c r="X18" s="4">
        <v>1</v>
      </c>
      <c r="Y18" s="4">
        <v>0.26860000000000001</v>
      </c>
      <c r="Z18" s="5"/>
      <c r="AA18" s="5"/>
      <c r="AB18" s="5"/>
      <c r="AC18" s="5"/>
      <c r="AD18" s="5"/>
      <c r="AE18" s="5"/>
      <c r="AF18" s="5"/>
      <c r="AG18" s="5"/>
      <c r="AH18" s="4">
        <v>0.64159999999999995</v>
      </c>
      <c r="AI18" s="4">
        <v>0.71419999999999995</v>
      </c>
      <c r="AJ18" s="4">
        <v>0.27439999999999998</v>
      </c>
      <c r="AK18" s="4">
        <v>8.8999999999999999E-3</v>
      </c>
      <c r="AL18" s="4">
        <v>0.86280000000000001</v>
      </c>
      <c r="AM18" s="4"/>
      <c r="AN18" s="4">
        <v>1</v>
      </c>
      <c r="AO18" s="4">
        <v>4.9832000000000001</v>
      </c>
      <c r="AP18" s="5"/>
      <c r="AQ18" s="5"/>
      <c r="AR18" s="5"/>
      <c r="AS18" s="5"/>
      <c r="AT18" s="5"/>
      <c r="AU18" s="5"/>
      <c r="AV18" s="5"/>
      <c r="AW18" s="5"/>
      <c r="AX18" s="4">
        <f t="shared" si="0"/>
        <v>0.68152500000000005</v>
      </c>
      <c r="AY18" s="4">
        <f t="shared" si="1"/>
        <v>0.77995000000000003</v>
      </c>
      <c r="AZ18" s="4">
        <f t="shared" si="2"/>
        <v>0.29372500000000001</v>
      </c>
      <c r="BA18" s="4">
        <f t="shared" si="3"/>
        <v>1.9325000000000002E-2</v>
      </c>
      <c r="BB18" s="4">
        <f t="shared" si="4"/>
        <v>0.89485000000000003</v>
      </c>
      <c r="BC18" s="4" t="e">
        <f t="shared" si="5"/>
        <v>#DIV/0!</v>
      </c>
      <c r="BD18" s="4">
        <f t="shared" si="6"/>
        <v>1</v>
      </c>
      <c r="BE18" s="4">
        <f t="shared" si="7"/>
        <v>2.5998250000000001</v>
      </c>
      <c r="BF18" s="1" t="str" cm="1">
        <f t="array" aca="1" ref="BF18" ca="1">CONCATENATE(INDIRECT(ADDRESS(1,MATCH(_xlfn.MINIFS(B18:AW18,metrics.rec,"MAE"),B18:AW18,0)+1)), ", ", INDIRECT(ADDRESS(2,MATCH(_xlfn.MINIFS(B18:AW18,metrics.rec,"MAE"),B18:AW18,0)+1)))</f>
        <v>k=5, r=0.5</v>
      </c>
      <c r="BG18" s="1" t="str" cm="1">
        <f t="array" aca="1" ref="BG18" ca="1">CONCATENATE(INDIRECT(ADDRESS(1,MATCH(_xlfn.MINIFS(B18:AW18,metrics.rec,"MSE"),B18:AW18,0)+1)), ", ", INDIRECT(ADDRESS(2,MATCH(_xlfn.MINIFS(B18:AW18,metrics.rec,"MSE"),B18:AW18,0)+1)))</f>
        <v>k=5, r=0.5</v>
      </c>
      <c r="BH18" s="1" t="str" cm="1">
        <f t="array" aca="1" ref="BH18" ca="1">CONCATENATE(INDIRECT(ADDRESS(1,MATCH(_xlfn.MAXIFS(B18:AW18,metrics.rec,"R"),B18:AW18,0)+1)), ", ", INDIRECT(ADDRESS(2,MATCH(_xlfn.MAXIFS(B18:AW18,metrics.rec,"R"),B18:AW18,0)+1)))</f>
        <v>k=15, r=0.5</v>
      </c>
      <c r="BI18" s="1" t="str" cm="1">
        <f t="array" aca="1" ref="BI18" ca="1">CONCATENATE(INDIRECT(ADDRESS(1,MATCH(_xlfn.MAXIFS(B18:AW18,metrics.rec,"Precision"),B18:AW18,0)+1)), ", ", INDIRECT(ADDRESS(2,MATCH(_xlfn.MAXIFS(B18:AW18,metrics.rec,"Precision"),B18:AW18,0)+1)))</f>
        <v>k=15, r=0.5</v>
      </c>
      <c r="BJ18" s="1" t="str" cm="1">
        <f t="array" aca="1" ref="BJ18" ca="1">CONCATENATE(INDIRECT(ADDRESS(1,MATCH(_xlfn.MAXIFS(B18:AW18,metrics.rec,"Recall"),B18:AW18,0)+1)), ", ", INDIRECT(ADDRESS(2,MATCH(_xlfn.MAXIFS(B18:AW18,metrics.rec,"Recall"),B18:AW18,0)+1)))</f>
        <v>k=10, r=0.5</v>
      </c>
      <c r="BK18" s="1" t="e" cm="1">
        <f t="array" aca="1" ref="BK18" ca="1">CONCATENATE(INDIRECT(ADDRESS(1,MATCH(_xlfn.MAXIFS(B18:AW18,metrics.rec,"Coverage"),B18:AW18,0)+1)), ", ", INDIRECT(ADDRESS(2,MATCH(_xlfn.MAXIFS(B18:AW18,metrics.rec,"Coverage"),B18:AW18,0)+1)))</f>
        <v>#N/A</v>
      </c>
      <c r="BL18" s="1" t="str" cm="1">
        <f t="array" aca="1" ref="BL18" ca="1">CONCATENATE(INDIRECT(ADDRESS(1,MATCH(_xlfn.MAXIFS(B18:AW18,metrics.rec,"Recatio"),B18:AW18,0)+1)), ", ", INDIRECT(ADDRESS(2,MATCH(_xlfn.MAXIFS(B18:AW18,metrics.rec,"Recatio"),B18:AW18,0)+1)))</f>
        <v>k=5, r=0.5</v>
      </c>
      <c r="BM18" s="1" t="str" cm="1">
        <f t="array" aca="1" ref="BM18" ca="1">CONCATENATE(INDIRECT(ADDRESS(1,MATCH(_xlfn.MINIFS(B18:AW18,metrics.rec,"Time"),B18:AW18,0)+1)), ", ", INDIRECT(ADDRESS(2,MATCH(_xlfn.MINIFS(B18:AW18,metrics.rec,"Time"),B18:AW18,0)+1)))</f>
        <v>k=15, r=0.5</v>
      </c>
    </row>
    <row r="19" spans="1:65" x14ac:dyDescent="0.2">
      <c r="A19" s="1" t="s">
        <v>15</v>
      </c>
      <c r="B19" s="4">
        <v>0.63849999999999996</v>
      </c>
      <c r="C19" s="4">
        <v>0.70979999999999999</v>
      </c>
      <c r="D19" s="4">
        <v>0.27400000000000002</v>
      </c>
      <c r="E19" s="4">
        <v>9.5999999999999992E-3</v>
      </c>
      <c r="F19" s="4">
        <v>0.85580000000000001</v>
      </c>
      <c r="G19" s="4"/>
      <c r="H19" s="4">
        <v>1</v>
      </c>
      <c r="I19" s="4">
        <v>4.7178000000000004</v>
      </c>
      <c r="J19" s="14">
        <v>0.71689999999999998</v>
      </c>
      <c r="K19" s="14">
        <v>0.83899999999999997</v>
      </c>
      <c r="L19" s="14">
        <v>0.31759999999999999</v>
      </c>
      <c r="M19" s="14">
        <v>3.0499999999999999E-2</v>
      </c>
      <c r="N19" s="14">
        <v>0.92830000000000001</v>
      </c>
      <c r="O19" s="14">
        <v>0.56610000000000005</v>
      </c>
      <c r="P19" s="14">
        <v>1</v>
      </c>
      <c r="Q19" s="14">
        <v>0.33439999999999998</v>
      </c>
      <c r="R19" s="4">
        <v>0.71709999999999996</v>
      </c>
      <c r="S19" s="4">
        <v>0.83960000000000001</v>
      </c>
      <c r="T19" s="4">
        <v>0.31709999999999999</v>
      </c>
      <c r="U19" s="4">
        <v>3.0599999999999999E-2</v>
      </c>
      <c r="V19" s="4">
        <v>0.92800000000000005</v>
      </c>
      <c r="W19" s="4">
        <v>0.56520000000000004</v>
      </c>
      <c r="X19" s="4">
        <v>1</v>
      </c>
      <c r="Y19" s="4">
        <v>0.29399999999999998</v>
      </c>
      <c r="Z19" s="5">
        <v>0.64059999999999995</v>
      </c>
      <c r="AA19" s="5">
        <v>0.71560000000000001</v>
      </c>
      <c r="AB19" s="5">
        <v>0.26819999999999999</v>
      </c>
      <c r="AC19" s="5">
        <v>9.4999999999999998E-3</v>
      </c>
      <c r="AD19" s="5">
        <v>0.85550000000000004</v>
      </c>
      <c r="AE19" s="5">
        <v>0.60429999999999995</v>
      </c>
      <c r="AF19" s="5">
        <v>1</v>
      </c>
      <c r="AG19" s="5">
        <v>4.9311999999999996</v>
      </c>
      <c r="AH19" s="4">
        <v>0.6391</v>
      </c>
      <c r="AI19" s="4">
        <v>0.71189999999999998</v>
      </c>
      <c r="AJ19" s="4">
        <v>0.27079999999999999</v>
      </c>
      <c r="AK19" s="4">
        <v>9.5999999999999992E-3</v>
      </c>
      <c r="AL19" s="4">
        <v>0.85540000000000005</v>
      </c>
      <c r="AM19" s="4">
        <v>0.60319999999999996</v>
      </c>
      <c r="AN19" s="4">
        <v>1</v>
      </c>
      <c r="AO19" s="4">
        <v>4.6199000000000003</v>
      </c>
      <c r="AP19" s="5"/>
      <c r="AQ19" s="5"/>
      <c r="AR19" s="5"/>
      <c r="AS19" s="5"/>
      <c r="AT19" s="5"/>
      <c r="AU19" s="5"/>
      <c r="AV19" s="5"/>
      <c r="AW19" s="5"/>
      <c r="AX19" s="4">
        <f t="shared" si="0"/>
        <v>0.67043999999999992</v>
      </c>
      <c r="AY19" s="4">
        <f t="shared" si="1"/>
        <v>0.76317999999999997</v>
      </c>
      <c r="AZ19" s="4">
        <f t="shared" si="2"/>
        <v>0.28954000000000002</v>
      </c>
      <c r="BA19" s="4">
        <f t="shared" si="3"/>
        <v>1.7959999999999997E-2</v>
      </c>
      <c r="BB19" s="4">
        <f t="shared" si="4"/>
        <v>0.88460000000000005</v>
      </c>
      <c r="BC19" s="4">
        <f t="shared" si="5"/>
        <v>0.5847</v>
      </c>
      <c r="BD19" s="4">
        <f t="shared" si="6"/>
        <v>1</v>
      </c>
      <c r="BE19" s="4">
        <f t="shared" si="7"/>
        <v>2.9794600000000004</v>
      </c>
      <c r="BF19" s="1" t="str" cm="1">
        <f t="array" aca="1" ref="BF19" ca="1">CONCATENATE(INDIRECT(ADDRESS(1,MATCH(_xlfn.MINIFS(B19:AW19,metrics.rec,"MAE"),B19:AW19,0)+1)), ", ", INDIRECT(ADDRESS(2,MATCH(_xlfn.MINIFS(B19:AW19,metrics.rec,"MAE"),B19:AW19,0)+1)))</f>
        <v>k=5, r=0.5</v>
      </c>
      <c r="BG19" s="1" t="str" cm="1">
        <f t="array" aca="1" ref="BG19" ca="1">CONCATENATE(INDIRECT(ADDRESS(1,MATCH(_xlfn.MINIFS(B19:AW19,metrics.rec,"MSE"),B19:AW19,0)+1)), ", ", INDIRECT(ADDRESS(2,MATCH(_xlfn.MINIFS(B19:AW19,metrics.rec,"MSE"),B19:AW19,0)+1)))</f>
        <v>k=5, r=0.5</v>
      </c>
      <c r="BH19" s="1" t="str" cm="1">
        <f t="array" aca="1" ref="BH19" ca="1">CONCATENATE(INDIRECT(ADDRESS(1,MATCH(_xlfn.MAXIFS(B19:AW19,metrics.rec,"R"),B19:AW19,0)+1)), ", ", INDIRECT(ADDRESS(2,MATCH(_xlfn.MAXIFS(B19:AW19,metrics.rec,"R"),B19:AW19,0)+1)))</f>
        <v>k=10, r=0.5</v>
      </c>
      <c r="BI19" s="1" t="str" cm="1">
        <f t="array" aca="1" ref="BI19" ca="1">CONCATENATE(INDIRECT(ADDRESS(1,MATCH(_xlfn.MAXIFS(B19:AW19,metrics.rec,"Precision"),B19:AW19,0)+1)), ", ", INDIRECT(ADDRESS(2,MATCH(_xlfn.MAXIFS(B19:AW19,metrics.rec,"Precision"),B19:AW19,0)+1)))</f>
        <v>k=15, r=0.5</v>
      </c>
      <c r="BJ19" s="1" t="str" cm="1">
        <f t="array" aca="1" ref="BJ19" ca="1">CONCATENATE(INDIRECT(ADDRESS(1,MATCH(_xlfn.MAXIFS(B19:AW19,metrics.rec,"Recall"),B19:AW19,0)+1)), ", ", INDIRECT(ADDRESS(2,MATCH(_xlfn.MAXIFS(B19:AW19,metrics.rec,"Recall"),B19:AW19,0)+1)))</f>
        <v>k=10, r=0.5</v>
      </c>
      <c r="BK19" s="1" t="str" cm="1">
        <f t="array" aca="1" ref="BK19" ca="1">CONCATENATE(INDIRECT(ADDRESS(1,MATCH(_xlfn.MAXIFS(B19:AW19,metrics.rec,"Coverage"),B19:AW19,0)+1)), ", ", INDIRECT(ADDRESS(2,MATCH(_xlfn.MAXIFS(B19:AW19,metrics.rec,"Coverage"),B19:AW19,0)+1)))</f>
        <v>k=20, r=0.5</v>
      </c>
      <c r="BL19" s="1" t="str" cm="1">
        <f t="array" aca="1" ref="BL19" ca="1">CONCATENATE(INDIRECT(ADDRESS(1,MATCH(_xlfn.MAXIFS(B19:AW19,metrics.rec,"Recatio"),B19:AW19,0)+1)), ", ", INDIRECT(ADDRESS(2,MATCH(_xlfn.MAXIFS(B19:AW19,metrics.rec,"Recatio"),B19:AW19,0)+1)))</f>
        <v>k=5, r=0.5</v>
      </c>
      <c r="BM19" s="1" t="str" cm="1">
        <f t="array" aca="1" ref="BM19" ca="1">CONCATENATE(INDIRECT(ADDRESS(1,MATCH(_xlfn.MINIFS(B19:AW19,metrics.rec,"Time"),B19:AW19,0)+1)), ", ", INDIRECT(ADDRESS(2,MATCH(_xlfn.MINIFS(B19:AW19,metrics.rec,"Time"),B19:AW19,0)+1)))</f>
        <v>k=15, r=0.5</v>
      </c>
    </row>
    <row r="20" spans="1:65" x14ac:dyDescent="0.2">
      <c r="A20" s="1" t="s">
        <v>16</v>
      </c>
      <c r="B20" s="4">
        <v>0.63670000000000004</v>
      </c>
      <c r="C20" s="4">
        <v>0.70240000000000002</v>
      </c>
      <c r="D20" s="4">
        <v>0.28349999999999997</v>
      </c>
      <c r="E20" s="4">
        <v>8.8999999999999999E-3</v>
      </c>
      <c r="F20" s="4">
        <v>0.86299999999999999</v>
      </c>
      <c r="G20" s="4"/>
      <c r="H20" s="4">
        <v>1</v>
      </c>
      <c r="I20" s="4">
        <v>4.6097999999999999</v>
      </c>
      <c r="J20" s="14">
        <v>0.71860000000000002</v>
      </c>
      <c r="K20" s="14">
        <v>0.84030000000000005</v>
      </c>
      <c r="L20" s="14">
        <v>0.31869999999999998</v>
      </c>
      <c r="M20" s="14">
        <v>2.9700000000000001E-2</v>
      </c>
      <c r="N20" s="14">
        <v>0.92789999999999995</v>
      </c>
      <c r="O20" s="14">
        <v>0.58160000000000001</v>
      </c>
      <c r="P20" s="14">
        <v>1</v>
      </c>
      <c r="Q20" s="14">
        <v>0.31950000000000001</v>
      </c>
      <c r="R20" s="4">
        <v>0.71889999999999998</v>
      </c>
      <c r="S20" s="4">
        <v>0.84130000000000005</v>
      </c>
      <c r="T20" s="4">
        <v>0.32029999999999997</v>
      </c>
      <c r="U20" s="4">
        <v>2.9700000000000001E-2</v>
      </c>
      <c r="V20" s="4">
        <v>0.92800000000000005</v>
      </c>
      <c r="W20" s="4">
        <v>0.58189999999999997</v>
      </c>
      <c r="X20" s="4">
        <v>1</v>
      </c>
      <c r="Y20" s="4">
        <v>0.2853</v>
      </c>
      <c r="Z20" s="5">
        <v>0.63819999999999999</v>
      </c>
      <c r="AA20" s="5">
        <v>0.70699999999999996</v>
      </c>
      <c r="AB20" s="5">
        <v>0.27729999999999999</v>
      </c>
      <c r="AC20" s="5">
        <v>8.8999999999999999E-3</v>
      </c>
      <c r="AD20" s="5">
        <v>0.86429999999999996</v>
      </c>
      <c r="AE20" s="5">
        <v>0.65700000000000003</v>
      </c>
      <c r="AF20" s="5">
        <v>1</v>
      </c>
      <c r="AG20" s="5">
        <v>5.3544</v>
      </c>
      <c r="AH20" s="4">
        <v>0.63770000000000004</v>
      </c>
      <c r="AI20" s="4">
        <v>0.70569999999999999</v>
      </c>
      <c r="AJ20" s="4">
        <v>0.28000000000000003</v>
      </c>
      <c r="AK20" s="4">
        <v>8.8999999999999999E-3</v>
      </c>
      <c r="AL20" s="4">
        <v>0.86339999999999995</v>
      </c>
      <c r="AM20" s="4">
        <v>0.65649999999999997</v>
      </c>
      <c r="AN20" s="4">
        <v>1</v>
      </c>
      <c r="AO20" s="4">
        <v>4.5437000000000003</v>
      </c>
      <c r="AP20" s="5"/>
      <c r="AQ20" s="5"/>
      <c r="AR20" s="5"/>
      <c r="AS20" s="5"/>
      <c r="AT20" s="5"/>
      <c r="AU20" s="5"/>
      <c r="AV20" s="5"/>
      <c r="AW20" s="5"/>
      <c r="AX20" s="4">
        <f t="shared" si="0"/>
        <v>0.67002000000000006</v>
      </c>
      <c r="AY20" s="4">
        <f t="shared" si="1"/>
        <v>0.7593399999999999</v>
      </c>
      <c r="AZ20" s="4">
        <f t="shared" si="2"/>
        <v>0.29595999999999995</v>
      </c>
      <c r="BA20" s="4">
        <f t="shared" si="3"/>
        <v>1.7220000000000003E-2</v>
      </c>
      <c r="BB20" s="4">
        <f t="shared" si="4"/>
        <v>0.88932</v>
      </c>
      <c r="BC20" s="4">
        <f t="shared" si="5"/>
        <v>0.61924999999999997</v>
      </c>
      <c r="BD20" s="4">
        <f t="shared" si="6"/>
        <v>1</v>
      </c>
      <c r="BE20" s="4">
        <f t="shared" si="7"/>
        <v>3.0225400000000002</v>
      </c>
      <c r="BF20" s="1" t="str" cm="1">
        <f t="array" aca="1" ref="BF20" ca="1">CONCATENATE(INDIRECT(ADDRESS(1,MATCH(_xlfn.MINIFS(B20:AW20,metrics.rec,"MAE"),B20:AW20,0)+1)), ", ", INDIRECT(ADDRESS(2,MATCH(_xlfn.MINIFS(B20:AW20,metrics.rec,"MAE"),B20:AW20,0)+1)))</f>
        <v>k=5, r=0.5</v>
      </c>
      <c r="BG20" s="1" t="str" cm="1">
        <f t="array" aca="1" ref="BG20" ca="1">CONCATENATE(INDIRECT(ADDRESS(1,MATCH(_xlfn.MINIFS(B20:AW20,metrics.rec,"MSE"),B20:AW20,0)+1)), ", ", INDIRECT(ADDRESS(2,MATCH(_xlfn.MINIFS(B20:AW20,metrics.rec,"MSE"),B20:AW20,0)+1)))</f>
        <v>k=5, r=0.5</v>
      </c>
      <c r="BH20" s="1" t="str" cm="1">
        <f t="array" aca="1" ref="BH20" ca="1">CONCATENATE(INDIRECT(ADDRESS(1,MATCH(_xlfn.MAXIFS(B20:AW20,metrics.rec,"R"),B20:AW20,0)+1)), ", ", INDIRECT(ADDRESS(2,MATCH(_xlfn.MAXIFS(B20:AW20,metrics.rec,"R"),B20:AW20,0)+1)))</f>
        <v>k=15, r=0.5</v>
      </c>
      <c r="BI20" s="1" t="str" cm="1">
        <f t="array" aca="1" ref="BI20" ca="1">CONCATENATE(INDIRECT(ADDRESS(1,MATCH(_xlfn.MAXIFS(B20:AW20,metrics.rec,"Precision"),B20:AW20,0)+1)), ", ", INDIRECT(ADDRESS(2,MATCH(_xlfn.MAXIFS(B20:AW20,metrics.rec,"Precision"),B20:AW20,0)+1)))</f>
        <v>k=10, r=0.5</v>
      </c>
      <c r="BJ20" s="1" t="str" cm="1">
        <f t="array" aca="1" ref="BJ20" ca="1">CONCATENATE(INDIRECT(ADDRESS(1,MATCH(_xlfn.MAXIFS(B20:AW20,metrics.rec,"Recall"),B20:AW20,0)+1)), ", ", INDIRECT(ADDRESS(2,MATCH(_xlfn.MAXIFS(B20:AW20,metrics.rec,"Recall"),B20:AW20,0)+1)))</f>
        <v>k=15, r=0.5</v>
      </c>
      <c r="BK20" s="1" t="str" cm="1">
        <f t="array" aca="1" ref="BK20" ca="1">CONCATENATE(INDIRECT(ADDRESS(1,MATCH(_xlfn.MAXIFS(B20:AW20,metrics.rec,"Coverage"),B20:AW20,0)+1)), ", ", INDIRECT(ADDRESS(2,MATCH(_xlfn.MAXIFS(B20:AW20,metrics.rec,"Coverage"),B20:AW20,0)+1)))</f>
        <v>k=20, r=0.5</v>
      </c>
      <c r="BL20" s="1" t="str" cm="1">
        <f t="array" aca="1" ref="BL20" ca="1">CONCATENATE(INDIRECT(ADDRESS(1,MATCH(_xlfn.MAXIFS(B20:AW20,metrics.rec,"Recatio"),B20:AW20,0)+1)), ", ", INDIRECT(ADDRESS(2,MATCH(_xlfn.MAXIFS(B20:AW20,metrics.rec,"Recatio"),B20:AW20,0)+1)))</f>
        <v>k=5, r=0.5</v>
      </c>
      <c r="BM20" s="1" t="str" cm="1">
        <f t="array" aca="1" ref="BM20" ca="1">CONCATENATE(INDIRECT(ADDRESS(1,MATCH(_xlfn.MINIFS(B20:AW20,metrics.rec,"Time"),B20:AW20,0)+1)), ", ", INDIRECT(ADDRESS(2,MATCH(_xlfn.MINIFS(B20:AW20,metrics.rec,"Time"),B20:AW20,0)+1)))</f>
        <v>k=15, r=0.5</v>
      </c>
    </row>
    <row r="21" spans="1:65" x14ac:dyDescent="0.2">
      <c r="A21" s="1" t="s">
        <v>17</v>
      </c>
      <c r="B21" s="4">
        <v>0.63859999999999995</v>
      </c>
      <c r="C21" s="4">
        <v>0.7087</v>
      </c>
      <c r="D21" s="4">
        <v>0.2697</v>
      </c>
      <c r="E21" s="4">
        <v>9.1999999999999998E-3</v>
      </c>
      <c r="F21" s="4">
        <v>0.86219999999999997</v>
      </c>
      <c r="G21" s="4"/>
      <c r="H21" s="4">
        <v>1</v>
      </c>
      <c r="I21" s="4">
        <v>4.9466999999999999</v>
      </c>
      <c r="J21" s="14">
        <v>0.71719999999999995</v>
      </c>
      <c r="K21" s="14">
        <v>0.83899999999999997</v>
      </c>
      <c r="L21" s="14">
        <v>0.3165</v>
      </c>
      <c r="M21" s="14">
        <v>2.9700000000000001E-2</v>
      </c>
      <c r="N21" s="14">
        <v>0.92879999999999996</v>
      </c>
      <c r="O21" s="14">
        <v>0.58109999999999995</v>
      </c>
      <c r="P21" s="14">
        <v>1</v>
      </c>
      <c r="Q21" s="14">
        <v>0.31659999999999999</v>
      </c>
      <c r="R21" s="4">
        <v>0.71740000000000004</v>
      </c>
      <c r="S21" s="4">
        <v>0.8397</v>
      </c>
      <c r="T21" s="4">
        <v>0.318</v>
      </c>
      <c r="U21" s="4">
        <v>2.98E-2</v>
      </c>
      <c r="V21" s="4">
        <v>0.92849999999999999</v>
      </c>
      <c r="W21" s="4">
        <v>0.58079999999999998</v>
      </c>
      <c r="X21" s="4">
        <v>1</v>
      </c>
      <c r="Y21" s="4">
        <v>0.28539999999999999</v>
      </c>
      <c r="Z21" s="5">
        <v>0.63990000000000002</v>
      </c>
      <c r="AA21" s="5">
        <v>0.71289999999999998</v>
      </c>
      <c r="AB21" s="5">
        <v>0.26679999999999998</v>
      </c>
      <c r="AC21" s="5">
        <v>9.1000000000000004E-3</v>
      </c>
      <c r="AD21" s="5">
        <v>0.86250000000000004</v>
      </c>
      <c r="AE21" s="5">
        <v>0.63680000000000003</v>
      </c>
      <c r="AF21" s="5">
        <v>1</v>
      </c>
      <c r="AG21" s="5">
        <v>5.3044000000000002</v>
      </c>
      <c r="AH21" s="4">
        <v>0.63939999999999997</v>
      </c>
      <c r="AI21" s="4">
        <v>0.7117</v>
      </c>
      <c r="AJ21" s="4">
        <v>0.26800000000000002</v>
      </c>
      <c r="AK21" s="4">
        <v>9.1999999999999998E-3</v>
      </c>
      <c r="AL21" s="4">
        <v>0.86160000000000003</v>
      </c>
      <c r="AM21" s="4">
        <v>0.63629999999999998</v>
      </c>
      <c r="AN21" s="4">
        <v>1</v>
      </c>
      <c r="AO21" s="4">
        <v>4.4897999999999998</v>
      </c>
      <c r="AP21" s="5"/>
      <c r="AQ21" s="5"/>
      <c r="AR21" s="5"/>
      <c r="AS21" s="5"/>
      <c r="AT21" s="5"/>
      <c r="AU21" s="5"/>
      <c r="AV21" s="5"/>
      <c r="AW21" s="5"/>
      <c r="AX21" s="4">
        <f t="shared" si="0"/>
        <v>0.67049999999999998</v>
      </c>
      <c r="AY21" s="4">
        <f t="shared" si="1"/>
        <v>0.76239999999999997</v>
      </c>
      <c r="AZ21" s="4">
        <f t="shared" si="2"/>
        <v>0.2878</v>
      </c>
      <c r="BA21" s="4">
        <f t="shared" si="3"/>
        <v>1.7400000000000002E-2</v>
      </c>
      <c r="BB21" s="4">
        <f t="shared" si="4"/>
        <v>0.88871999999999995</v>
      </c>
      <c r="BC21" s="4">
        <f t="shared" si="5"/>
        <v>0.60875000000000001</v>
      </c>
      <c r="BD21" s="4">
        <f t="shared" si="6"/>
        <v>1</v>
      </c>
      <c r="BE21" s="4">
        <f t="shared" si="7"/>
        <v>3.0685799999999999</v>
      </c>
      <c r="BF21" s="1" t="str" cm="1">
        <f t="array" aca="1" ref="BF21" ca="1">CONCATENATE(INDIRECT(ADDRESS(1,MATCH(_xlfn.MINIFS(B21:AW21,metrics.rec,"MAE"),B21:AW21,0)+1)), ", ", INDIRECT(ADDRESS(2,MATCH(_xlfn.MINIFS(B21:AW21,metrics.rec,"MAE"),B21:AW21,0)+1)))</f>
        <v>k=5, r=0.5</v>
      </c>
      <c r="BG21" s="1" t="str" cm="1">
        <f t="array" aca="1" ref="BG21" ca="1">CONCATENATE(INDIRECT(ADDRESS(1,MATCH(_xlfn.MINIFS(B21:AW21,metrics.rec,"MSE"),B21:AW21,0)+1)), ", ", INDIRECT(ADDRESS(2,MATCH(_xlfn.MINIFS(B21:AW21,metrics.rec,"MSE"),B21:AW21,0)+1)))</f>
        <v>k=5, r=0.5</v>
      </c>
      <c r="BH21" s="1" t="str" cm="1">
        <f t="array" aca="1" ref="BH21" ca="1">CONCATENATE(INDIRECT(ADDRESS(1,MATCH(_xlfn.MAXIFS(B21:AW21,metrics.rec,"R"),B21:AW21,0)+1)), ", ", INDIRECT(ADDRESS(2,MATCH(_xlfn.MAXIFS(B21:AW21,metrics.rec,"R"),B21:AW21,0)+1)))</f>
        <v>k=15, r=0.5</v>
      </c>
      <c r="BI21" s="1" t="str" cm="1">
        <f t="array" aca="1" ref="BI21" ca="1">CONCATENATE(INDIRECT(ADDRESS(1,MATCH(_xlfn.MAXIFS(B21:AW21,metrics.rec,"Precision"),B21:AW21,0)+1)), ", ", INDIRECT(ADDRESS(2,MATCH(_xlfn.MAXIFS(B21:AW21,metrics.rec,"Precision"),B21:AW21,0)+1)))</f>
        <v>k=15, r=0.5</v>
      </c>
      <c r="BJ21" s="1" t="str" cm="1">
        <f t="array" aca="1" ref="BJ21" ca="1">CONCATENATE(INDIRECT(ADDRESS(1,MATCH(_xlfn.MAXIFS(B21:AW21,metrics.rec,"Recall"),B21:AW21,0)+1)), ", ", INDIRECT(ADDRESS(2,MATCH(_xlfn.MAXIFS(B21:AW21,metrics.rec,"Recall"),B21:AW21,0)+1)))</f>
        <v>k=10, r=0.5</v>
      </c>
      <c r="BK21" s="1" t="str" cm="1">
        <f t="array" aca="1" ref="BK21" ca="1">CONCATENATE(INDIRECT(ADDRESS(1,MATCH(_xlfn.MAXIFS(B21:AW21,metrics.rec,"Coverage"),B21:AW21,0)+1)), ", ", INDIRECT(ADDRESS(2,MATCH(_xlfn.MAXIFS(B21:AW21,metrics.rec,"Coverage"),B21:AW21,0)+1)))</f>
        <v>k=20, r=0.5</v>
      </c>
      <c r="BL21" s="1" t="str" cm="1">
        <f t="array" aca="1" ref="BL21" ca="1">CONCATENATE(INDIRECT(ADDRESS(1,MATCH(_xlfn.MAXIFS(B21:AW21,metrics.rec,"Recatio"),B21:AW21,0)+1)), ", ", INDIRECT(ADDRESS(2,MATCH(_xlfn.MAXIFS(B21:AW21,metrics.rec,"Recatio"),B21:AW21,0)+1)))</f>
        <v>k=5, r=0.5</v>
      </c>
      <c r="BM21" s="1" t="str" cm="1">
        <f t="array" aca="1" ref="BM21" ca="1">CONCATENATE(INDIRECT(ADDRESS(1,MATCH(_xlfn.MINIFS(B21:AW21,metrics.rec,"Time"),B21:AW21,0)+1)), ", ", INDIRECT(ADDRESS(2,MATCH(_xlfn.MINIFS(B21:AW21,metrics.rec,"Time"),B21:AW21,0)+1)))</f>
        <v>k=15, r=0.5</v>
      </c>
    </row>
    <row r="22" spans="1:65" x14ac:dyDescent="0.2">
      <c r="A22" s="1" t="s">
        <v>18</v>
      </c>
      <c r="B22" s="4">
        <v>0.64800000000000002</v>
      </c>
      <c r="C22" s="4">
        <v>0.72540000000000004</v>
      </c>
      <c r="D22" s="4">
        <v>0.26500000000000001</v>
      </c>
      <c r="E22" s="4">
        <v>8.8999999999999999E-3</v>
      </c>
      <c r="F22" s="4">
        <v>0.86060000000000003</v>
      </c>
      <c r="G22" s="4"/>
      <c r="H22" s="4">
        <v>1</v>
      </c>
      <c r="I22" s="4">
        <v>5.0396999999999998</v>
      </c>
      <c r="J22" s="14">
        <v>0.72929999999999995</v>
      </c>
      <c r="K22" s="14">
        <v>0.86399999999999999</v>
      </c>
      <c r="L22" s="14">
        <v>0.29630000000000001</v>
      </c>
      <c r="M22" s="14">
        <v>2.98E-2</v>
      </c>
      <c r="N22" s="14">
        <v>0.92479999999999996</v>
      </c>
      <c r="O22" s="14">
        <v>0.57830000000000004</v>
      </c>
      <c r="P22" s="14">
        <v>1</v>
      </c>
      <c r="Q22" s="14">
        <v>0.31809999999999999</v>
      </c>
      <c r="R22" s="4">
        <v>0.7298</v>
      </c>
      <c r="S22" s="4">
        <v>0.86550000000000005</v>
      </c>
      <c r="T22" s="4">
        <v>0.30009999999999998</v>
      </c>
      <c r="U22" s="4">
        <v>2.98E-2</v>
      </c>
      <c r="V22" s="4">
        <v>0.92459999999999998</v>
      </c>
      <c r="W22" s="4">
        <v>0.57879999999999998</v>
      </c>
      <c r="X22" s="4">
        <v>1</v>
      </c>
      <c r="Y22" s="4">
        <v>0.28460000000000002</v>
      </c>
      <c r="Z22" s="5">
        <v>0.64939999999999998</v>
      </c>
      <c r="AA22" s="5">
        <v>0.72899999999999998</v>
      </c>
      <c r="AB22" s="5">
        <v>0.26250000000000001</v>
      </c>
      <c r="AC22" s="5">
        <v>8.8999999999999999E-3</v>
      </c>
      <c r="AD22" s="5">
        <v>0.86129999999999995</v>
      </c>
      <c r="AE22" s="5">
        <v>0.65359999999999996</v>
      </c>
      <c r="AF22" s="5">
        <v>1</v>
      </c>
      <c r="AG22" s="5">
        <v>5.3221999999999996</v>
      </c>
      <c r="AH22" s="4">
        <v>0.64870000000000005</v>
      </c>
      <c r="AI22" s="4">
        <v>0.72789999999999999</v>
      </c>
      <c r="AJ22" s="4">
        <v>0.26419999999999999</v>
      </c>
      <c r="AK22" s="4">
        <v>8.8999999999999999E-3</v>
      </c>
      <c r="AL22" s="4">
        <v>0.86019999999999996</v>
      </c>
      <c r="AM22" s="4">
        <v>0.65300000000000002</v>
      </c>
      <c r="AN22" s="4">
        <v>1</v>
      </c>
      <c r="AO22" s="4">
        <v>4.4904999999999999</v>
      </c>
      <c r="AP22" s="5"/>
      <c r="AQ22" s="5"/>
      <c r="AR22" s="5"/>
      <c r="AS22" s="5"/>
      <c r="AT22" s="5"/>
      <c r="AU22" s="5"/>
      <c r="AV22" s="5"/>
      <c r="AW22" s="5"/>
      <c r="AX22" s="4">
        <f t="shared" si="0"/>
        <v>0.68103999999999998</v>
      </c>
      <c r="AY22" s="4">
        <f t="shared" si="1"/>
        <v>0.78235999999999994</v>
      </c>
      <c r="AZ22" s="4">
        <f t="shared" si="2"/>
        <v>0.27761999999999998</v>
      </c>
      <c r="BA22" s="4">
        <f t="shared" si="3"/>
        <v>1.7260000000000005E-2</v>
      </c>
      <c r="BB22" s="4">
        <f t="shared" si="4"/>
        <v>0.88629999999999998</v>
      </c>
      <c r="BC22" s="4">
        <f t="shared" si="5"/>
        <v>0.61592500000000006</v>
      </c>
      <c r="BD22" s="4">
        <f t="shared" si="6"/>
        <v>1</v>
      </c>
      <c r="BE22" s="4">
        <f t="shared" si="7"/>
        <v>3.0910200000000003</v>
      </c>
      <c r="BF22" s="1" t="str" cm="1">
        <f t="array" aca="1" ref="BF22" ca="1">CONCATENATE(INDIRECT(ADDRESS(1,MATCH(_xlfn.MINIFS(B22:AW22,metrics.rec,"MAE"),B22:AW22,0)+1)), ", ", INDIRECT(ADDRESS(2,MATCH(_xlfn.MINIFS(B22:AW22,metrics.rec,"MAE"),B22:AW22,0)+1)))</f>
        <v>k=5, r=0.5</v>
      </c>
      <c r="BG22" s="1" t="str" cm="1">
        <f t="array" aca="1" ref="BG22" ca="1">CONCATENATE(INDIRECT(ADDRESS(1,MATCH(_xlfn.MINIFS(B22:AW22,metrics.rec,"MSE"),B22:AW22,0)+1)), ", ", INDIRECT(ADDRESS(2,MATCH(_xlfn.MINIFS(B22:AW22,metrics.rec,"MSE"),B22:AW22,0)+1)))</f>
        <v>k=5, r=0.5</v>
      </c>
      <c r="BH22" s="1" t="str" cm="1">
        <f t="array" aca="1" ref="BH22" ca="1">CONCATENATE(INDIRECT(ADDRESS(1,MATCH(_xlfn.MAXIFS(B22:AW22,metrics.rec,"R"),B22:AW22,0)+1)), ", ", INDIRECT(ADDRESS(2,MATCH(_xlfn.MAXIFS(B22:AW22,metrics.rec,"R"),B22:AW22,0)+1)))</f>
        <v>k=15, r=0.5</v>
      </c>
      <c r="BI22" s="1" t="str" cm="1">
        <f t="array" aca="1" ref="BI22" ca="1">CONCATENATE(INDIRECT(ADDRESS(1,MATCH(_xlfn.MAXIFS(B22:AW22,metrics.rec,"Precision"),B22:AW22,0)+1)), ", ", INDIRECT(ADDRESS(2,MATCH(_xlfn.MAXIFS(B22:AW22,metrics.rec,"Precision"),B22:AW22,0)+1)))</f>
        <v>k=10, r=0.5</v>
      </c>
      <c r="BJ22" s="1" t="str" cm="1">
        <f t="array" aca="1" ref="BJ22" ca="1">CONCATENATE(INDIRECT(ADDRESS(1,MATCH(_xlfn.MAXIFS(B22:AW22,metrics.rec,"Recall"),B22:AW22,0)+1)), ", ", INDIRECT(ADDRESS(2,MATCH(_xlfn.MAXIFS(B22:AW22,metrics.rec,"Recall"),B22:AW22,0)+1)))</f>
        <v>k=10, r=0.5</v>
      </c>
      <c r="BK22" s="1" t="str" cm="1">
        <f t="array" aca="1" ref="BK22" ca="1">CONCATENATE(INDIRECT(ADDRESS(1,MATCH(_xlfn.MAXIFS(B22:AW22,metrics.rec,"Coverage"),B22:AW22,0)+1)), ", ", INDIRECT(ADDRESS(2,MATCH(_xlfn.MAXIFS(B22:AW22,metrics.rec,"Coverage"),B22:AW22,0)+1)))</f>
        <v>k=20, r=0.5</v>
      </c>
      <c r="BL22" s="1" t="str" cm="1">
        <f t="array" aca="1" ref="BL22" ca="1">CONCATENATE(INDIRECT(ADDRESS(1,MATCH(_xlfn.MAXIFS(B22:AW22,metrics.rec,"Recatio"),B22:AW22,0)+1)), ", ", INDIRECT(ADDRESS(2,MATCH(_xlfn.MAXIFS(B22:AW22,metrics.rec,"Recatio"),B22:AW22,0)+1)))</f>
        <v>k=5, r=0.5</v>
      </c>
      <c r="BM22" s="1" t="str" cm="1">
        <f t="array" aca="1" ref="BM22" ca="1">CONCATENATE(INDIRECT(ADDRESS(1,MATCH(_xlfn.MINIFS(B22:AW22,metrics.rec,"Time"),B22:AW22,0)+1)), ", ", INDIRECT(ADDRESS(2,MATCH(_xlfn.MINIFS(B22:AW22,metrics.rec,"Time"),B22:AW22,0)+1)))</f>
        <v>k=15, r=0.5</v>
      </c>
    </row>
    <row r="23" spans="1:65" x14ac:dyDescent="0.2">
      <c r="A23" s="1" t="s">
        <v>19</v>
      </c>
      <c r="B23" s="4">
        <v>0.63819999999999999</v>
      </c>
      <c r="C23" s="4">
        <v>0.70589999999999997</v>
      </c>
      <c r="D23" s="4">
        <v>0.28100000000000003</v>
      </c>
      <c r="E23" s="4">
        <v>9.2999999999999992E-3</v>
      </c>
      <c r="F23" s="4">
        <v>0.86309999999999998</v>
      </c>
      <c r="G23" s="4"/>
      <c r="H23" s="4">
        <v>1</v>
      </c>
      <c r="I23" s="4">
        <v>4.7812000000000001</v>
      </c>
      <c r="J23" s="14">
        <v>0.71970000000000001</v>
      </c>
      <c r="K23" s="14">
        <v>0.84250000000000003</v>
      </c>
      <c r="L23" s="14">
        <v>0.31690000000000002</v>
      </c>
      <c r="M23" s="14">
        <v>2.9899999999999999E-2</v>
      </c>
      <c r="N23" s="14">
        <v>0.92749999999999999</v>
      </c>
      <c r="O23" s="14"/>
      <c r="P23" s="14">
        <v>1</v>
      </c>
      <c r="Q23" s="14">
        <v>0.29320000000000002</v>
      </c>
      <c r="R23" s="4">
        <v>0.72009999999999996</v>
      </c>
      <c r="S23" s="4">
        <v>0.84379999999999999</v>
      </c>
      <c r="T23" s="4">
        <v>0.31859999999999999</v>
      </c>
      <c r="U23" s="4">
        <v>0.03</v>
      </c>
      <c r="V23" s="4">
        <v>0.92749999999999999</v>
      </c>
      <c r="W23" s="4"/>
      <c r="X23" s="4">
        <v>1</v>
      </c>
      <c r="Y23" s="4">
        <v>0.25059999999999999</v>
      </c>
      <c r="Z23" s="5">
        <v>0.63990000000000002</v>
      </c>
      <c r="AA23" s="5">
        <v>0.71050000000000002</v>
      </c>
      <c r="AB23" s="5">
        <v>0.27829999999999999</v>
      </c>
      <c r="AC23" s="5">
        <v>9.2999999999999992E-3</v>
      </c>
      <c r="AD23" s="5">
        <v>0.86439999999999995</v>
      </c>
      <c r="AE23" s="5"/>
      <c r="AF23" s="5">
        <v>1</v>
      </c>
      <c r="AG23" s="5">
        <v>4.6215000000000002</v>
      </c>
      <c r="AH23" s="4">
        <v>0.63949999999999996</v>
      </c>
      <c r="AI23" s="4">
        <v>0.70950000000000002</v>
      </c>
      <c r="AJ23" s="4">
        <v>0.2792</v>
      </c>
      <c r="AK23" s="4">
        <v>9.2999999999999992E-3</v>
      </c>
      <c r="AL23" s="4">
        <v>0.86350000000000005</v>
      </c>
      <c r="AM23" s="4"/>
      <c r="AN23" s="4">
        <v>1</v>
      </c>
      <c r="AO23" s="4">
        <v>4.7469000000000001</v>
      </c>
      <c r="AP23" s="5"/>
      <c r="AQ23" s="5"/>
      <c r="AR23" s="5"/>
      <c r="AS23" s="5"/>
      <c r="AT23" s="5"/>
      <c r="AU23" s="5"/>
      <c r="AV23" s="5"/>
      <c r="AW23" s="5"/>
      <c r="AX23" s="4">
        <f t="shared" si="0"/>
        <v>0.67147999999999997</v>
      </c>
      <c r="AY23" s="4">
        <f t="shared" si="1"/>
        <v>0.76244000000000001</v>
      </c>
      <c r="AZ23" s="4">
        <f t="shared" si="2"/>
        <v>0.29480000000000006</v>
      </c>
      <c r="BA23" s="4">
        <f t="shared" si="3"/>
        <v>1.7559999999999999E-2</v>
      </c>
      <c r="BB23" s="4">
        <f t="shared" si="4"/>
        <v>0.88919999999999999</v>
      </c>
      <c r="BC23" s="4" t="e">
        <f t="shared" si="5"/>
        <v>#DIV/0!</v>
      </c>
      <c r="BD23" s="4">
        <f t="shared" si="6"/>
        <v>1</v>
      </c>
      <c r="BE23" s="4">
        <f t="shared" si="7"/>
        <v>2.9386800000000002</v>
      </c>
      <c r="BF23" s="1" t="str" cm="1">
        <f t="array" aca="1" ref="BF23" ca="1">CONCATENATE(INDIRECT(ADDRESS(1,MATCH(_xlfn.MINIFS(B23:AW23,metrics.rec,"MAE"),B23:AW23,0)+1)), ", ", INDIRECT(ADDRESS(2,MATCH(_xlfn.MINIFS(B23:AW23,metrics.rec,"MAE"),B23:AW23,0)+1)))</f>
        <v>k=5, r=0.5</v>
      </c>
      <c r="BG23" s="1" t="str" cm="1">
        <f t="array" aca="1" ref="BG23" ca="1">CONCATENATE(INDIRECT(ADDRESS(1,MATCH(_xlfn.MINIFS(B23:AW23,metrics.rec,"MSE"),B23:AW23,0)+1)), ", ", INDIRECT(ADDRESS(2,MATCH(_xlfn.MINIFS(B23:AW23,metrics.rec,"MSE"),B23:AW23,0)+1)))</f>
        <v>k=5, r=0.5</v>
      </c>
      <c r="BH23" s="1" t="str" cm="1">
        <f t="array" aca="1" ref="BH23" ca="1">CONCATENATE(INDIRECT(ADDRESS(1,MATCH(_xlfn.MAXIFS(B23:AW23,metrics.rec,"R"),B23:AW23,0)+1)), ", ", INDIRECT(ADDRESS(2,MATCH(_xlfn.MAXIFS(B23:AW23,metrics.rec,"R"),B23:AW23,0)+1)))</f>
        <v>k=15, r=0.5</v>
      </c>
      <c r="BI23" s="1" t="str" cm="1">
        <f t="array" aca="1" ref="BI23" ca="1">CONCATENATE(INDIRECT(ADDRESS(1,MATCH(_xlfn.MAXIFS(B23:AW23,metrics.rec,"Precision"),B23:AW23,0)+1)), ", ", INDIRECT(ADDRESS(2,MATCH(_xlfn.MAXIFS(B23:AW23,metrics.rec,"Precision"),B23:AW23,0)+1)))</f>
        <v>k=15, r=0.5</v>
      </c>
      <c r="BJ23" s="1" t="str" cm="1">
        <f t="array" aca="1" ref="BJ23" ca="1">CONCATENATE(INDIRECT(ADDRESS(1,MATCH(_xlfn.MAXIFS(B23:AW23,metrics.rec,"Recall"),B23:AW23,0)+1)), ", ", INDIRECT(ADDRESS(2,MATCH(_xlfn.MAXIFS(B23:AW23,metrics.rec,"Recall"),B23:AW23,0)+1)))</f>
        <v>k=10, r=0.5</v>
      </c>
      <c r="BK23" s="1" t="e" cm="1">
        <f t="array" aca="1" ref="BK23" ca="1">CONCATENATE(INDIRECT(ADDRESS(1,MATCH(_xlfn.MAXIFS(B23:AW23,metrics.rec,"Coverage"),B23:AW23,0)+1)), ", ", INDIRECT(ADDRESS(2,MATCH(_xlfn.MAXIFS(B23:AW23,metrics.rec,"Coverage"),B23:AW23,0)+1)))</f>
        <v>#N/A</v>
      </c>
      <c r="BL23" s="1" t="str" cm="1">
        <f t="array" aca="1" ref="BL23" ca="1">CONCATENATE(INDIRECT(ADDRESS(1,MATCH(_xlfn.MAXIFS(B23:AW23,metrics.rec,"Recatio"),B23:AW23,0)+1)), ", ", INDIRECT(ADDRESS(2,MATCH(_xlfn.MAXIFS(B23:AW23,metrics.rec,"Recatio"),B23:AW23,0)+1)))</f>
        <v>k=5, r=0.5</v>
      </c>
      <c r="BM23" s="1" t="str" cm="1">
        <f t="array" aca="1" ref="BM23" ca="1">CONCATENATE(INDIRECT(ADDRESS(1,MATCH(_xlfn.MINIFS(B23:AW23,metrics.rec,"Time"),B23:AW23,0)+1)), ", ", INDIRECT(ADDRESS(2,MATCH(_xlfn.MINIFS(B23:AW23,metrics.rec,"Time"),B23:AW23,0)+1)))</f>
        <v>k=15, r=0.5</v>
      </c>
    </row>
    <row r="24" spans="1:65" x14ac:dyDescent="0.2">
      <c r="A24" s="1" t="s">
        <v>20</v>
      </c>
      <c r="B24" s="4">
        <v>0.65580000000000005</v>
      </c>
      <c r="C24" s="4">
        <v>0.73980000000000001</v>
      </c>
      <c r="D24" s="4">
        <v>0.2717</v>
      </c>
      <c r="E24" s="4">
        <v>1.4500000000000001E-2</v>
      </c>
      <c r="F24" s="4">
        <v>0.82799999999999996</v>
      </c>
      <c r="G24" s="4"/>
      <c r="H24" s="4">
        <v>1</v>
      </c>
      <c r="I24" s="4">
        <v>5.1577999999999999</v>
      </c>
      <c r="J24" s="14">
        <v>0.72650000000000003</v>
      </c>
      <c r="K24" s="14">
        <v>0.85409999999999997</v>
      </c>
      <c r="L24" s="14">
        <v>0.30790000000000001</v>
      </c>
      <c r="M24" s="14">
        <v>3.27E-2</v>
      </c>
      <c r="N24" s="14">
        <v>0.92679999999999996</v>
      </c>
      <c r="O24" s="14"/>
      <c r="P24" s="14">
        <v>1</v>
      </c>
      <c r="Q24" s="14">
        <v>0.29389999999999999</v>
      </c>
      <c r="R24" s="4">
        <v>0.72670000000000001</v>
      </c>
      <c r="S24" s="4">
        <v>0.85450000000000004</v>
      </c>
      <c r="T24" s="4">
        <v>0.30719999999999997</v>
      </c>
      <c r="U24" s="4">
        <v>3.2800000000000003E-2</v>
      </c>
      <c r="V24" s="4">
        <v>0.92689999999999995</v>
      </c>
      <c r="W24" s="4"/>
      <c r="X24" s="4">
        <v>1</v>
      </c>
      <c r="Y24" s="4">
        <v>0.24379999999999999</v>
      </c>
      <c r="Z24" s="5">
        <v>0.65749999999999997</v>
      </c>
      <c r="AA24" s="5">
        <v>0.74460000000000004</v>
      </c>
      <c r="AB24" s="5">
        <v>0.27279999999999999</v>
      </c>
      <c r="AC24" s="5">
        <v>1.43E-2</v>
      </c>
      <c r="AD24" s="5">
        <v>0.83050000000000002</v>
      </c>
      <c r="AE24" s="5"/>
      <c r="AF24" s="5">
        <v>1</v>
      </c>
      <c r="AG24" s="5">
        <v>4.6036000000000001</v>
      </c>
      <c r="AH24" s="4">
        <v>0.6573</v>
      </c>
      <c r="AI24" s="4">
        <v>0.74380000000000002</v>
      </c>
      <c r="AJ24" s="4">
        <v>0.2722</v>
      </c>
      <c r="AK24" s="4">
        <v>1.44E-2</v>
      </c>
      <c r="AL24" s="4">
        <v>0.82879999999999998</v>
      </c>
      <c r="AM24" s="4"/>
      <c r="AN24" s="4">
        <v>1</v>
      </c>
      <c r="AO24" s="4">
        <v>4.6829000000000001</v>
      </c>
      <c r="AP24" s="5"/>
      <c r="AQ24" s="5"/>
      <c r="AR24" s="5"/>
      <c r="AS24" s="5"/>
      <c r="AT24" s="5"/>
      <c r="AU24" s="5"/>
      <c r="AV24" s="5"/>
      <c r="AW24" s="5"/>
      <c r="AX24" s="4">
        <f t="shared" si="0"/>
        <v>0.68476000000000004</v>
      </c>
      <c r="AY24" s="4">
        <f t="shared" si="1"/>
        <v>0.78736000000000017</v>
      </c>
      <c r="AZ24" s="4">
        <f t="shared" si="2"/>
        <v>0.28636</v>
      </c>
      <c r="BA24" s="4">
        <f t="shared" si="3"/>
        <v>2.1739999999999999E-2</v>
      </c>
      <c r="BB24" s="4">
        <f t="shared" si="4"/>
        <v>0.86820000000000008</v>
      </c>
      <c r="BC24" s="4" t="e">
        <f t="shared" si="5"/>
        <v>#DIV/0!</v>
      </c>
      <c r="BD24" s="4">
        <f t="shared" si="6"/>
        <v>1</v>
      </c>
      <c r="BE24" s="4">
        <f t="shared" si="7"/>
        <v>2.9964</v>
      </c>
      <c r="BF24" s="1" t="str" cm="1">
        <f t="array" aca="1" ref="BF24" ca="1">CONCATENATE(INDIRECT(ADDRESS(1,MATCH(_xlfn.MINIFS(B24:AW24,metrics.rec,"MAE"),B24:AW24,0)+1)), ", ", INDIRECT(ADDRESS(2,MATCH(_xlfn.MINIFS(B24:AW24,metrics.rec,"MAE"),B24:AW24,0)+1)))</f>
        <v>k=5, r=0.5</v>
      </c>
      <c r="BG24" s="1" t="str" cm="1">
        <f t="array" aca="1" ref="BG24" ca="1">CONCATENATE(INDIRECT(ADDRESS(1,MATCH(_xlfn.MINIFS(B24:AW24,metrics.rec,"MSE"),B24:AW24,0)+1)), ", ", INDIRECT(ADDRESS(2,MATCH(_xlfn.MINIFS(B24:AW24,metrics.rec,"MSE"),B24:AW24,0)+1)))</f>
        <v>k=5, r=0.5</v>
      </c>
      <c r="BH24" s="1" t="str" cm="1">
        <f t="array" aca="1" ref="BH24" ca="1">CONCATENATE(INDIRECT(ADDRESS(1,MATCH(_xlfn.MAXIFS(B24:AW24,metrics.rec,"R"),B24:AW24,0)+1)), ", ", INDIRECT(ADDRESS(2,MATCH(_xlfn.MAXIFS(B24:AW24,metrics.rec,"R"),B24:AW24,0)+1)))</f>
        <v>k=10, r=0.5</v>
      </c>
      <c r="BI24" s="1" t="str" cm="1">
        <f t="array" aca="1" ref="BI24" ca="1">CONCATENATE(INDIRECT(ADDRESS(1,MATCH(_xlfn.MAXIFS(B24:AW24,metrics.rec,"Precision"),B24:AW24,0)+1)), ", ", INDIRECT(ADDRESS(2,MATCH(_xlfn.MAXIFS(B24:AW24,metrics.rec,"Precision"),B24:AW24,0)+1)))</f>
        <v>k=15, r=0.5</v>
      </c>
      <c r="BJ24" s="1" t="str" cm="1">
        <f t="array" aca="1" ref="BJ24" ca="1">CONCATENATE(INDIRECT(ADDRESS(1,MATCH(_xlfn.MAXIFS(B24:AW24,metrics.rec,"Recall"),B24:AW24,0)+1)), ", ", INDIRECT(ADDRESS(2,MATCH(_xlfn.MAXIFS(B24:AW24,metrics.rec,"Recall"),B24:AW24,0)+1)))</f>
        <v>k=15, r=0.5</v>
      </c>
      <c r="BK24" s="1" t="e" cm="1">
        <f t="array" aca="1" ref="BK24" ca="1">CONCATENATE(INDIRECT(ADDRESS(1,MATCH(_xlfn.MAXIFS(B24:AW24,metrics.rec,"Coverage"),B24:AW24,0)+1)), ", ", INDIRECT(ADDRESS(2,MATCH(_xlfn.MAXIFS(B24:AW24,metrics.rec,"Coverage"),B24:AW24,0)+1)))</f>
        <v>#N/A</v>
      </c>
      <c r="BL24" s="1" t="str" cm="1">
        <f t="array" aca="1" ref="BL24" ca="1">CONCATENATE(INDIRECT(ADDRESS(1,MATCH(_xlfn.MAXIFS(B24:AW24,metrics.rec,"Recatio"),B24:AW24,0)+1)), ", ", INDIRECT(ADDRESS(2,MATCH(_xlfn.MAXIFS(B24:AW24,metrics.rec,"Recatio"),B24:AW24,0)+1)))</f>
        <v>k=5, r=0.5</v>
      </c>
      <c r="BM24" s="1" t="str" cm="1">
        <f t="array" aca="1" ref="BM24" ca="1">CONCATENATE(INDIRECT(ADDRESS(1,MATCH(_xlfn.MINIFS(B24:AW24,metrics.rec,"Time"),B24:AW24,0)+1)), ", ", INDIRECT(ADDRESS(2,MATCH(_xlfn.MINIFS(B24:AW24,metrics.rec,"Time"),B24:AW24,0)+1)))</f>
        <v>k=15, r=0.5</v>
      </c>
    </row>
    <row r="25" spans="1:65" x14ac:dyDescent="0.2">
      <c r="A25" s="1" t="s">
        <v>21</v>
      </c>
      <c r="B25" s="4">
        <v>0.63400000000000001</v>
      </c>
      <c r="C25" s="4">
        <v>0.69640000000000002</v>
      </c>
      <c r="D25" s="4">
        <v>0.29070000000000001</v>
      </c>
      <c r="E25" s="4">
        <v>9.2999999999999992E-3</v>
      </c>
      <c r="F25" s="4">
        <v>0.86029999999999995</v>
      </c>
      <c r="G25" s="4"/>
      <c r="H25" s="4">
        <v>1</v>
      </c>
      <c r="I25" s="4">
        <v>4.5397999999999996</v>
      </c>
      <c r="J25" s="14">
        <v>0.71850000000000003</v>
      </c>
      <c r="K25" s="14">
        <v>0.84079999999999999</v>
      </c>
      <c r="L25" s="14">
        <v>0.32</v>
      </c>
      <c r="M25" s="14">
        <v>0.03</v>
      </c>
      <c r="N25" s="14">
        <v>0.92490000000000006</v>
      </c>
      <c r="O25" s="14"/>
      <c r="P25" s="14">
        <v>1</v>
      </c>
      <c r="Q25" s="14">
        <v>0.28939999999999999</v>
      </c>
      <c r="R25" s="4">
        <v>0.71819999999999995</v>
      </c>
      <c r="S25" s="4">
        <v>0.84079999999999999</v>
      </c>
      <c r="T25" s="4">
        <v>0.32219999999999999</v>
      </c>
      <c r="U25" s="4">
        <v>3.0099999999999998E-2</v>
      </c>
      <c r="V25" s="4">
        <v>0.92479999999999996</v>
      </c>
      <c r="W25" s="4"/>
      <c r="X25" s="4">
        <v>1</v>
      </c>
      <c r="Y25" s="4">
        <v>0.2455</v>
      </c>
      <c r="Z25" s="5">
        <v>0.63590000000000002</v>
      </c>
      <c r="AA25" s="5">
        <v>0.70169999999999999</v>
      </c>
      <c r="AB25" s="5">
        <v>0.28499999999999998</v>
      </c>
      <c r="AC25" s="5">
        <v>9.2999999999999992E-3</v>
      </c>
      <c r="AD25" s="5">
        <v>0.86129999999999995</v>
      </c>
      <c r="AE25" s="5"/>
      <c r="AF25" s="5">
        <v>1</v>
      </c>
      <c r="AG25" s="5">
        <v>4.6924999999999999</v>
      </c>
      <c r="AH25" s="4">
        <v>0.63539999999999996</v>
      </c>
      <c r="AI25" s="4">
        <v>0.7006</v>
      </c>
      <c r="AJ25" s="4">
        <v>0.28549999999999998</v>
      </c>
      <c r="AK25" s="4">
        <v>9.2999999999999992E-3</v>
      </c>
      <c r="AL25" s="4">
        <v>0.86060000000000003</v>
      </c>
      <c r="AM25" s="4"/>
      <c r="AN25" s="4">
        <v>1</v>
      </c>
      <c r="AO25" s="4">
        <v>4.7493999999999996</v>
      </c>
      <c r="AP25" s="5"/>
      <c r="AQ25" s="5"/>
      <c r="AR25" s="5"/>
      <c r="AS25" s="5"/>
      <c r="AT25" s="5"/>
      <c r="AU25" s="5"/>
      <c r="AV25" s="5"/>
      <c r="AW25" s="5"/>
      <c r="AX25" s="4">
        <f t="shared" si="0"/>
        <v>0.66839999999999988</v>
      </c>
      <c r="AY25" s="4">
        <f t="shared" si="1"/>
        <v>0.75605999999999995</v>
      </c>
      <c r="AZ25" s="4">
        <f t="shared" si="2"/>
        <v>0.30068</v>
      </c>
      <c r="BA25" s="4">
        <f t="shared" si="3"/>
        <v>1.7600000000000001E-2</v>
      </c>
      <c r="BB25" s="4">
        <f t="shared" si="4"/>
        <v>0.88637999999999995</v>
      </c>
      <c r="BC25" s="4" t="e">
        <f t="shared" si="5"/>
        <v>#DIV/0!</v>
      </c>
      <c r="BD25" s="4">
        <f t="shared" si="6"/>
        <v>1</v>
      </c>
      <c r="BE25" s="4">
        <f t="shared" si="7"/>
        <v>2.9033199999999999</v>
      </c>
      <c r="BF25" s="1" t="str" cm="1">
        <f t="array" aca="1" ref="BF25" ca="1">CONCATENATE(INDIRECT(ADDRESS(1,MATCH(_xlfn.MINIFS(B25:AW25,metrics.rec,"MAE"),B25:AW25,0)+1)), ", ", INDIRECT(ADDRESS(2,MATCH(_xlfn.MINIFS(B25:AW25,metrics.rec,"MAE"),B25:AW25,0)+1)))</f>
        <v>k=5, r=0.5</v>
      </c>
      <c r="BG25" s="1" t="str" cm="1">
        <f t="array" aca="1" ref="BG25" ca="1">CONCATENATE(INDIRECT(ADDRESS(1,MATCH(_xlfn.MINIFS(B25:AW25,metrics.rec,"MSE"),B25:AW25,0)+1)), ", ", INDIRECT(ADDRESS(2,MATCH(_xlfn.MINIFS(B25:AW25,metrics.rec,"MSE"),B25:AW25,0)+1)))</f>
        <v>k=5, r=0.5</v>
      </c>
      <c r="BH25" s="1" t="str" cm="1">
        <f t="array" aca="1" ref="BH25" ca="1">CONCATENATE(INDIRECT(ADDRESS(1,MATCH(_xlfn.MAXIFS(B25:AW25,metrics.rec,"R"),B25:AW25,0)+1)), ", ", INDIRECT(ADDRESS(2,MATCH(_xlfn.MAXIFS(B25:AW25,metrics.rec,"R"),B25:AW25,0)+1)))</f>
        <v>k=15, r=0.5</v>
      </c>
      <c r="BI25" s="1" t="str" cm="1">
        <f t="array" aca="1" ref="BI25" ca="1">CONCATENATE(INDIRECT(ADDRESS(1,MATCH(_xlfn.MAXIFS(B25:AW25,metrics.rec,"Precision"),B25:AW25,0)+1)), ", ", INDIRECT(ADDRESS(2,MATCH(_xlfn.MAXIFS(B25:AW25,metrics.rec,"Precision"),B25:AW25,0)+1)))</f>
        <v>k=15, r=0.5</v>
      </c>
      <c r="BJ25" s="1" t="str" cm="1">
        <f t="array" aca="1" ref="BJ25" ca="1">CONCATENATE(INDIRECT(ADDRESS(1,MATCH(_xlfn.MAXIFS(B25:AW25,metrics.rec,"Recall"),B25:AW25,0)+1)), ", ", INDIRECT(ADDRESS(2,MATCH(_xlfn.MAXIFS(B25:AW25,metrics.rec,"Recall"),B25:AW25,0)+1)))</f>
        <v>k=10, r=0.5</v>
      </c>
      <c r="BK25" s="1" t="e" cm="1">
        <f t="array" aca="1" ref="BK25" ca="1">CONCATENATE(INDIRECT(ADDRESS(1,MATCH(_xlfn.MAXIFS(B25:AW25,metrics.rec,"Coverage"),B25:AW25,0)+1)), ", ", INDIRECT(ADDRESS(2,MATCH(_xlfn.MAXIFS(B25:AW25,metrics.rec,"Coverage"),B25:AW25,0)+1)))</f>
        <v>#N/A</v>
      </c>
      <c r="BL25" s="1" t="str" cm="1">
        <f t="array" aca="1" ref="BL25" ca="1">CONCATENATE(INDIRECT(ADDRESS(1,MATCH(_xlfn.MAXIFS(B25:AW25,metrics.rec,"Recatio"),B25:AW25,0)+1)), ", ", INDIRECT(ADDRESS(2,MATCH(_xlfn.MAXIFS(B25:AW25,metrics.rec,"Recatio"),B25:AW25,0)+1)))</f>
        <v>k=5, r=0.5</v>
      </c>
      <c r="BM25" s="1" t="str" cm="1">
        <f t="array" aca="1" ref="BM25" ca="1">CONCATENATE(INDIRECT(ADDRESS(1,MATCH(_xlfn.MINIFS(B25:AW25,metrics.rec,"Time"),B25:AW25,0)+1)), ", ", INDIRECT(ADDRESS(2,MATCH(_xlfn.MINIFS(B25:AW25,metrics.rec,"Time"),B25:AW25,0)+1)))</f>
        <v>k=15, r=0.5</v>
      </c>
    </row>
    <row r="26" spans="1:65" x14ac:dyDescent="0.2">
      <c r="A26" s="1" t="s">
        <v>22</v>
      </c>
      <c r="B26" s="4">
        <v>0.6371</v>
      </c>
      <c r="C26" s="4">
        <v>0.7036</v>
      </c>
      <c r="D26" s="4">
        <v>0.28310000000000002</v>
      </c>
      <c r="E26" s="4">
        <v>8.8999999999999999E-3</v>
      </c>
      <c r="F26" s="4">
        <v>0.8649</v>
      </c>
      <c r="G26" s="4"/>
      <c r="H26" s="4">
        <v>1</v>
      </c>
      <c r="I26" s="4">
        <v>4.8651999999999997</v>
      </c>
      <c r="J26" s="14">
        <v>0.71889999999999998</v>
      </c>
      <c r="K26" s="14">
        <v>0.84109999999999996</v>
      </c>
      <c r="L26" s="14">
        <v>0.31740000000000002</v>
      </c>
      <c r="M26" s="14">
        <v>2.9700000000000001E-2</v>
      </c>
      <c r="N26" s="14">
        <v>0.92810000000000004</v>
      </c>
      <c r="O26" s="14"/>
      <c r="P26" s="14">
        <v>1</v>
      </c>
      <c r="Q26" s="14">
        <v>0.32900000000000001</v>
      </c>
      <c r="R26" s="4">
        <v>0.71940000000000004</v>
      </c>
      <c r="S26" s="4">
        <v>0.8427</v>
      </c>
      <c r="T26" s="4">
        <v>0.31890000000000002</v>
      </c>
      <c r="U26" s="4">
        <v>2.9700000000000001E-2</v>
      </c>
      <c r="V26" s="4">
        <v>0.92810000000000004</v>
      </c>
      <c r="W26" s="4"/>
      <c r="X26" s="4">
        <v>1</v>
      </c>
      <c r="Y26" s="4">
        <v>0.26229999999999998</v>
      </c>
      <c r="Z26" s="5">
        <v>0.63829999999999998</v>
      </c>
      <c r="AA26" s="5">
        <v>0.70720000000000005</v>
      </c>
      <c r="AB26" s="5">
        <v>0.27889999999999998</v>
      </c>
      <c r="AC26" s="5">
        <v>8.8999999999999999E-3</v>
      </c>
      <c r="AD26" s="5">
        <v>0.86619999999999997</v>
      </c>
      <c r="AE26" s="5"/>
      <c r="AF26" s="5">
        <v>1</v>
      </c>
      <c r="AG26" s="5">
        <v>4.7339000000000002</v>
      </c>
      <c r="AH26" s="4">
        <v>0.63780000000000003</v>
      </c>
      <c r="AI26" s="4">
        <v>0.70589999999999997</v>
      </c>
      <c r="AJ26" s="4">
        <v>0.27929999999999999</v>
      </c>
      <c r="AK26" s="4">
        <v>8.8999999999999999E-3</v>
      </c>
      <c r="AL26" s="4">
        <v>0.86519999999999997</v>
      </c>
      <c r="AM26" s="4"/>
      <c r="AN26" s="4">
        <v>1</v>
      </c>
      <c r="AO26" s="4">
        <v>4.8569000000000004</v>
      </c>
      <c r="AP26" s="5"/>
      <c r="AQ26" s="5"/>
      <c r="AR26" s="5"/>
      <c r="AS26" s="5"/>
      <c r="AT26" s="5"/>
      <c r="AU26" s="5"/>
      <c r="AV26" s="5"/>
      <c r="AW26" s="5"/>
      <c r="AX26" s="4">
        <f t="shared" si="0"/>
        <v>0.67030000000000001</v>
      </c>
      <c r="AY26" s="4">
        <f t="shared" si="1"/>
        <v>0.76009999999999989</v>
      </c>
      <c r="AZ26" s="4">
        <f t="shared" si="2"/>
        <v>0.29551999999999995</v>
      </c>
      <c r="BA26" s="4">
        <f t="shared" si="3"/>
        <v>1.7220000000000003E-2</v>
      </c>
      <c r="BB26" s="4">
        <f t="shared" si="4"/>
        <v>0.89050000000000007</v>
      </c>
      <c r="BC26" s="4" t="e">
        <f t="shared" si="5"/>
        <v>#DIV/0!</v>
      </c>
      <c r="BD26" s="4">
        <f t="shared" si="6"/>
        <v>1</v>
      </c>
      <c r="BE26" s="4">
        <f t="shared" si="7"/>
        <v>3.0094599999999998</v>
      </c>
      <c r="BF26" s="1" t="str" cm="1">
        <f t="array" aca="1" ref="BF26" ca="1">CONCATENATE(INDIRECT(ADDRESS(1,MATCH(_xlfn.MINIFS(B26:AW26,metrics.rec,"MAE"),B26:AW26,0)+1)), ", ", INDIRECT(ADDRESS(2,MATCH(_xlfn.MINIFS(B26:AW26,metrics.rec,"MAE"),B26:AW26,0)+1)))</f>
        <v>k=5, r=0.5</v>
      </c>
      <c r="BG26" s="1" t="str" cm="1">
        <f t="array" aca="1" ref="BG26" ca="1">CONCATENATE(INDIRECT(ADDRESS(1,MATCH(_xlfn.MINIFS(B26:AW26,metrics.rec,"MSE"),B26:AW26,0)+1)), ", ", INDIRECT(ADDRESS(2,MATCH(_xlfn.MINIFS(B26:AW26,metrics.rec,"MSE"),B26:AW26,0)+1)))</f>
        <v>k=5, r=0.5</v>
      </c>
      <c r="BH26" s="1" t="str" cm="1">
        <f t="array" aca="1" ref="BH26" ca="1">CONCATENATE(INDIRECT(ADDRESS(1,MATCH(_xlfn.MAXIFS(B26:AW26,metrics.rec,"R"),B26:AW26,0)+1)), ", ", INDIRECT(ADDRESS(2,MATCH(_xlfn.MAXIFS(B26:AW26,metrics.rec,"R"),B26:AW26,0)+1)))</f>
        <v>k=15, r=0.5</v>
      </c>
      <c r="BI26" s="1" t="str" cm="1">
        <f t="array" aca="1" ref="BI26" ca="1">CONCATENATE(INDIRECT(ADDRESS(1,MATCH(_xlfn.MAXIFS(B26:AW26,metrics.rec,"Precision"),B26:AW26,0)+1)), ", ", INDIRECT(ADDRESS(2,MATCH(_xlfn.MAXIFS(B26:AW26,metrics.rec,"Precision"),B26:AW26,0)+1)))</f>
        <v>k=10, r=0.5</v>
      </c>
      <c r="BJ26" s="1" t="str" cm="1">
        <f t="array" aca="1" ref="BJ26" ca="1">CONCATENATE(INDIRECT(ADDRESS(1,MATCH(_xlfn.MAXIFS(B26:AW26,metrics.rec,"Recall"),B26:AW26,0)+1)), ", ", INDIRECT(ADDRESS(2,MATCH(_xlfn.MAXIFS(B26:AW26,metrics.rec,"Recall"),B26:AW26,0)+1)))</f>
        <v>k=10, r=0.5</v>
      </c>
      <c r="BK26" s="1" t="e" cm="1">
        <f t="array" aca="1" ref="BK26" ca="1">CONCATENATE(INDIRECT(ADDRESS(1,MATCH(_xlfn.MAXIFS(B26:AW26,metrics.rec,"Coverage"),B26:AW26,0)+1)), ", ", INDIRECT(ADDRESS(2,MATCH(_xlfn.MAXIFS(B26:AW26,metrics.rec,"Coverage"),B26:AW26,0)+1)))</f>
        <v>#N/A</v>
      </c>
      <c r="BL26" s="1" t="str" cm="1">
        <f t="array" aca="1" ref="BL26" ca="1">CONCATENATE(INDIRECT(ADDRESS(1,MATCH(_xlfn.MAXIFS(B26:AW26,metrics.rec,"Recatio"),B26:AW26,0)+1)), ", ", INDIRECT(ADDRESS(2,MATCH(_xlfn.MAXIFS(B26:AW26,metrics.rec,"Recatio"),B26:AW26,0)+1)))</f>
        <v>k=5, r=0.5</v>
      </c>
      <c r="BM26" s="1" t="str" cm="1">
        <f t="array" aca="1" ref="BM26" ca="1">CONCATENATE(INDIRECT(ADDRESS(1,MATCH(_xlfn.MINIFS(B26:AW26,metrics.rec,"Time"),B26:AW26,0)+1)), ", ", INDIRECT(ADDRESS(2,MATCH(_xlfn.MINIFS(B26:AW26,metrics.rec,"Time"),B26:AW26,0)+1)))</f>
        <v>k=15, r=0.5</v>
      </c>
    </row>
    <row r="27" spans="1:65" x14ac:dyDescent="0.2">
      <c r="A27" s="1" t="s">
        <v>23</v>
      </c>
      <c r="B27" s="4">
        <v>0.63390000000000002</v>
      </c>
      <c r="C27" s="4">
        <v>0.6986</v>
      </c>
      <c r="D27" s="4">
        <v>0.28039999999999998</v>
      </c>
      <c r="E27" s="4">
        <v>8.8999999999999999E-3</v>
      </c>
      <c r="F27" s="4">
        <v>0.86550000000000005</v>
      </c>
      <c r="G27" s="4"/>
      <c r="H27" s="4">
        <v>1</v>
      </c>
      <c r="I27" s="4">
        <v>4.7920999999999996</v>
      </c>
      <c r="J27" s="14">
        <v>0.7147</v>
      </c>
      <c r="K27" s="14">
        <v>0.83409999999999995</v>
      </c>
      <c r="L27" s="14">
        <v>0.3211</v>
      </c>
      <c r="M27" s="14">
        <v>2.9600000000000001E-2</v>
      </c>
      <c r="N27" s="14">
        <v>0.92810000000000004</v>
      </c>
      <c r="O27" s="14"/>
      <c r="P27" s="14">
        <v>1</v>
      </c>
      <c r="Q27" s="14">
        <v>0.30740000000000001</v>
      </c>
      <c r="R27" s="4">
        <v>0.71460000000000001</v>
      </c>
      <c r="S27" s="4">
        <v>0.83450000000000002</v>
      </c>
      <c r="T27" s="4">
        <v>0.32319999999999999</v>
      </c>
      <c r="U27" s="4">
        <v>2.9700000000000001E-2</v>
      </c>
      <c r="V27" s="4">
        <v>0.92800000000000005</v>
      </c>
      <c r="W27" s="4"/>
      <c r="X27" s="4">
        <v>1</v>
      </c>
      <c r="Y27" s="4">
        <v>0.26369999999999999</v>
      </c>
      <c r="Z27" s="5"/>
      <c r="AA27" s="5"/>
      <c r="AB27" s="5"/>
      <c r="AC27" s="5"/>
      <c r="AD27" s="5"/>
      <c r="AE27" s="5"/>
      <c r="AF27" s="5"/>
      <c r="AG27" s="5"/>
      <c r="AH27" s="4">
        <v>0.63500000000000001</v>
      </c>
      <c r="AI27" s="4">
        <v>0.70179999999999998</v>
      </c>
      <c r="AJ27" s="4">
        <v>0.28199999999999997</v>
      </c>
      <c r="AK27" s="4">
        <v>8.8999999999999999E-3</v>
      </c>
      <c r="AL27" s="4">
        <v>0.86580000000000001</v>
      </c>
      <c r="AM27" s="4"/>
      <c r="AN27" s="4">
        <v>1</v>
      </c>
      <c r="AO27" s="4">
        <v>4.9482999999999997</v>
      </c>
      <c r="AP27" s="5"/>
      <c r="AQ27" s="5"/>
      <c r="AR27" s="5"/>
      <c r="AS27" s="5"/>
      <c r="AT27" s="5"/>
      <c r="AU27" s="5"/>
      <c r="AV27" s="5"/>
      <c r="AW27" s="5"/>
      <c r="AX27" s="4">
        <f t="shared" si="0"/>
        <v>0.67454999999999998</v>
      </c>
      <c r="AY27" s="4">
        <f t="shared" si="1"/>
        <v>0.76724999999999999</v>
      </c>
      <c r="AZ27" s="4">
        <f t="shared" si="2"/>
        <v>0.30167499999999997</v>
      </c>
      <c r="BA27" s="4">
        <f t="shared" si="3"/>
        <v>1.9275E-2</v>
      </c>
      <c r="BB27" s="4">
        <f t="shared" si="4"/>
        <v>0.89685000000000004</v>
      </c>
      <c r="BC27" s="4" t="e">
        <f t="shared" si="5"/>
        <v>#DIV/0!</v>
      </c>
      <c r="BD27" s="4">
        <f t="shared" si="6"/>
        <v>1</v>
      </c>
      <c r="BE27" s="4">
        <f t="shared" si="7"/>
        <v>2.5778749999999997</v>
      </c>
      <c r="BF27" s="1" t="str" cm="1">
        <f t="array" aca="1" ref="BF27" ca="1">CONCATENATE(INDIRECT(ADDRESS(1,MATCH(_xlfn.MINIFS(B27:AW27,metrics.rec,"MAE"),B27:AW27,0)+1)), ", ", INDIRECT(ADDRESS(2,MATCH(_xlfn.MINIFS(B27:AW27,metrics.rec,"MAE"),B27:AW27,0)+1)))</f>
        <v>k=5, r=0.5</v>
      </c>
      <c r="BG27" s="1" t="str" cm="1">
        <f t="array" aca="1" ref="BG27" ca="1">CONCATENATE(INDIRECT(ADDRESS(1,MATCH(_xlfn.MINIFS(B27:AW27,metrics.rec,"MSE"),B27:AW27,0)+1)), ", ", INDIRECT(ADDRESS(2,MATCH(_xlfn.MINIFS(B27:AW27,metrics.rec,"MSE"),B27:AW27,0)+1)))</f>
        <v>k=5, r=0.5</v>
      </c>
      <c r="BH27" s="1" t="str" cm="1">
        <f t="array" aca="1" ref="BH27" ca="1">CONCATENATE(INDIRECT(ADDRESS(1,MATCH(_xlfn.MAXIFS(B27:AW27,metrics.rec,"R"),B27:AW27,0)+1)), ", ", INDIRECT(ADDRESS(2,MATCH(_xlfn.MAXIFS(B27:AW27,metrics.rec,"R"),B27:AW27,0)+1)))</f>
        <v>k=15, r=0.5</v>
      </c>
      <c r="BI27" s="1" t="str" cm="1">
        <f t="array" aca="1" ref="BI27" ca="1">CONCATENATE(INDIRECT(ADDRESS(1,MATCH(_xlfn.MAXIFS(B27:AW27,metrics.rec,"Precision"),B27:AW27,0)+1)), ", ", INDIRECT(ADDRESS(2,MATCH(_xlfn.MAXIFS(B27:AW27,metrics.rec,"Precision"),B27:AW27,0)+1)))</f>
        <v>k=15, r=0.5</v>
      </c>
      <c r="BJ27" s="1" t="str" cm="1">
        <f t="array" aca="1" ref="BJ27" ca="1">CONCATENATE(INDIRECT(ADDRESS(1,MATCH(_xlfn.MAXIFS(B27:AW27,metrics.rec,"Recall"),B27:AW27,0)+1)), ", ", INDIRECT(ADDRESS(2,MATCH(_xlfn.MAXIFS(B27:AW27,metrics.rec,"Recall"),B27:AW27,0)+1)))</f>
        <v>k=10, r=0.5</v>
      </c>
      <c r="BK27" s="1" t="e" cm="1">
        <f t="array" aca="1" ref="BK27" ca="1">CONCATENATE(INDIRECT(ADDRESS(1,MATCH(_xlfn.MAXIFS(B27:AW27,metrics.rec,"Coverage"),B27:AW27,0)+1)), ", ", INDIRECT(ADDRESS(2,MATCH(_xlfn.MAXIFS(B27:AW27,metrics.rec,"Coverage"),B27:AW27,0)+1)))</f>
        <v>#N/A</v>
      </c>
      <c r="BL27" s="1" t="str" cm="1">
        <f t="array" aca="1" ref="BL27" ca="1">CONCATENATE(INDIRECT(ADDRESS(1,MATCH(_xlfn.MAXIFS(B27:AW27,metrics.rec,"Recatio"),B27:AW27,0)+1)), ", ", INDIRECT(ADDRESS(2,MATCH(_xlfn.MAXIFS(B27:AW27,metrics.rec,"Recatio"),B27:AW27,0)+1)))</f>
        <v>k=5, r=0.5</v>
      </c>
      <c r="BM27" s="1" t="str" cm="1">
        <f t="array" aca="1" ref="BM27" ca="1">CONCATENATE(INDIRECT(ADDRESS(1,MATCH(_xlfn.MINIFS(B27:AW27,metrics.rec,"Time"),B27:AW27,0)+1)), ", ", INDIRECT(ADDRESS(2,MATCH(_xlfn.MINIFS(B27:AW27,metrics.rec,"Time"),B27:AW27,0)+1)))</f>
        <v>k=15, r=0.5</v>
      </c>
    </row>
    <row r="28" spans="1:65" x14ac:dyDescent="0.2">
      <c r="A28" s="1" t="s">
        <v>24</v>
      </c>
      <c r="B28" s="4">
        <v>0.63570000000000004</v>
      </c>
      <c r="C28" s="4">
        <v>0.69969999999999999</v>
      </c>
      <c r="D28" s="4">
        <v>0.28489999999999999</v>
      </c>
      <c r="E28" s="4">
        <v>9.2999999999999992E-3</v>
      </c>
      <c r="F28" s="4">
        <v>0.86260000000000003</v>
      </c>
      <c r="G28" s="4"/>
      <c r="H28" s="4">
        <v>1</v>
      </c>
      <c r="I28" s="4">
        <v>4.8487999999999998</v>
      </c>
      <c r="J28" s="14">
        <v>0.71840000000000004</v>
      </c>
      <c r="K28" s="14">
        <v>0.83960000000000001</v>
      </c>
      <c r="L28" s="14">
        <v>0.31840000000000002</v>
      </c>
      <c r="M28" s="14">
        <v>2.9899999999999999E-2</v>
      </c>
      <c r="N28" s="14">
        <v>0.92800000000000005</v>
      </c>
      <c r="O28" s="14"/>
      <c r="P28" s="14">
        <v>1</v>
      </c>
      <c r="Q28" s="14">
        <v>0.29260000000000003</v>
      </c>
      <c r="R28" s="4">
        <v>0.71860000000000002</v>
      </c>
      <c r="S28" s="4">
        <v>0.84050000000000002</v>
      </c>
      <c r="T28" s="4">
        <v>0.32019999999999998</v>
      </c>
      <c r="U28" s="4">
        <v>2.9899999999999999E-2</v>
      </c>
      <c r="V28" s="4">
        <v>0.92789999999999995</v>
      </c>
      <c r="W28" s="4"/>
      <c r="X28" s="4">
        <v>1</v>
      </c>
      <c r="Y28" s="4">
        <v>0.25169999999999998</v>
      </c>
      <c r="Z28" s="5">
        <v>0.63739999999999997</v>
      </c>
      <c r="AA28" s="5">
        <v>0.70350000000000001</v>
      </c>
      <c r="AB28" s="5">
        <v>0.28399999999999997</v>
      </c>
      <c r="AC28" s="5">
        <v>9.1999999999999998E-3</v>
      </c>
      <c r="AD28" s="5">
        <v>0.86519999999999997</v>
      </c>
      <c r="AE28" s="5"/>
      <c r="AF28" s="5">
        <v>1</v>
      </c>
      <c r="AG28" s="5">
        <v>4.7350000000000003</v>
      </c>
      <c r="AH28" s="4">
        <v>0.6381</v>
      </c>
      <c r="AI28" s="4">
        <v>0.70550000000000002</v>
      </c>
      <c r="AJ28" s="4">
        <v>0.2792</v>
      </c>
      <c r="AK28" s="4">
        <v>9.1999999999999998E-3</v>
      </c>
      <c r="AL28" s="4">
        <v>0.86160000000000003</v>
      </c>
      <c r="AM28" s="4"/>
      <c r="AN28" s="4">
        <v>1</v>
      </c>
      <c r="AO28" s="4">
        <v>5.0006000000000004</v>
      </c>
      <c r="AP28" s="5"/>
      <c r="AQ28" s="5"/>
      <c r="AR28" s="5"/>
      <c r="AS28" s="5"/>
      <c r="AT28" s="5"/>
      <c r="AU28" s="5"/>
      <c r="AV28" s="5"/>
      <c r="AW28" s="5"/>
      <c r="AX28" s="4">
        <f t="shared" si="0"/>
        <v>0.66964000000000001</v>
      </c>
      <c r="AY28" s="4">
        <f t="shared" si="1"/>
        <v>0.75775999999999999</v>
      </c>
      <c r="AZ28" s="4">
        <f t="shared" si="2"/>
        <v>0.29733999999999999</v>
      </c>
      <c r="BA28" s="4">
        <f t="shared" si="3"/>
        <v>1.7499999999999998E-2</v>
      </c>
      <c r="BB28" s="4">
        <f t="shared" si="4"/>
        <v>0.88905999999999996</v>
      </c>
      <c r="BC28" s="4" t="e">
        <f t="shared" si="5"/>
        <v>#DIV/0!</v>
      </c>
      <c r="BD28" s="4">
        <f t="shared" si="6"/>
        <v>1</v>
      </c>
      <c r="BE28" s="4">
        <f t="shared" si="7"/>
        <v>3.0257399999999999</v>
      </c>
      <c r="BF28" s="1" t="str" cm="1">
        <f t="array" aca="1" ref="BF28" ca="1">CONCATENATE(INDIRECT(ADDRESS(1,MATCH(_xlfn.MINIFS(B28:AW28,metrics.rec,"MAE"),B28:AW28,0)+1)), ", ", INDIRECT(ADDRESS(2,MATCH(_xlfn.MINIFS(B28:AW28,metrics.rec,"MAE"),B28:AW28,0)+1)))</f>
        <v>k=5, r=0.5</v>
      </c>
      <c r="BG28" s="1" t="str" cm="1">
        <f t="array" aca="1" ref="BG28" ca="1">CONCATENATE(INDIRECT(ADDRESS(1,MATCH(_xlfn.MINIFS(B28:AW28,metrics.rec,"MSE"),B28:AW28,0)+1)), ", ", INDIRECT(ADDRESS(2,MATCH(_xlfn.MINIFS(B28:AW28,metrics.rec,"MSE"),B28:AW28,0)+1)))</f>
        <v>k=5, r=0.5</v>
      </c>
      <c r="BH28" s="1" t="str" cm="1">
        <f t="array" aca="1" ref="BH28" ca="1">CONCATENATE(INDIRECT(ADDRESS(1,MATCH(_xlfn.MAXIFS(B28:AW28,metrics.rec,"R"),B28:AW28,0)+1)), ", ", INDIRECT(ADDRESS(2,MATCH(_xlfn.MAXIFS(B28:AW28,metrics.rec,"R"),B28:AW28,0)+1)))</f>
        <v>k=15, r=0.5</v>
      </c>
      <c r="BI28" s="1" t="str" cm="1">
        <f t="array" aca="1" ref="BI28" ca="1">CONCATENATE(INDIRECT(ADDRESS(1,MATCH(_xlfn.MAXIFS(B28:AW28,metrics.rec,"Precision"),B28:AW28,0)+1)), ", ", INDIRECT(ADDRESS(2,MATCH(_xlfn.MAXIFS(B28:AW28,metrics.rec,"Precision"),B28:AW28,0)+1)))</f>
        <v>k=10, r=0.5</v>
      </c>
      <c r="BJ28" s="1" t="str" cm="1">
        <f t="array" aca="1" ref="BJ28" ca="1">CONCATENATE(INDIRECT(ADDRESS(1,MATCH(_xlfn.MAXIFS(B28:AW28,metrics.rec,"Recall"),B28:AW28,0)+1)), ", ", INDIRECT(ADDRESS(2,MATCH(_xlfn.MAXIFS(B28:AW28,metrics.rec,"Recall"),B28:AW28,0)+1)))</f>
        <v>k=10, r=0.5</v>
      </c>
      <c r="BK28" s="1" t="e" cm="1">
        <f t="array" aca="1" ref="BK28" ca="1">CONCATENATE(INDIRECT(ADDRESS(1,MATCH(_xlfn.MAXIFS(B28:AW28,metrics.rec,"Coverage"),B28:AW28,0)+1)), ", ", INDIRECT(ADDRESS(2,MATCH(_xlfn.MAXIFS(B28:AW28,metrics.rec,"Coverage"),B28:AW28,0)+1)))</f>
        <v>#N/A</v>
      </c>
      <c r="BL28" s="1" t="str" cm="1">
        <f t="array" aca="1" ref="BL28" ca="1">CONCATENATE(INDIRECT(ADDRESS(1,MATCH(_xlfn.MAXIFS(B28:AW28,metrics.rec,"Recatio"),B28:AW28,0)+1)), ", ", INDIRECT(ADDRESS(2,MATCH(_xlfn.MAXIFS(B28:AW28,metrics.rec,"Recatio"),B28:AW28,0)+1)))</f>
        <v>k=5, r=0.5</v>
      </c>
      <c r="BM28" s="1" t="str" cm="1">
        <f t="array" aca="1" ref="BM28" ca="1">CONCATENATE(INDIRECT(ADDRESS(1,MATCH(_xlfn.MINIFS(B28:AW28,metrics.rec,"Time"),B28:AW28,0)+1)), ", ", INDIRECT(ADDRESS(2,MATCH(_xlfn.MINIFS(B28:AW28,metrics.rec,"Time"),B28:AW28,0)+1)))</f>
        <v>k=15, r=0.5</v>
      </c>
    </row>
    <row r="29" spans="1:65" x14ac:dyDescent="0.2">
      <c r="A29" s="1" t="s">
        <v>25</v>
      </c>
      <c r="B29" s="4">
        <v>0.66090000000000004</v>
      </c>
      <c r="C29" s="4">
        <v>0.75870000000000004</v>
      </c>
      <c r="D29" s="4">
        <v>0.2074</v>
      </c>
      <c r="E29" s="4">
        <v>2.29E-2</v>
      </c>
      <c r="F29" s="4">
        <v>0.81699999999999995</v>
      </c>
      <c r="G29" s="4"/>
      <c r="H29" s="4">
        <v>1</v>
      </c>
      <c r="I29" s="4">
        <v>2.3311000000000002</v>
      </c>
      <c r="J29" s="14">
        <v>0.73780000000000001</v>
      </c>
      <c r="K29" s="14">
        <v>0.89470000000000005</v>
      </c>
      <c r="L29" s="14">
        <v>0.26640000000000003</v>
      </c>
      <c r="M29" s="14">
        <v>4.8399999999999999E-2</v>
      </c>
      <c r="N29" s="14">
        <v>0.90190000000000003</v>
      </c>
      <c r="O29" s="14">
        <v>0.34699999999999998</v>
      </c>
      <c r="P29" s="14">
        <v>1</v>
      </c>
      <c r="Q29" s="14">
        <v>0.65390000000000004</v>
      </c>
      <c r="R29" s="4">
        <v>0.73850000000000005</v>
      </c>
      <c r="S29" s="4">
        <v>0.89659999999999995</v>
      </c>
      <c r="T29" s="4">
        <v>0.26029999999999998</v>
      </c>
      <c r="U29" s="4">
        <v>4.8500000000000001E-2</v>
      </c>
      <c r="V29" s="4">
        <v>0.90200000000000002</v>
      </c>
      <c r="W29" s="4">
        <v>0.34699999999999998</v>
      </c>
      <c r="X29" s="4">
        <v>1</v>
      </c>
      <c r="Y29" s="4">
        <v>0.57979999999999998</v>
      </c>
      <c r="Z29" s="5">
        <v>0.66249999999999998</v>
      </c>
      <c r="AA29" s="5">
        <v>0.76390000000000002</v>
      </c>
      <c r="AB29" s="5">
        <v>0.20269999999999999</v>
      </c>
      <c r="AC29" s="5">
        <v>2.3E-2</v>
      </c>
      <c r="AD29" s="5">
        <v>0.81930000000000003</v>
      </c>
      <c r="AE29" s="5">
        <v>0.24060000000000001</v>
      </c>
      <c r="AF29" s="5">
        <v>1</v>
      </c>
      <c r="AG29" s="5">
        <v>1.9753000000000001</v>
      </c>
      <c r="AH29" s="4">
        <v>0.66149999999999998</v>
      </c>
      <c r="AI29" s="4">
        <v>0.76160000000000005</v>
      </c>
      <c r="AJ29" s="4">
        <v>0.20580000000000001</v>
      </c>
      <c r="AK29" s="4">
        <v>2.3E-2</v>
      </c>
      <c r="AL29" s="4">
        <v>0.8175</v>
      </c>
      <c r="AM29" s="4">
        <v>0.2409</v>
      </c>
      <c r="AN29" s="4">
        <v>1</v>
      </c>
      <c r="AO29" s="4">
        <v>1.8402000000000001</v>
      </c>
      <c r="AP29" s="5"/>
      <c r="AQ29" s="5"/>
      <c r="AR29" s="5"/>
      <c r="AS29" s="5"/>
      <c r="AT29" s="5"/>
      <c r="AU29" s="5"/>
      <c r="AV29" s="5"/>
      <c r="AW29" s="5"/>
      <c r="AX29" s="4">
        <f t="shared" si="0"/>
        <v>0.69223999999999997</v>
      </c>
      <c r="AY29" s="4">
        <f t="shared" si="1"/>
        <v>0.81509999999999994</v>
      </c>
      <c r="AZ29" s="4">
        <f t="shared" si="2"/>
        <v>0.22852</v>
      </c>
      <c r="BA29" s="4">
        <f t="shared" si="3"/>
        <v>3.3160000000000002E-2</v>
      </c>
      <c r="BB29" s="4">
        <f t="shared" si="4"/>
        <v>0.85154000000000019</v>
      </c>
      <c r="BC29" s="4">
        <f t="shared" si="5"/>
        <v>0.293875</v>
      </c>
      <c r="BD29" s="4">
        <f t="shared" si="6"/>
        <v>1</v>
      </c>
      <c r="BE29" s="4">
        <f t="shared" si="7"/>
        <v>1.4760600000000001</v>
      </c>
      <c r="BF29" s="1" t="str" cm="1">
        <f t="array" aca="1" ref="BF29" ca="1">CONCATENATE(INDIRECT(ADDRESS(1,MATCH(_xlfn.MINIFS(B29:AW29,metrics.rec,"MAE"),B29:AW29,0)+1)), ", ", INDIRECT(ADDRESS(2,MATCH(_xlfn.MINIFS(B29:AW29,metrics.rec,"MAE"),B29:AW29,0)+1)))</f>
        <v>k=5, r=0.5</v>
      </c>
      <c r="BG29" s="1" t="str" cm="1">
        <f t="array" aca="1" ref="BG29" ca="1">CONCATENATE(INDIRECT(ADDRESS(1,MATCH(_xlfn.MINIFS(B29:AW29,metrics.rec,"MSE"),B29:AW29,0)+1)), ", ", INDIRECT(ADDRESS(2,MATCH(_xlfn.MINIFS(B29:AW29,metrics.rec,"MSE"),B29:AW29,0)+1)))</f>
        <v>k=5, r=0.5</v>
      </c>
      <c r="BH29" s="1" t="str" cm="1">
        <f t="array" aca="1" ref="BH29" ca="1">CONCATENATE(INDIRECT(ADDRESS(1,MATCH(_xlfn.MAXIFS(B29:AW29,metrics.rec,"R"),B29:AW29,0)+1)), ", ", INDIRECT(ADDRESS(2,MATCH(_xlfn.MAXIFS(B29:AW29,metrics.rec,"R"),B29:AW29,0)+1)))</f>
        <v>k=10, r=0.5</v>
      </c>
      <c r="BI29" s="1" t="str" cm="1">
        <f t="array" aca="1" ref="BI29" ca="1">CONCATENATE(INDIRECT(ADDRESS(1,MATCH(_xlfn.MAXIFS(B29:AW29,metrics.rec,"Precision"),B29:AW29,0)+1)), ", ", INDIRECT(ADDRESS(2,MATCH(_xlfn.MAXIFS(B29:AW29,metrics.rec,"Precision"),B29:AW29,0)+1)))</f>
        <v>k=15, r=0.5</v>
      </c>
      <c r="BJ29" s="1" t="str" cm="1">
        <f t="array" aca="1" ref="BJ29" ca="1">CONCATENATE(INDIRECT(ADDRESS(1,MATCH(_xlfn.MAXIFS(B29:AW29,metrics.rec,"Recall"),B29:AW29,0)+1)), ", ", INDIRECT(ADDRESS(2,MATCH(_xlfn.MAXIFS(B29:AW29,metrics.rec,"Recall"),B29:AW29,0)+1)))</f>
        <v>k=15, r=0.5</v>
      </c>
      <c r="BK29" s="1" t="str" cm="1">
        <f t="array" aca="1" ref="BK29" ca="1">CONCATENATE(INDIRECT(ADDRESS(1,MATCH(_xlfn.MAXIFS(B29:AW29,metrics.rec,"Coverage"),B29:AW29,0)+1)), ", ", INDIRECT(ADDRESS(2,MATCH(_xlfn.MAXIFS(B29:AW29,metrics.rec,"Coverage"),B29:AW29,0)+1)))</f>
        <v>k=10, r=0.5</v>
      </c>
      <c r="BL29" s="1" t="str" cm="1">
        <f t="array" aca="1" ref="BL29" ca="1">CONCATENATE(INDIRECT(ADDRESS(1,MATCH(_xlfn.MAXIFS(B29:AW29,metrics.rec,"Recatio"),B29:AW29,0)+1)), ", ", INDIRECT(ADDRESS(2,MATCH(_xlfn.MAXIFS(B29:AW29,metrics.rec,"Recatio"),B29:AW29,0)+1)))</f>
        <v>k=5, r=0.5</v>
      </c>
      <c r="BM29" s="1" t="str" cm="1">
        <f t="array" aca="1" ref="BM29" ca="1">CONCATENATE(INDIRECT(ADDRESS(1,MATCH(_xlfn.MINIFS(B29:AW29,metrics.rec,"Time"),B29:AW29,0)+1)), ", ", INDIRECT(ADDRESS(2,MATCH(_xlfn.MINIFS(B29:AW29,metrics.rec,"Time"),B29:AW29,0)+1)))</f>
        <v>k=15, r=0.5</v>
      </c>
    </row>
    <row r="30" spans="1:65" x14ac:dyDescent="0.2">
      <c r="A30" s="1" t="s">
        <v>26</v>
      </c>
      <c r="B30" s="4">
        <v>0.66049999999999998</v>
      </c>
      <c r="C30" s="4">
        <v>0.75990000000000002</v>
      </c>
      <c r="D30" s="4">
        <v>0.21809999999999999</v>
      </c>
      <c r="E30" s="4">
        <v>1.9E-2</v>
      </c>
      <c r="F30" s="4">
        <v>0.83030000000000004</v>
      </c>
      <c r="G30" s="4"/>
      <c r="H30" s="4">
        <v>1</v>
      </c>
      <c r="I30" s="4">
        <v>2.4304000000000001</v>
      </c>
      <c r="J30" s="14">
        <v>0.73799999999999999</v>
      </c>
      <c r="K30" s="14">
        <v>0.89770000000000005</v>
      </c>
      <c r="L30" s="14">
        <v>0.2707</v>
      </c>
      <c r="M30" s="14">
        <v>4.4499999999999998E-2</v>
      </c>
      <c r="N30" s="14">
        <v>0.90869999999999995</v>
      </c>
      <c r="O30" s="14"/>
      <c r="P30" s="14">
        <v>1</v>
      </c>
      <c r="Q30" s="14">
        <v>0.64229999999999998</v>
      </c>
      <c r="R30" s="4">
        <v>0.73829999999999996</v>
      </c>
      <c r="S30" s="4">
        <v>0.89900000000000002</v>
      </c>
      <c r="T30" s="4">
        <v>0.26540000000000002</v>
      </c>
      <c r="U30" s="4">
        <v>4.4600000000000001E-2</v>
      </c>
      <c r="V30" s="4">
        <v>0.90849999999999997</v>
      </c>
      <c r="W30" s="4"/>
      <c r="X30" s="4">
        <v>1</v>
      </c>
      <c r="Y30" s="4">
        <v>0.57850000000000001</v>
      </c>
      <c r="Z30" s="5">
        <v>0.66149999999999998</v>
      </c>
      <c r="AA30" s="5">
        <v>0.76390000000000002</v>
      </c>
      <c r="AB30" s="5">
        <v>0.21729999999999999</v>
      </c>
      <c r="AC30" s="5">
        <v>1.9E-2</v>
      </c>
      <c r="AD30" s="5">
        <v>0.83199999999999996</v>
      </c>
      <c r="AE30" s="5"/>
      <c r="AF30" s="5">
        <v>1</v>
      </c>
      <c r="AG30" s="5">
        <v>1.7617</v>
      </c>
      <c r="AH30" s="4">
        <v>0.66080000000000005</v>
      </c>
      <c r="AI30" s="4">
        <v>0.76270000000000004</v>
      </c>
      <c r="AJ30" s="4">
        <v>0.2172</v>
      </c>
      <c r="AK30" s="4">
        <v>1.9E-2</v>
      </c>
      <c r="AL30" s="4">
        <v>0.83030000000000004</v>
      </c>
      <c r="AM30" s="4"/>
      <c r="AN30" s="4">
        <v>1</v>
      </c>
      <c r="AO30" s="4">
        <v>2.0139999999999998</v>
      </c>
      <c r="AP30" s="5"/>
      <c r="AQ30" s="5"/>
      <c r="AR30" s="5"/>
      <c r="AS30" s="5"/>
      <c r="AT30" s="5"/>
      <c r="AU30" s="5"/>
      <c r="AV30" s="5"/>
      <c r="AW30" s="5"/>
      <c r="AX30" s="4">
        <f t="shared" si="0"/>
        <v>0.6918200000000001</v>
      </c>
      <c r="AY30" s="4">
        <f t="shared" si="1"/>
        <v>0.81663999999999992</v>
      </c>
      <c r="AZ30" s="4">
        <f t="shared" si="2"/>
        <v>0.23774000000000001</v>
      </c>
      <c r="BA30" s="4">
        <f t="shared" si="3"/>
        <v>2.9219999999999996E-2</v>
      </c>
      <c r="BB30" s="4">
        <f t="shared" si="4"/>
        <v>0.86196000000000006</v>
      </c>
      <c r="BC30" s="4" t="e">
        <f t="shared" si="5"/>
        <v>#DIV/0!</v>
      </c>
      <c r="BD30" s="4">
        <f t="shared" si="6"/>
        <v>1</v>
      </c>
      <c r="BE30" s="4">
        <f t="shared" si="7"/>
        <v>1.4853799999999999</v>
      </c>
      <c r="BF30" s="1" t="str" cm="1">
        <f t="array" aca="1" ref="BF30" ca="1">CONCATENATE(INDIRECT(ADDRESS(1,MATCH(_xlfn.MINIFS(B30:AW30,metrics.rec,"MAE"),B30:AW30,0)+1)), ", ", INDIRECT(ADDRESS(2,MATCH(_xlfn.MINIFS(B30:AW30,metrics.rec,"MAE"),B30:AW30,0)+1)))</f>
        <v>k=5, r=0.5</v>
      </c>
      <c r="BG30" s="1" t="str" cm="1">
        <f t="array" aca="1" ref="BG30" ca="1">CONCATENATE(INDIRECT(ADDRESS(1,MATCH(_xlfn.MINIFS(B30:AW30,metrics.rec,"MSE"),B30:AW30,0)+1)), ", ", INDIRECT(ADDRESS(2,MATCH(_xlfn.MINIFS(B30:AW30,metrics.rec,"MSE"),B30:AW30,0)+1)))</f>
        <v>k=5, r=0.5</v>
      </c>
      <c r="BH30" s="1" t="str" cm="1">
        <f t="array" aca="1" ref="BH30" ca="1">CONCATENATE(INDIRECT(ADDRESS(1,MATCH(_xlfn.MAXIFS(B30:AW30,metrics.rec,"R"),B30:AW30,0)+1)), ", ", INDIRECT(ADDRESS(2,MATCH(_xlfn.MAXIFS(B30:AW30,metrics.rec,"R"),B30:AW30,0)+1)))</f>
        <v>k=10, r=0.5</v>
      </c>
      <c r="BI30" s="1" t="str" cm="1">
        <f t="array" aca="1" ref="BI30" ca="1">CONCATENATE(INDIRECT(ADDRESS(1,MATCH(_xlfn.MAXIFS(B30:AW30,metrics.rec,"Precision"),B30:AW30,0)+1)), ", ", INDIRECT(ADDRESS(2,MATCH(_xlfn.MAXIFS(B30:AW30,metrics.rec,"Precision"),B30:AW30,0)+1)))</f>
        <v>k=15, r=0.5</v>
      </c>
      <c r="BJ30" s="1" t="str" cm="1">
        <f t="array" aca="1" ref="BJ30" ca="1">CONCATENATE(INDIRECT(ADDRESS(1,MATCH(_xlfn.MAXIFS(B30:AW30,metrics.rec,"Recall"),B30:AW30,0)+1)), ", ", INDIRECT(ADDRESS(2,MATCH(_xlfn.MAXIFS(B30:AW30,metrics.rec,"Recall"),B30:AW30,0)+1)))</f>
        <v>k=10, r=0.5</v>
      </c>
      <c r="BK30" s="1" t="e" cm="1">
        <f t="array" aca="1" ref="BK30" ca="1">CONCATENATE(INDIRECT(ADDRESS(1,MATCH(_xlfn.MAXIFS(B30:AW30,metrics.rec,"Coverage"),B30:AW30,0)+1)), ", ", INDIRECT(ADDRESS(2,MATCH(_xlfn.MAXIFS(B30:AW30,metrics.rec,"Coverage"),B30:AW30,0)+1)))</f>
        <v>#N/A</v>
      </c>
      <c r="BL30" s="1" t="str" cm="1">
        <f t="array" aca="1" ref="BL30" ca="1">CONCATENATE(INDIRECT(ADDRESS(1,MATCH(_xlfn.MAXIFS(B30:AW30,metrics.rec,"Recatio"),B30:AW30,0)+1)), ", ", INDIRECT(ADDRESS(2,MATCH(_xlfn.MAXIFS(B30:AW30,metrics.rec,"Recatio"),B30:AW30,0)+1)))</f>
        <v>k=5, r=0.5</v>
      </c>
      <c r="BM30" s="1" t="str" cm="1">
        <f t="array" aca="1" ref="BM30" ca="1">CONCATENATE(INDIRECT(ADDRESS(1,MATCH(_xlfn.MINIFS(B30:AW30,metrics.rec,"Time"),B30:AW30,0)+1)), ", ", INDIRECT(ADDRESS(2,MATCH(_xlfn.MINIFS(B30:AW30,metrics.rec,"Time"),B30:AW30,0)+1)))</f>
        <v>k=15, r=0.5</v>
      </c>
    </row>
    <row r="31" spans="1:65" x14ac:dyDescent="0.2">
      <c r="A31" s="1" t="s">
        <v>27</v>
      </c>
      <c r="B31" s="4">
        <v>0.66259999999999997</v>
      </c>
      <c r="C31" s="4">
        <v>0.76690000000000003</v>
      </c>
      <c r="D31" s="4">
        <v>0.2147</v>
      </c>
      <c r="E31" s="4">
        <v>1.9199999999999998E-2</v>
      </c>
      <c r="F31" s="4">
        <v>0.81530000000000002</v>
      </c>
      <c r="G31" s="4"/>
      <c r="H31" s="4">
        <v>1</v>
      </c>
      <c r="I31" s="4">
        <v>2.3515000000000001</v>
      </c>
      <c r="J31" s="14">
        <v>0.73729999999999996</v>
      </c>
      <c r="K31" s="14">
        <v>0.89600000000000002</v>
      </c>
      <c r="L31" s="14">
        <v>0.26079999999999998</v>
      </c>
      <c r="M31" s="14">
        <v>4.2700000000000002E-2</v>
      </c>
      <c r="N31" s="14">
        <v>0.90010000000000001</v>
      </c>
      <c r="O31" s="14">
        <v>0.39200000000000002</v>
      </c>
      <c r="P31" s="14">
        <v>1</v>
      </c>
      <c r="Q31" s="14">
        <v>0.65700000000000003</v>
      </c>
      <c r="R31" s="4">
        <v>0.73780000000000001</v>
      </c>
      <c r="S31" s="4">
        <v>0.89790000000000003</v>
      </c>
      <c r="T31" s="4">
        <v>0.26029999999999998</v>
      </c>
      <c r="U31" s="4">
        <v>4.2799999999999998E-2</v>
      </c>
      <c r="V31" s="4">
        <v>0.89949999999999997</v>
      </c>
      <c r="W31" s="4">
        <v>0.39190000000000003</v>
      </c>
      <c r="X31" s="4">
        <v>1</v>
      </c>
      <c r="Y31" s="4">
        <v>0.58589999999999998</v>
      </c>
      <c r="Z31" s="5">
        <v>0.66279999999999994</v>
      </c>
      <c r="AA31" s="5">
        <v>0.76819999999999999</v>
      </c>
      <c r="AB31" s="5">
        <v>0.216</v>
      </c>
      <c r="AC31" s="5">
        <v>1.9300000000000001E-2</v>
      </c>
      <c r="AD31" s="5">
        <v>0.81710000000000005</v>
      </c>
      <c r="AE31" s="5">
        <v>0.28570000000000001</v>
      </c>
      <c r="AF31" s="5">
        <v>0.99980000000000002</v>
      </c>
      <c r="AG31" s="5">
        <v>1.911</v>
      </c>
      <c r="AH31" s="4">
        <v>0.66220000000000001</v>
      </c>
      <c r="AI31" s="4">
        <v>0.76670000000000005</v>
      </c>
      <c r="AJ31" s="4">
        <v>0.21429999999999999</v>
      </c>
      <c r="AK31" s="4">
        <v>1.9300000000000001E-2</v>
      </c>
      <c r="AL31" s="4">
        <v>0.81610000000000005</v>
      </c>
      <c r="AM31" s="4">
        <v>0.28599999999999998</v>
      </c>
      <c r="AN31" s="4">
        <v>0.99990000000000001</v>
      </c>
      <c r="AO31" s="4">
        <v>1.9145000000000001</v>
      </c>
      <c r="AP31" s="5"/>
      <c r="AQ31" s="5"/>
      <c r="AR31" s="5"/>
      <c r="AS31" s="5"/>
      <c r="AT31" s="5"/>
      <c r="AU31" s="5"/>
      <c r="AV31" s="5"/>
      <c r="AW31" s="5"/>
      <c r="AX31" s="4">
        <f t="shared" si="0"/>
        <v>0.69253999999999993</v>
      </c>
      <c r="AY31" s="4">
        <f t="shared" si="1"/>
        <v>0.81913999999999998</v>
      </c>
      <c r="AZ31" s="4">
        <f t="shared" si="2"/>
        <v>0.23321999999999998</v>
      </c>
      <c r="BA31" s="4">
        <f t="shared" si="3"/>
        <v>2.8659999999999998E-2</v>
      </c>
      <c r="BB31" s="4">
        <f t="shared" si="4"/>
        <v>0.84962000000000004</v>
      </c>
      <c r="BC31" s="4">
        <f t="shared" si="5"/>
        <v>0.33890000000000003</v>
      </c>
      <c r="BD31" s="4">
        <f t="shared" si="6"/>
        <v>0.99993999999999994</v>
      </c>
      <c r="BE31" s="4">
        <f t="shared" si="7"/>
        <v>1.4839800000000001</v>
      </c>
      <c r="BF31" s="1" t="str" cm="1">
        <f t="array" aca="1" ref="BF31" ca="1">CONCATENATE(INDIRECT(ADDRESS(1,MATCH(_xlfn.MINIFS(B31:AW31,metrics.rec,"MAE"),B31:AW31,0)+1)), ", ", INDIRECT(ADDRESS(2,MATCH(_xlfn.MINIFS(B31:AW31,metrics.rec,"MAE"),B31:AW31,0)+1)))</f>
        <v>k=50, r=0.5</v>
      </c>
      <c r="BG31" s="1" t="str" cm="1">
        <f t="array" aca="1" ref="BG31" ca="1">CONCATENATE(INDIRECT(ADDRESS(1,MATCH(_xlfn.MINIFS(B31:AW31,metrics.rec,"MSE"),B31:AW31,0)+1)), ", ", INDIRECT(ADDRESS(2,MATCH(_xlfn.MINIFS(B31:AW31,metrics.rec,"MSE"),B31:AW31,0)+1)))</f>
        <v>k=50, r=0.5</v>
      </c>
      <c r="BH31" s="1" t="str" cm="1">
        <f t="array" aca="1" ref="BH31" ca="1">CONCATENATE(INDIRECT(ADDRESS(1,MATCH(_xlfn.MAXIFS(B31:AW31,metrics.rec,"R"),B31:AW31,0)+1)), ", ", INDIRECT(ADDRESS(2,MATCH(_xlfn.MAXIFS(B31:AW31,metrics.rec,"R"),B31:AW31,0)+1)))</f>
        <v>k=10, r=0.5</v>
      </c>
      <c r="BI31" s="1" t="str" cm="1">
        <f t="array" aca="1" ref="BI31" ca="1">CONCATENATE(INDIRECT(ADDRESS(1,MATCH(_xlfn.MAXIFS(B31:AW31,metrics.rec,"Precision"),B31:AW31,0)+1)), ", ", INDIRECT(ADDRESS(2,MATCH(_xlfn.MAXIFS(B31:AW31,metrics.rec,"Precision"),B31:AW31,0)+1)))</f>
        <v>k=15, r=0.5</v>
      </c>
      <c r="BJ31" s="1" t="str" cm="1">
        <f t="array" aca="1" ref="BJ31" ca="1">CONCATENATE(INDIRECT(ADDRESS(1,MATCH(_xlfn.MAXIFS(B31:AW31,metrics.rec,"Recall"),B31:AW31,0)+1)), ", ", INDIRECT(ADDRESS(2,MATCH(_xlfn.MAXIFS(B31:AW31,metrics.rec,"Recall"),B31:AW31,0)+1)))</f>
        <v>k=10, r=0.5</v>
      </c>
      <c r="BK31" s="1" t="str" cm="1">
        <f t="array" aca="1" ref="BK31" ca="1">CONCATENATE(INDIRECT(ADDRESS(1,MATCH(_xlfn.MAXIFS(B31:AW31,metrics.rec,"Coverage"),B31:AW31,0)+1)), ", ", INDIRECT(ADDRESS(2,MATCH(_xlfn.MAXIFS(B31:AW31,metrics.rec,"Coverage"),B31:AW31,0)+1)))</f>
        <v>k=10, r=0.5</v>
      </c>
      <c r="BL31" s="1" t="str" cm="1">
        <f t="array" aca="1" ref="BL31" ca="1">CONCATENATE(INDIRECT(ADDRESS(1,MATCH(_xlfn.MAXIFS(B31:AW31,metrics.rec,"Recatio"),B31:AW31,0)+1)), ", ", INDIRECT(ADDRESS(2,MATCH(_xlfn.MAXIFS(B31:AW31,metrics.rec,"Recatio"),B31:AW31,0)+1)))</f>
        <v>k=5, r=0.5</v>
      </c>
      <c r="BM31" s="1" t="str" cm="1">
        <f t="array" aca="1" ref="BM31" ca="1">CONCATENATE(INDIRECT(ADDRESS(1,MATCH(_xlfn.MINIFS(B31:AW31,metrics.rec,"Time"),B31:AW31,0)+1)), ", ", INDIRECT(ADDRESS(2,MATCH(_xlfn.MINIFS(B31:AW31,metrics.rec,"Time"),B31:AW31,0)+1)))</f>
        <v>k=15, r=0.5</v>
      </c>
    </row>
    <row r="32" spans="1:65" x14ac:dyDescent="0.2">
      <c r="A32" s="1" t="s">
        <v>28</v>
      </c>
      <c r="B32" s="4">
        <v>0.65880000000000005</v>
      </c>
      <c r="C32" s="4">
        <v>0.75390000000000001</v>
      </c>
      <c r="D32" s="4">
        <v>0.215</v>
      </c>
      <c r="E32" s="4">
        <v>2.2800000000000001E-2</v>
      </c>
      <c r="F32" s="4">
        <v>0.81859999999999999</v>
      </c>
      <c r="G32" s="4"/>
      <c r="H32" s="4">
        <v>1</v>
      </c>
      <c r="I32" s="4">
        <v>2.2823000000000002</v>
      </c>
      <c r="J32" s="14">
        <v>0.73419999999999996</v>
      </c>
      <c r="K32" s="14">
        <v>0.88519999999999999</v>
      </c>
      <c r="L32" s="14">
        <v>0.2727</v>
      </c>
      <c r="M32" s="14">
        <v>4.8500000000000001E-2</v>
      </c>
      <c r="N32" s="14">
        <v>0.9022</v>
      </c>
      <c r="O32" s="14">
        <v>0.34610000000000002</v>
      </c>
      <c r="P32" s="14">
        <v>1</v>
      </c>
      <c r="Q32" s="14">
        <v>0.61890000000000001</v>
      </c>
      <c r="R32" s="4">
        <v>0.73480000000000001</v>
      </c>
      <c r="S32" s="4">
        <v>0.88660000000000005</v>
      </c>
      <c r="T32" s="4">
        <v>0.2681</v>
      </c>
      <c r="U32" s="4">
        <v>4.8599999999999997E-2</v>
      </c>
      <c r="V32" s="4">
        <v>0.90159999999999996</v>
      </c>
      <c r="W32" s="4">
        <v>0.34599999999999997</v>
      </c>
      <c r="X32" s="4">
        <v>1</v>
      </c>
      <c r="Y32" s="4">
        <v>0.57999999999999996</v>
      </c>
      <c r="Z32" s="5">
        <v>0.65959999999999996</v>
      </c>
      <c r="AA32" s="5">
        <v>0.75760000000000005</v>
      </c>
      <c r="AB32" s="5">
        <v>0.2097</v>
      </c>
      <c r="AC32" s="5">
        <v>2.2800000000000001E-2</v>
      </c>
      <c r="AD32" s="5">
        <v>0.82040000000000002</v>
      </c>
      <c r="AE32" s="5">
        <v>0.24260000000000001</v>
      </c>
      <c r="AF32" s="5">
        <v>1</v>
      </c>
      <c r="AG32" s="5">
        <v>1.9134</v>
      </c>
      <c r="AH32" s="4">
        <v>0.65869999999999995</v>
      </c>
      <c r="AI32" s="4">
        <v>0.75529999999999997</v>
      </c>
      <c r="AJ32" s="4">
        <v>0.21149999999999999</v>
      </c>
      <c r="AK32" s="4">
        <v>2.2800000000000001E-2</v>
      </c>
      <c r="AL32" s="4">
        <v>0.81910000000000005</v>
      </c>
      <c r="AM32" s="4">
        <v>0.24249999999999999</v>
      </c>
      <c r="AN32" s="4">
        <v>1</v>
      </c>
      <c r="AO32" s="4">
        <v>2.0143</v>
      </c>
      <c r="AP32" s="5"/>
      <c r="AQ32" s="5"/>
      <c r="AR32" s="5"/>
      <c r="AS32" s="5"/>
      <c r="AT32" s="5"/>
      <c r="AU32" s="5"/>
      <c r="AV32" s="5"/>
      <c r="AW32" s="5"/>
      <c r="AX32" s="4">
        <f t="shared" si="0"/>
        <v>0.68921999999999994</v>
      </c>
      <c r="AY32" s="4">
        <f t="shared" si="1"/>
        <v>0.80771999999999999</v>
      </c>
      <c r="AZ32" s="4">
        <f t="shared" si="2"/>
        <v>0.2354</v>
      </c>
      <c r="BA32" s="4">
        <f t="shared" si="3"/>
        <v>3.3099999999999997E-2</v>
      </c>
      <c r="BB32" s="4">
        <f t="shared" si="4"/>
        <v>0.85237999999999992</v>
      </c>
      <c r="BC32" s="4">
        <f t="shared" si="5"/>
        <v>0.29430000000000001</v>
      </c>
      <c r="BD32" s="4">
        <f t="shared" si="6"/>
        <v>1</v>
      </c>
      <c r="BE32" s="4">
        <f t="shared" si="7"/>
        <v>1.4817800000000001</v>
      </c>
      <c r="BF32" s="1" t="str" cm="1">
        <f t="array" aca="1" ref="BF32" ca="1">CONCATENATE(INDIRECT(ADDRESS(1,MATCH(_xlfn.MINIFS(B32:AW32,metrics.rec,"MAE"),B32:AW32,0)+1)), ", ", INDIRECT(ADDRESS(2,MATCH(_xlfn.MINIFS(B32:AW32,metrics.rec,"MAE"),B32:AW32,0)+1)))</f>
        <v>k=50, r=0.5</v>
      </c>
      <c r="BG32" s="1" t="str" cm="1">
        <f t="array" aca="1" ref="BG32" ca="1">CONCATENATE(INDIRECT(ADDRESS(1,MATCH(_xlfn.MINIFS(B32:AW32,metrics.rec,"MSE"),B32:AW32,0)+1)), ", ", INDIRECT(ADDRESS(2,MATCH(_xlfn.MINIFS(B32:AW32,metrics.rec,"MSE"),B32:AW32,0)+1)))</f>
        <v>k=5, r=0.5</v>
      </c>
      <c r="BH32" s="1" t="str" cm="1">
        <f t="array" aca="1" ref="BH32" ca="1">CONCATENATE(INDIRECT(ADDRESS(1,MATCH(_xlfn.MAXIFS(B32:AW32,metrics.rec,"R"),B32:AW32,0)+1)), ", ", INDIRECT(ADDRESS(2,MATCH(_xlfn.MAXIFS(B32:AW32,metrics.rec,"R"),B32:AW32,0)+1)))</f>
        <v>k=10, r=0.5</v>
      </c>
      <c r="BI32" s="1" t="str" cm="1">
        <f t="array" aca="1" ref="BI32" ca="1">CONCATENATE(INDIRECT(ADDRESS(1,MATCH(_xlfn.MAXIFS(B32:AW32,metrics.rec,"Precision"),B32:AW32,0)+1)), ", ", INDIRECT(ADDRESS(2,MATCH(_xlfn.MAXIFS(B32:AW32,metrics.rec,"Precision"),B32:AW32,0)+1)))</f>
        <v>k=15, r=0.5</v>
      </c>
      <c r="BJ32" s="1" t="str" cm="1">
        <f t="array" aca="1" ref="BJ32" ca="1">CONCATENATE(INDIRECT(ADDRESS(1,MATCH(_xlfn.MAXIFS(B32:AW32,metrics.rec,"Recall"),B32:AW32,0)+1)), ", ", INDIRECT(ADDRESS(2,MATCH(_xlfn.MAXIFS(B32:AW32,metrics.rec,"Recall"),B32:AW32,0)+1)))</f>
        <v>k=10, r=0.5</v>
      </c>
      <c r="BK32" s="1" t="str" cm="1">
        <f t="array" aca="1" ref="BK32" ca="1">CONCATENATE(INDIRECT(ADDRESS(1,MATCH(_xlfn.MAXIFS(B32:AW32,metrics.rec,"Coverage"),B32:AW32,0)+1)), ", ", INDIRECT(ADDRESS(2,MATCH(_xlfn.MAXIFS(B32:AW32,metrics.rec,"Coverage"),B32:AW32,0)+1)))</f>
        <v>k=10, r=0.5</v>
      </c>
      <c r="BL32" s="1" t="str" cm="1">
        <f t="array" aca="1" ref="BL32" ca="1">CONCATENATE(INDIRECT(ADDRESS(1,MATCH(_xlfn.MAXIFS(B32:AW32,metrics.rec,"Recatio"),B32:AW32,0)+1)), ", ", INDIRECT(ADDRESS(2,MATCH(_xlfn.MAXIFS(B32:AW32,metrics.rec,"Recatio"),B32:AW32,0)+1)))</f>
        <v>k=5, r=0.5</v>
      </c>
      <c r="BM32" s="1" t="str" cm="1">
        <f t="array" aca="1" ref="BM32" ca="1">CONCATENATE(INDIRECT(ADDRESS(1,MATCH(_xlfn.MINIFS(B32:AW32,metrics.rec,"Time"),B32:AW32,0)+1)), ", ", INDIRECT(ADDRESS(2,MATCH(_xlfn.MINIFS(B32:AW32,metrics.rec,"Time"),B32:AW32,0)+1)))</f>
        <v>k=15, r=0.5</v>
      </c>
    </row>
    <row r="33" spans="1:65" x14ac:dyDescent="0.2">
      <c r="A33" s="1" t="s">
        <v>29</v>
      </c>
      <c r="B33" s="4">
        <v>0.66510000000000002</v>
      </c>
      <c r="C33" s="4">
        <v>0.76729999999999998</v>
      </c>
      <c r="D33" s="4">
        <v>0.2021</v>
      </c>
      <c r="E33" s="4">
        <v>2.1399999999999999E-2</v>
      </c>
      <c r="F33" s="4">
        <v>0.7913</v>
      </c>
      <c r="G33" s="4"/>
      <c r="H33" s="4">
        <v>1</v>
      </c>
      <c r="I33" s="4">
        <v>2.3136000000000001</v>
      </c>
      <c r="J33" s="14">
        <v>0.73919999999999997</v>
      </c>
      <c r="K33" s="14">
        <v>0.89529999999999998</v>
      </c>
      <c r="L33" s="14">
        <v>0.24890000000000001</v>
      </c>
      <c r="M33" s="14">
        <v>5.0700000000000002E-2</v>
      </c>
      <c r="N33" s="14">
        <v>0.89</v>
      </c>
      <c r="O33" s="14">
        <v>0.3266</v>
      </c>
      <c r="P33" s="14">
        <v>1</v>
      </c>
      <c r="Q33" s="14">
        <v>0.59840000000000004</v>
      </c>
      <c r="R33" s="4">
        <v>0.73929999999999996</v>
      </c>
      <c r="S33" s="4">
        <v>0.89570000000000005</v>
      </c>
      <c r="T33" s="4">
        <v>0.24990000000000001</v>
      </c>
      <c r="U33" s="4">
        <v>5.0799999999999998E-2</v>
      </c>
      <c r="V33" s="4">
        <v>0.8891</v>
      </c>
      <c r="W33" s="4">
        <v>0.32629999999999998</v>
      </c>
      <c r="X33" s="4">
        <v>1</v>
      </c>
      <c r="Y33" s="4">
        <v>0.5786</v>
      </c>
      <c r="Z33" s="5">
        <v>0.66620000000000001</v>
      </c>
      <c r="AA33" s="5">
        <v>0.77159999999999995</v>
      </c>
      <c r="AB33" s="5">
        <v>0.1983</v>
      </c>
      <c r="AC33" s="5">
        <v>2.12E-2</v>
      </c>
      <c r="AD33" s="5">
        <v>0.79200000000000004</v>
      </c>
      <c r="AE33" s="5">
        <v>0.25169999999999998</v>
      </c>
      <c r="AF33" s="5">
        <v>1</v>
      </c>
      <c r="AG33" s="5">
        <v>1.8428</v>
      </c>
      <c r="AH33" s="4">
        <v>0.66490000000000005</v>
      </c>
      <c r="AI33" s="4">
        <v>0.76890000000000003</v>
      </c>
      <c r="AJ33" s="4">
        <v>0.19570000000000001</v>
      </c>
      <c r="AK33" s="4">
        <v>2.1299999999999999E-2</v>
      </c>
      <c r="AL33" s="4">
        <v>0.79069999999999996</v>
      </c>
      <c r="AM33" s="4">
        <v>0.25090000000000001</v>
      </c>
      <c r="AN33" s="4">
        <v>1</v>
      </c>
      <c r="AO33" s="4">
        <v>1.9115</v>
      </c>
      <c r="AP33" s="5"/>
      <c r="AQ33" s="5"/>
      <c r="AR33" s="5"/>
      <c r="AS33" s="5"/>
      <c r="AT33" s="5"/>
      <c r="AU33" s="5"/>
      <c r="AV33" s="5"/>
      <c r="AW33" s="5"/>
      <c r="AX33" s="4">
        <f t="shared" si="0"/>
        <v>0.69494000000000011</v>
      </c>
      <c r="AY33" s="4">
        <f t="shared" si="1"/>
        <v>0.81975999999999993</v>
      </c>
      <c r="AZ33" s="4">
        <f t="shared" si="2"/>
        <v>0.21898000000000004</v>
      </c>
      <c r="BA33" s="4">
        <f t="shared" si="3"/>
        <v>3.3079999999999998E-2</v>
      </c>
      <c r="BB33" s="4">
        <f t="shared" si="4"/>
        <v>0.83062000000000002</v>
      </c>
      <c r="BC33" s="4">
        <f t="shared" si="5"/>
        <v>0.28887499999999999</v>
      </c>
      <c r="BD33" s="4">
        <f t="shared" si="6"/>
        <v>1</v>
      </c>
      <c r="BE33" s="4">
        <f t="shared" si="7"/>
        <v>1.4489799999999999</v>
      </c>
      <c r="BF33" s="1" t="str" cm="1">
        <f t="array" aca="1" ref="BF33" ca="1">CONCATENATE(INDIRECT(ADDRESS(1,MATCH(_xlfn.MINIFS(B33:AW33,metrics.rec,"MAE"),B33:AW33,0)+1)), ", ", INDIRECT(ADDRESS(2,MATCH(_xlfn.MINIFS(B33:AW33,metrics.rec,"MAE"),B33:AW33,0)+1)))</f>
        <v>k=50, r=0.5</v>
      </c>
      <c r="BG33" s="1" t="str" cm="1">
        <f t="array" aca="1" ref="BG33" ca="1">CONCATENATE(INDIRECT(ADDRESS(1,MATCH(_xlfn.MINIFS(B33:AW33,metrics.rec,"MSE"),B33:AW33,0)+1)), ", ", INDIRECT(ADDRESS(2,MATCH(_xlfn.MINIFS(B33:AW33,metrics.rec,"MSE"),B33:AW33,0)+1)))</f>
        <v>k=5, r=0.5</v>
      </c>
      <c r="BH33" s="1" t="str" cm="1">
        <f t="array" aca="1" ref="BH33" ca="1">CONCATENATE(INDIRECT(ADDRESS(1,MATCH(_xlfn.MAXIFS(B33:AW33,metrics.rec,"R"),B33:AW33,0)+1)), ", ", INDIRECT(ADDRESS(2,MATCH(_xlfn.MAXIFS(B33:AW33,metrics.rec,"R"),B33:AW33,0)+1)))</f>
        <v>k=15, r=0.5</v>
      </c>
      <c r="BI33" s="1" t="str" cm="1">
        <f t="array" aca="1" ref="BI33" ca="1">CONCATENATE(INDIRECT(ADDRESS(1,MATCH(_xlfn.MAXIFS(B33:AW33,metrics.rec,"Precision"),B33:AW33,0)+1)), ", ", INDIRECT(ADDRESS(2,MATCH(_xlfn.MAXIFS(B33:AW33,metrics.rec,"Precision"),B33:AW33,0)+1)))</f>
        <v>k=15, r=0.5</v>
      </c>
      <c r="BJ33" s="1" t="str" cm="1">
        <f t="array" aca="1" ref="BJ33" ca="1">CONCATENATE(INDIRECT(ADDRESS(1,MATCH(_xlfn.MAXIFS(B33:AW33,metrics.rec,"Recall"),B33:AW33,0)+1)), ", ", INDIRECT(ADDRESS(2,MATCH(_xlfn.MAXIFS(B33:AW33,metrics.rec,"Recall"),B33:AW33,0)+1)))</f>
        <v>k=10, r=0.5</v>
      </c>
      <c r="BK33" s="1" t="str" cm="1">
        <f t="array" aca="1" ref="BK33" ca="1">CONCATENATE(INDIRECT(ADDRESS(1,MATCH(_xlfn.MAXIFS(B33:AW33,metrics.rec,"Coverage"),B33:AW33,0)+1)), ", ", INDIRECT(ADDRESS(2,MATCH(_xlfn.MAXIFS(B33:AW33,metrics.rec,"Coverage"),B33:AW33,0)+1)))</f>
        <v>k=10, r=0.5</v>
      </c>
      <c r="BL33" s="1" t="str" cm="1">
        <f t="array" aca="1" ref="BL33" ca="1">CONCATENATE(INDIRECT(ADDRESS(1,MATCH(_xlfn.MAXIFS(B33:AW33,metrics.rec,"Recatio"),B33:AW33,0)+1)), ", ", INDIRECT(ADDRESS(2,MATCH(_xlfn.MAXIFS(B33:AW33,metrics.rec,"Recatio"),B33:AW33,0)+1)))</f>
        <v>k=5, r=0.5</v>
      </c>
      <c r="BM33" s="1" t="str" cm="1">
        <f t="array" aca="1" ref="BM33" ca="1">CONCATENATE(INDIRECT(ADDRESS(1,MATCH(_xlfn.MINIFS(B33:AW33,metrics.rec,"Time"),B33:AW33,0)+1)), ", ", INDIRECT(ADDRESS(2,MATCH(_xlfn.MINIFS(B33:AW33,metrics.rec,"Time"),B33:AW33,0)+1)))</f>
        <v>k=15, r=0.5</v>
      </c>
    </row>
    <row r="34" spans="1:65" x14ac:dyDescent="0.2">
      <c r="A34" s="1" t="s">
        <v>30</v>
      </c>
      <c r="B34" s="4">
        <v>0.66379999999999995</v>
      </c>
      <c r="C34" s="4">
        <v>0.7742</v>
      </c>
      <c r="D34" s="4">
        <v>0.25619999999999998</v>
      </c>
      <c r="E34" s="4">
        <v>9.7000000000000003E-3</v>
      </c>
      <c r="F34" s="4">
        <v>0.84219999999999995</v>
      </c>
      <c r="G34" s="4"/>
      <c r="H34" s="4">
        <v>1</v>
      </c>
      <c r="I34" s="4">
        <v>2.5175999999999998</v>
      </c>
      <c r="J34" s="14">
        <v>0.74209999999999998</v>
      </c>
      <c r="K34" s="14">
        <v>0.90969999999999995</v>
      </c>
      <c r="L34" s="14">
        <v>0.28089999999999998</v>
      </c>
      <c r="M34" s="14">
        <v>3.0800000000000001E-2</v>
      </c>
      <c r="N34" s="14">
        <v>0.91110000000000002</v>
      </c>
      <c r="O34" s="14">
        <v>0.54949999999999999</v>
      </c>
      <c r="P34" s="14">
        <v>1</v>
      </c>
      <c r="Q34" s="14">
        <v>0.60270000000000001</v>
      </c>
      <c r="R34" s="4">
        <v>0.74099999999999999</v>
      </c>
      <c r="S34" s="4">
        <v>0.90880000000000005</v>
      </c>
      <c r="T34" s="4">
        <v>0.28179999999999999</v>
      </c>
      <c r="U34" s="4">
        <v>3.1E-2</v>
      </c>
      <c r="V34" s="4">
        <v>0.91190000000000004</v>
      </c>
      <c r="W34" s="4">
        <v>0.54820000000000002</v>
      </c>
      <c r="X34" s="4">
        <v>1</v>
      </c>
      <c r="Y34" s="4">
        <v>0.58950000000000002</v>
      </c>
      <c r="Z34" s="5">
        <v>0.66510000000000002</v>
      </c>
      <c r="AA34" s="5">
        <v>0.77869999999999995</v>
      </c>
      <c r="AB34" s="5">
        <v>0.25569999999999998</v>
      </c>
      <c r="AC34" s="5">
        <v>9.7000000000000003E-3</v>
      </c>
      <c r="AD34" s="5">
        <v>0.84330000000000005</v>
      </c>
      <c r="AE34" s="5">
        <v>0.58879999999999999</v>
      </c>
      <c r="AF34" s="5">
        <v>1</v>
      </c>
      <c r="AG34" s="5">
        <v>2.1183000000000001</v>
      </c>
      <c r="AH34" s="4">
        <v>0.66439999999999999</v>
      </c>
      <c r="AI34" s="4">
        <v>0.77739999999999998</v>
      </c>
      <c r="AJ34" s="4">
        <v>0.25590000000000002</v>
      </c>
      <c r="AK34" s="4">
        <v>9.7000000000000003E-3</v>
      </c>
      <c r="AL34" s="4">
        <v>0.8427</v>
      </c>
      <c r="AM34" s="4">
        <v>0.58889999999999998</v>
      </c>
      <c r="AN34" s="4">
        <v>1</v>
      </c>
      <c r="AO34" s="4">
        <v>2.0842999999999998</v>
      </c>
      <c r="AP34" s="5"/>
      <c r="AQ34" s="5"/>
      <c r="AR34" s="5"/>
      <c r="AS34" s="5"/>
      <c r="AT34" s="5"/>
      <c r="AU34" s="5"/>
      <c r="AV34" s="5"/>
      <c r="AW34" s="5"/>
      <c r="AX34" s="4">
        <f t="shared" si="0"/>
        <v>0.69528000000000012</v>
      </c>
      <c r="AY34" s="4">
        <f t="shared" si="1"/>
        <v>0.82975999999999994</v>
      </c>
      <c r="AZ34" s="4">
        <f t="shared" si="2"/>
        <v>0.2661</v>
      </c>
      <c r="BA34" s="4">
        <f t="shared" si="3"/>
        <v>1.8180000000000002E-2</v>
      </c>
      <c r="BB34" s="4">
        <f t="shared" si="4"/>
        <v>0.87024000000000012</v>
      </c>
      <c r="BC34" s="4">
        <f t="shared" si="5"/>
        <v>0.56885000000000008</v>
      </c>
      <c r="BD34" s="4">
        <f t="shared" si="6"/>
        <v>1</v>
      </c>
      <c r="BE34" s="4">
        <f t="shared" si="7"/>
        <v>1.5824799999999999</v>
      </c>
      <c r="BF34" s="1" t="str" cm="1">
        <f t="array" aca="1" ref="BF34" ca="1">CONCATENATE(INDIRECT(ADDRESS(1,MATCH(_xlfn.MINIFS(B34:AW34,metrics.rec,"MAE"),B34:AW34,0)+1)), ", ", INDIRECT(ADDRESS(2,MATCH(_xlfn.MINIFS(B34:AW34,metrics.rec,"MAE"),B34:AW34,0)+1)))</f>
        <v>k=5, r=0.5</v>
      </c>
      <c r="BG34" s="1" t="str" cm="1">
        <f t="array" aca="1" ref="BG34" ca="1">CONCATENATE(INDIRECT(ADDRESS(1,MATCH(_xlfn.MINIFS(B34:AW34,metrics.rec,"MSE"),B34:AW34,0)+1)), ", ", INDIRECT(ADDRESS(2,MATCH(_xlfn.MINIFS(B34:AW34,metrics.rec,"MSE"),B34:AW34,0)+1)))</f>
        <v>k=5, r=0.5</v>
      </c>
      <c r="BH34" s="1" t="str" cm="1">
        <f t="array" aca="1" ref="BH34" ca="1">CONCATENATE(INDIRECT(ADDRESS(1,MATCH(_xlfn.MAXIFS(B34:AW34,metrics.rec,"R"),B34:AW34,0)+1)), ", ", INDIRECT(ADDRESS(2,MATCH(_xlfn.MAXIFS(B34:AW34,metrics.rec,"R"),B34:AW34,0)+1)))</f>
        <v>k=15, r=0.5</v>
      </c>
      <c r="BI34" s="1" t="str" cm="1">
        <f t="array" aca="1" ref="BI34" ca="1">CONCATENATE(INDIRECT(ADDRESS(1,MATCH(_xlfn.MAXIFS(B34:AW34,metrics.rec,"Precision"),B34:AW34,0)+1)), ", ", INDIRECT(ADDRESS(2,MATCH(_xlfn.MAXIFS(B34:AW34,metrics.rec,"Precision"),B34:AW34,0)+1)))</f>
        <v>k=15, r=0.5</v>
      </c>
      <c r="BJ34" s="1" t="str" cm="1">
        <f t="array" aca="1" ref="BJ34" ca="1">CONCATENATE(INDIRECT(ADDRESS(1,MATCH(_xlfn.MAXIFS(B34:AW34,metrics.rec,"Recall"),B34:AW34,0)+1)), ", ", INDIRECT(ADDRESS(2,MATCH(_xlfn.MAXIFS(B34:AW34,metrics.rec,"Recall"),B34:AW34,0)+1)))</f>
        <v>k=15, r=0.5</v>
      </c>
      <c r="BK34" s="1" t="str" cm="1">
        <f t="array" aca="1" ref="BK34" ca="1">CONCATENATE(INDIRECT(ADDRESS(1,MATCH(_xlfn.MAXIFS(B34:AW34,metrics.rec,"Coverage"),B34:AW34,0)+1)), ", ", INDIRECT(ADDRESS(2,MATCH(_xlfn.MAXIFS(B34:AW34,metrics.rec,"Coverage"),B34:AW34,0)+1)))</f>
        <v>k=50, r=0.5</v>
      </c>
      <c r="BL34" s="1" t="str" cm="1">
        <f t="array" aca="1" ref="BL34" ca="1">CONCATENATE(INDIRECT(ADDRESS(1,MATCH(_xlfn.MAXIFS(B34:AW34,metrics.rec,"Recatio"),B34:AW34,0)+1)), ", ", INDIRECT(ADDRESS(2,MATCH(_xlfn.MAXIFS(B34:AW34,metrics.rec,"Recatio"),B34:AW34,0)+1)))</f>
        <v>k=5, r=0.5</v>
      </c>
      <c r="BM34" s="1" t="str" cm="1">
        <f t="array" aca="1" ref="BM34" ca="1">CONCATENATE(INDIRECT(ADDRESS(1,MATCH(_xlfn.MINIFS(B34:AW34,metrics.rec,"Time"),B34:AW34,0)+1)), ", ", INDIRECT(ADDRESS(2,MATCH(_xlfn.MINIFS(B34:AW34,metrics.rec,"Time"),B34:AW34,0)+1)))</f>
        <v>k=15, r=0.5</v>
      </c>
    </row>
    <row r="35" spans="1:65" x14ac:dyDescent="0.2">
      <c r="A35" s="1" t="s">
        <v>31</v>
      </c>
      <c r="B35" s="4">
        <v>0.65990000000000004</v>
      </c>
      <c r="C35" s="4">
        <v>0.75639999999999996</v>
      </c>
      <c r="D35" s="4">
        <v>0.21</v>
      </c>
      <c r="E35" s="4">
        <v>2.3099999999999999E-2</v>
      </c>
      <c r="F35" s="4">
        <v>0.81699999999999995</v>
      </c>
      <c r="G35" s="4"/>
      <c r="H35" s="4">
        <v>1</v>
      </c>
      <c r="I35" s="4">
        <v>2.1391</v>
      </c>
      <c r="J35" s="14">
        <v>0.73629999999999995</v>
      </c>
      <c r="K35" s="14">
        <v>0.89090000000000003</v>
      </c>
      <c r="L35" s="14">
        <v>0.26860000000000001</v>
      </c>
      <c r="M35" s="14">
        <v>4.87E-2</v>
      </c>
      <c r="N35" s="14">
        <v>0.90200000000000002</v>
      </c>
      <c r="O35" s="14"/>
      <c r="P35" s="14">
        <v>1</v>
      </c>
      <c r="Q35" s="14">
        <v>0.6018</v>
      </c>
      <c r="R35" s="4">
        <v>0.73680000000000001</v>
      </c>
      <c r="S35" s="4">
        <v>0.89190000000000003</v>
      </c>
      <c r="T35" s="4">
        <v>0.26219999999999999</v>
      </c>
      <c r="U35" s="4">
        <v>4.8800000000000003E-2</v>
      </c>
      <c r="V35" s="4">
        <v>0.90210000000000001</v>
      </c>
      <c r="W35" s="4"/>
      <c r="X35" s="4">
        <v>1</v>
      </c>
      <c r="Y35" s="4">
        <v>0.51839999999999997</v>
      </c>
      <c r="Z35" s="5">
        <v>0.66120000000000001</v>
      </c>
      <c r="AA35" s="5">
        <v>0.7611</v>
      </c>
      <c r="AB35" s="5">
        <v>0.2046</v>
      </c>
      <c r="AC35" s="5">
        <v>2.3099999999999999E-2</v>
      </c>
      <c r="AD35" s="5">
        <v>0.81950000000000001</v>
      </c>
      <c r="AE35" s="5"/>
      <c r="AF35" s="5">
        <v>1</v>
      </c>
      <c r="AG35" s="5">
        <v>1.5805</v>
      </c>
      <c r="AH35" s="4">
        <v>0.6603</v>
      </c>
      <c r="AI35" s="4">
        <v>0.75860000000000005</v>
      </c>
      <c r="AJ35" s="4">
        <v>0.2064</v>
      </c>
      <c r="AK35" s="4">
        <v>2.3099999999999999E-2</v>
      </c>
      <c r="AL35" s="4">
        <v>0.81799999999999995</v>
      </c>
      <c r="AM35" s="4"/>
      <c r="AN35" s="4">
        <v>1</v>
      </c>
      <c r="AO35" s="4">
        <v>1.8216000000000001</v>
      </c>
      <c r="AP35" s="5"/>
      <c r="AQ35" s="5"/>
      <c r="AR35" s="5"/>
      <c r="AS35" s="5"/>
      <c r="AT35" s="5"/>
      <c r="AU35" s="5"/>
      <c r="AV35" s="5"/>
      <c r="AW35" s="5"/>
      <c r="AX35" s="4">
        <f t="shared" si="0"/>
        <v>0.69089999999999996</v>
      </c>
      <c r="AY35" s="4">
        <f t="shared" si="1"/>
        <v>0.81178000000000006</v>
      </c>
      <c r="AZ35" s="4">
        <f t="shared" si="2"/>
        <v>0.23035999999999998</v>
      </c>
      <c r="BA35" s="4">
        <f t="shared" si="3"/>
        <v>3.3360000000000008E-2</v>
      </c>
      <c r="BB35" s="4">
        <f t="shared" si="4"/>
        <v>0.85171999999999992</v>
      </c>
      <c r="BC35" s="4" t="e">
        <f t="shared" si="5"/>
        <v>#DIV/0!</v>
      </c>
      <c r="BD35" s="4">
        <f t="shared" si="6"/>
        <v>1</v>
      </c>
      <c r="BE35" s="4">
        <f t="shared" si="7"/>
        <v>1.3322799999999999</v>
      </c>
      <c r="BF35" s="1" t="str" cm="1">
        <f t="array" aca="1" ref="BF35" ca="1">CONCATENATE(INDIRECT(ADDRESS(1,MATCH(_xlfn.MINIFS(B35:AW35,metrics.rec,"MAE"),B35:AW35,0)+1)), ", ", INDIRECT(ADDRESS(2,MATCH(_xlfn.MINIFS(B35:AW35,metrics.rec,"MAE"),B35:AW35,0)+1)))</f>
        <v>k=5, r=0.5</v>
      </c>
      <c r="BG35" s="1" t="str" cm="1">
        <f t="array" aca="1" ref="BG35" ca="1">CONCATENATE(INDIRECT(ADDRESS(1,MATCH(_xlfn.MINIFS(B35:AW35,metrics.rec,"MSE"),B35:AW35,0)+1)), ", ", INDIRECT(ADDRESS(2,MATCH(_xlfn.MINIFS(B35:AW35,metrics.rec,"MSE"),B35:AW35,0)+1)))</f>
        <v>k=5, r=0.5</v>
      </c>
      <c r="BH35" s="1" t="str" cm="1">
        <f t="array" aca="1" ref="BH35" ca="1">CONCATENATE(INDIRECT(ADDRESS(1,MATCH(_xlfn.MAXIFS(B35:AW35,metrics.rec,"R"),B35:AW35,0)+1)), ", ", INDIRECT(ADDRESS(2,MATCH(_xlfn.MAXIFS(B35:AW35,metrics.rec,"R"),B35:AW35,0)+1)))</f>
        <v>k=10, r=0.5</v>
      </c>
      <c r="BI35" s="1" t="str" cm="1">
        <f t="array" aca="1" ref="BI35" ca="1">CONCATENATE(INDIRECT(ADDRESS(1,MATCH(_xlfn.MAXIFS(B35:AW35,metrics.rec,"Precision"),B35:AW35,0)+1)), ", ", INDIRECT(ADDRESS(2,MATCH(_xlfn.MAXIFS(B35:AW35,metrics.rec,"Precision"),B35:AW35,0)+1)))</f>
        <v>k=15, r=0.5</v>
      </c>
      <c r="BJ35" s="1" t="str" cm="1">
        <f t="array" aca="1" ref="BJ35" ca="1">CONCATENATE(INDIRECT(ADDRESS(1,MATCH(_xlfn.MAXIFS(B35:AW35,metrics.rec,"Recall"),B35:AW35,0)+1)), ", ", INDIRECT(ADDRESS(2,MATCH(_xlfn.MAXIFS(B35:AW35,metrics.rec,"Recall"),B35:AW35,0)+1)))</f>
        <v>k=15, r=0.5</v>
      </c>
      <c r="BK35" s="1" t="e" cm="1">
        <f t="array" aca="1" ref="BK35" ca="1">CONCATENATE(INDIRECT(ADDRESS(1,MATCH(_xlfn.MAXIFS(B35:AW35,metrics.rec,"Coverage"),B35:AW35,0)+1)), ", ", INDIRECT(ADDRESS(2,MATCH(_xlfn.MAXIFS(B35:AW35,metrics.rec,"Coverage"),B35:AW35,0)+1)))</f>
        <v>#N/A</v>
      </c>
      <c r="BL35" s="1" t="str" cm="1">
        <f t="array" aca="1" ref="BL35" ca="1">CONCATENATE(INDIRECT(ADDRESS(1,MATCH(_xlfn.MAXIFS(B35:AW35,metrics.rec,"Recatio"),B35:AW35,0)+1)), ", ", INDIRECT(ADDRESS(2,MATCH(_xlfn.MAXIFS(B35:AW35,metrics.rec,"Recatio"),B35:AW35,0)+1)))</f>
        <v>k=5, r=0.5</v>
      </c>
      <c r="BM35" s="1" t="str" cm="1">
        <f t="array" aca="1" ref="BM35" ca="1">CONCATENATE(INDIRECT(ADDRESS(1,MATCH(_xlfn.MINIFS(B35:AW35,metrics.rec,"Time"),B35:AW35,0)+1)), ", ", INDIRECT(ADDRESS(2,MATCH(_xlfn.MINIFS(B35:AW35,metrics.rec,"Time"),B35:AW35,0)+1)))</f>
        <v>k=15, r=0.5</v>
      </c>
    </row>
    <row r="36" spans="1:65" x14ac:dyDescent="0.2">
      <c r="A36" s="1" t="s">
        <v>32</v>
      </c>
      <c r="B36" s="4">
        <v>0.6583</v>
      </c>
      <c r="C36" s="4">
        <v>0.75590000000000002</v>
      </c>
      <c r="D36" s="4">
        <v>0.2099</v>
      </c>
      <c r="E36" s="4">
        <v>2.1100000000000001E-2</v>
      </c>
      <c r="F36" s="4">
        <v>0.79410000000000003</v>
      </c>
      <c r="G36" s="4"/>
      <c r="H36" s="4">
        <v>0.998</v>
      </c>
      <c r="I36" s="4">
        <v>1.8615999999999999</v>
      </c>
      <c r="J36" s="14">
        <v>0.73270000000000002</v>
      </c>
      <c r="K36" s="14">
        <v>0.88680000000000003</v>
      </c>
      <c r="L36" s="14">
        <v>0.26240000000000002</v>
      </c>
      <c r="M36" s="14">
        <v>4.6600000000000003E-2</v>
      </c>
      <c r="N36" s="14">
        <v>0.89590000000000003</v>
      </c>
      <c r="O36" s="14"/>
      <c r="P36" s="14">
        <v>0.999</v>
      </c>
      <c r="Q36" s="14">
        <v>0.60850000000000004</v>
      </c>
      <c r="R36" s="4">
        <v>0.7339</v>
      </c>
      <c r="S36" s="4">
        <v>0.89019999999999999</v>
      </c>
      <c r="T36" s="4">
        <v>0.25800000000000001</v>
      </c>
      <c r="U36" s="4">
        <v>4.6600000000000003E-2</v>
      </c>
      <c r="V36" s="4">
        <v>0.89449999999999996</v>
      </c>
      <c r="W36" s="4"/>
      <c r="X36" s="4">
        <v>0.99929999999999997</v>
      </c>
      <c r="Y36" s="4">
        <v>0.54510000000000003</v>
      </c>
      <c r="Z36" s="5">
        <v>0.65820000000000001</v>
      </c>
      <c r="AA36" s="5">
        <v>0.75739999999999996</v>
      </c>
      <c r="AB36" s="5">
        <v>0.21110000000000001</v>
      </c>
      <c r="AC36" s="5">
        <v>2.1100000000000001E-2</v>
      </c>
      <c r="AD36" s="5">
        <v>0.7954</v>
      </c>
      <c r="AE36" s="5"/>
      <c r="AF36" s="5">
        <v>0.99770000000000003</v>
      </c>
      <c r="AG36" s="5">
        <v>1.5843</v>
      </c>
      <c r="AH36" s="4">
        <v>0.65710000000000002</v>
      </c>
      <c r="AI36" s="4">
        <v>0.75439999999999996</v>
      </c>
      <c r="AJ36" s="4">
        <v>0.21199999999999999</v>
      </c>
      <c r="AK36" s="4">
        <v>2.1100000000000001E-2</v>
      </c>
      <c r="AL36" s="4">
        <v>0.7944</v>
      </c>
      <c r="AM36" s="4"/>
      <c r="AN36" s="4">
        <v>0.99790000000000001</v>
      </c>
      <c r="AO36" s="4">
        <v>1.8462000000000001</v>
      </c>
      <c r="AP36" s="5"/>
      <c r="AQ36" s="5"/>
      <c r="AR36" s="5"/>
      <c r="AS36" s="5"/>
      <c r="AT36" s="5"/>
      <c r="AU36" s="5"/>
      <c r="AV36" s="5"/>
      <c r="AW36" s="5"/>
      <c r="AX36" s="4">
        <f t="shared" si="0"/>
        <v>0.68803999999999998</v>
      </c>
      <c r="AY36" s="4">
        <f t="shared" si="1"/>
        <v>0.8089400000000001</v>
      </c>
      <c r="AZ36" s="4">
        <f t="shared" si="2"/>
        <v>0.23068</v>
      </c>
      <c r="BA36" s="4">
        <f t="shared" si="3"/>
        <v>3.1300000000000008E-2</v>
      </c>
      <c r="BB36" s="4">
        <f t="shared" si="4"/>
        <v>0.83485999999999994</v>
      </c>
      <c r="BC36" s="4" t="e">
        <f t="shared" si="5"/>
        <v>#DIV/0!</v>
      </c>
      <c r="BD36" s="4">
        <f t="shared" si="6"/>
        <v>0.99837999999999982</v>
      </c>
      <c r="BE36" s="4">
        <f t="shared" si="7"/>
        <v>1.2891400000000002</v>
      </c>
      <c r="BF36" s="1" t="str" cm="1">
        <f t="array" aca="1" ref="BF36" ca="1">CONCATENATE(INDIRECT(ADDRESS(1,MATCH(_xlfn.MINIFS(B36:AW36,metrics.rec,"MAE"),B36:AW36,0)+1)), ", ", INDIRECT(ADDRESS(2,MATCH(_xlfn.MINIFS(B36:AW36,metrics.rec,"MAE"),B36:AW36,0)+1)))</f>
        <v>k=50, r=0.5</v>
      </c>
      <c r="BG36" s="1" t="str" cm="1">
        <f t="array" aca="1" ref="BG36" ca="1">CONCATENATE(INDIRECT(ADDRESS(1,MATCH(_xlfn.MINIFS(B36:AW36,metrics.rec,"MSE"),B36:AW36,0)+1)), ", ", INDIRECT(ADDRESS(2,MATCH(_xlfn.MINIFS(B36:AW36,metrics.rec,"MSE"),B36:AW36,0)+1)))</f>
        <v>k=50, r=0.5</v>
      </c>
      <c r="BH36" s="1" t="str" cm="1">
        <f t="array" aca="1" ref="BH36" ca="1">CONCATENATE(INDIRECT(ADDRESS(1,MATCH(_xlfn.MAXIFS(B36:AW36,metrics.rec,"R"),B36:AW36,0)+1)), ", ", INDIRECT(ADDRESS(2,MATCH(_xlfn.MAXIFS(B36:AW36,metrics.rec,"R"),B36:AW36,0)+1)))</f>
        <v>k=10, r=0.5</v>
      </c>
      <c r="BI36" s="1" t="str" cm="1">
        <f t="array" aca="1" ref="BI36" ca="1">CONCATENATE(INDIRECT(ADDRESS(1,MATCH(_xlfn.MAXIFS(B36:AW36,metrics.rec,"Precision"),B36:AW36,0)+1)), ", ", INDIRECT(ADDRESS(2,MATCH(_xlfn.MAXIFS(B36:AW36,metrics.rec,"Precision"),B36:AW36,0)+1)))</f>
        <v>k=10, r=0.5</v>
      </c>
      <c r="BJ36" s="1" t="str" cm="1">
        <f t="array" aca="1" ref="BJ36" ca="1">CONCATENATE(INDIRECT(ADDRESS(1,MATCH(_xlfn.MAXIFS(B36:AW36,metrics.rec,"Recall"),B36:AW36,0)+1)), ", ", INDIRECT(ADDRESS(2,MATCH(_xlfn.MAXIFS(B36:AW36,metrics.rec,"Recall"),B36:AW36,0)+1)))</f>
        <v>k=10, r=0.5</v>
      </c>
      <c r="BK36" s="1" t="e" cm="1">
        <f t="array" aca="1" ref="BK36" ca="1">CONCATENATE(INDIRECT(ADDRESS(1,MATCH(_xlfn.MAXIFS(B36:AW36,metrics.rec,"Coverage"),B36:AW36,0)+1)), ", ", INDIRECT(ADDRESS(2,MATCH(_xlfn.MAXIFS(B36:AW36,metrics.rec,"Coverage"),B36:AW36,0)+1)))</f>
        <v>#N/A</v>
      </c>
      <c r="BL36" s="1" t="str" cm="1">
        <f t="array" aca="1" ref="BL36" ca="1">CONCATENATE(INDIRECT(ADDRESS(1,MATCH(_xlfn.MAXIFS(B36:AW36,metrics.rec,"Recatio"),B36:AW36,0)+1)), ", ", INDIRECT(ADDRESS(2,MATCH(_xlfn.MAXIFS(B36:AW36,metrics.rec,"Recatio"),B36:AW36,0)+1)))</f>
        <v>k=15, r=0.5</v>
      </c>
      <c r="BM36" s="1" t="str" cm="1">
        <f t="array" aca="1" ref="BM36" ca="1">CONCATENATE(INDIRECT(ADDRESS(1,MATCH(_xlfn.MINIFS(B36:AW36,metrics.rec,"Time"),B36:AW36,0)+1)), ", ", INDIRECT(ADDRESS(2,MATCH(_xlfn.MINIFS(B36:AW36,metrics.rec,"Time"),B36:AW36,0)+1)))</f>
        <v>k=15, r=0.5</v>
      </c>
    </row>
    <row r="37" spans="1:65" x14ac:dyDescent="0.2">
      <c r="A37" s="1" t="s">
        <v>33</v>
      </c>
      <c r="B37" s="4">
        <v>0.65980000000000005</v>
      </c>
      <c r="C37" s="4">
        <v>0.7641</v>
      </c>
      <c r="D37" s="4">
        <v>0.2462</v>
      </c>
      <c r="E37" s="4">
        <v>1.38E-2</v>
      </c>
      <c r="F37" s="4">
        <v>0.84470000000000001</v>
      </c>
      <c r="G37" s="4"/>
      <c r="H37" s="4">
        <v>1</v>
      </c>
      <c r="I37" s="4">
        <v>1.9188000000000001</v>
      </c>
      <c r="J37" s="14">
        <v>0.73360000000000003</v>
      </c>
      <c r="K37" s="14">
        <v>0.88900000000000001</v>
      </c>
      <c r="L37" s="14">
        <v>0.2843</v>
      </c>
      <c r="M37" s="14">
        <v>3.7699999999999997E-2</v>
      </c>
      <c r="N37" s="14">
        <v>0.91010000000000002</v>
      </c>
      <c r="O37" s="14"/>
      <c r="P37" s="14">
        <v>1</v>
      </c>
      <c r="Q37" s="14">
        <v>0.61870000000000003</v>
      </c>
      <c r="R37" s="4">
        <v>0.73340000000000005</v>
      </c>
      <c r="S37" s="4">
        <v>0.88949999999999996</v>
      </c>
      <c r="T37" s="4">
        <v>0.28510000000000002</v>
      </c>
      <c r="U37" s="4">
        <v>3.7900000000000003E-2</v>
      </c>
      <c r="V37" s="4">
        <v>0.9103</v>
      </c>
      <c r="W37" s="4"/>
      <c r="X37" s="4">
        <v>1</v>
      </c>
      <c r="Y37" s="4">
        <v>0.54500000000000004</v>
      </c>
      <c r="Z37" s="5">
        <v>0.66069999999999995</v>
      </c>
      <c r="AA37" s="5">
        <v>0.76829999999999998</v>
      </c>
      <c r="AB37" s="5">
        <v>0.24279999999999999</v>
      </c>
      <c r="AC37" s="5">
        <v>1.3899999999999999E-2</v>
      </c>
      <c r="AD37" s="5">
        <v>0.84609999999999996</v>
      </c>
      <c r="AE37" s="5"/>
      <c r="AF37" s="5">
        <v>1</v>
      </c>
      <c r="AG37" s="5">
        <v>1.6305000000000001</v>
      </c>
      <c r="AH37" s="4">
        <v>0.65990000000000004</v>
      </c>
      <c r="AI37" s="4">
        <v>0.76649999999999996</v>
      </c>
      <c r="AJ37" s="4">
        <v>0.24379999999999999</v>
      </c>
      <c r="AK37" s="4">
        <v>1.38E-2</v>
      </c>
      <c r="AL37" s="4">
        <v>0.8448</v>
      </c>
      <c r="AM37" s="4"/>
      <c r="AN37" s="4">
        <v>1</v>
      </c>
      <c r="AO37" s="4">
        <v>1.8822000000000001</v>
      </c>
      <c r="AP37" s="5"/>
      <c r="AQ37" s="5"/>
      <c r="AR37" s="5"/>
      <c r="AS37" s="5"/>
      <c r="AT37" s="5"/>
      <c r="AU37" s="5"/>
      <c r="AV37" s="5"/>
      <c r="AW37" s="5"/>
      <c r="AX37" s="4">
        <f t="shared" si="0"/>
        <v>0.68947999999999998</v>
      </c>
      <c r="AY37" s="4">
        <f t="shared" si="1"/>
        <v>0.81547999999999998</v>
      </c>
      <c r="AZ37" s="4">
        <f t="shared" si="2"/>
        <v>0.26044</v>
      </c>
      <c r="BA37" s="4">
        <f t="shared" si="3"/>
        <v>2.3420000000000003E-2</v>
      </c>
      <c r="BB37" s="4">
        <f t="shared" si="4"/>
        <v>0.87119999999999997</v>
      </c>
      <c r="BC37" s="4" t="e">
        <f t="shared" si="5"/>
        <v>#DIV/0!</v>
      </c>
      <c r="BD37" s="4">
        <f t="shared" si="6"/>
        <v>1</v>
      </c>
      <c r="BE37" s="4">
        <f t="shared" si="7"/>
        <v>1.31904</v>
      </c>
      <c r="BF37" s="1" t="str" cm="1">
        <f t="array" aca="1" ref="BF37" ca="1">CONCATENATE(INDIRECT(ADDRESS(1,MATCH(_xlfn.MINIFS(B37:AW37,metrics.rec,"MAE"),B37:AW37,0)+1)), ", ", INDIRECT(ADDRESS(2,MATCH(_xlfn.MINIFS(B37:AW37,metrics.rec,"MAE"),B37:AW37,0)+1)))</f>
        <v>k=5, r=0.5</v>
      </c>
      <c r="BG37" s="1" t="str" cm="1">
        <f t="array" aca="1" ref="BG37" ca="1">CONCATENATE(INDIRECT(ADDRESS(1,MATCH(_xlfn.MINIFS(B37:AW37,metrics.rec,"MSE"),B37:AW37,0)+1)), ", ", INDIRECT(ADDRESS(2,MATCH(_xlfn.MINIFS(B37:AW37,metrics.rec,"MSE"),B37:AW37,0)+1)))</f>
        <v>k=5, r=0.5</v>
      </c>
      <c r="BH37" s="1" t="str" cm="1">
        <f t="array" aca="1" ref="BH37" ca="1">CONCATENATE(INDIRECT(ADDRESS(1,MATCH(_xlfn.MAXIFS(B37:AW37,metrics.rec,"R"),B37:AW37,0)+1)), ", ", INDIRECT(ADDRESS(2,MATCH(_xlfn.MAXIFS(B37:AW37,metrics.rec,"R"),B37:AW37,0)+1)))</f>
        <v>k=15, r=0.5</v>
      </c>
      <c r="BI37" s="1" t="str" cm="1">
        <f t="array" aca="1" ref="BI37" ca="1">CONCATENATE(INDIRECT(ADDRESS(1,MATCH(_xlfn.MAXIFS(B37:AW37,metrics.rec,"Precision"),B37:AW37,0)+1)), ", ", INDIRECT(ADDRESS(2,MATCH(_xlfn.MAXIFS(B37:AW37,metrics.rec,"Precision"),B37:AW37,0)+1)))</f>
        <v>k=15, r=0.5</v>
      </c>
      <c r="BJ37" s="1" t="str" cm="1">
        <f t="array" aca="1" ref="BJ37" ca="1">CONCATENATE(INDIRECT(ADDRESS(1,MATCH(_xlfn.MAXIFS(B37:AW37,metrics.rec,"Recall"),B37:AW37,0)+1)), ", ", INDIRECT(ADDRESS(2,MATCH(_xlfn.MAXIFS(B37:AW37,metrics.rec,"Recall"),B37:AW37,0)+1)))</f>
        <v>k=15, r=0.5</v>
      </c>
      <c r="BK37" s="1" t="e" cm="1">
        <f t="array" aca="1" ref="BK37" ca="1">CONCATENATE(INDIRECT(ADDRESS(1,MATCH(_xlfn.MAXIFS(B37:AW37,metrics.rec,"Coverage"),B37:AW37,0)+1)), ", ", INDIRECT(ADDRESS(2,MATCH(_xlfn.MAXIFS(B37:AW37,metrics.rec,"Coverage"),B37:AW37,0)+1)))</f>
        <v>#N/A</v>
      </c>
      <c r="BL37" s="1" t="str" cm="1">
        <f t="array" aca="1" ref="BL37" ca="1">CONCATENATE(INDIRECT(ADDRESS(1,MATCH(_xlfn.MAXIFS(B37:AW37,metrics.rec,"Recatio"),B37:AW37,0)+1)), ", ", INDIRECT(ADDRESS(2,MATCH(_xlfn.MAXIFS(B37:AW37,metrics.rec,"Recatio"),B37:AW37,0)+1)))</f>
        <v>k=5, r=0.5</v>
      </c>
      <c r="BM37" s="1" t="str" cm="1">
        <f t="array" aca="1" ref="BM37" ca="1">CONCATENATE(INDIRECT(ADDRESS(1,MATCH(_xlfn.MINIFS(B37:AW37,metrics.rec,"Time"),B37:AW37,0)+1)), ", ", INDIRECT(ADDRESS(2,MATCH(_xlfn.MINIFS(B37:AW37,metrics.rec,"Time"),B37:AW37,0)+1)))</f>
        <v>k=15, r=0.5</v>
      </c>
    </row>
    <row r="38" spans="1:65" x14ac:dyDescent="0.2">
      <c r="A38" s="1" t="s">
        <v>34</v>
      </c>
      <c r="B38" s="4">
        <v>0.65949999999999998</v>
      </c>
      <c r="C38" s="4">
        <v>0.75490000000000002</v>
      </c>
      <c r="D38" s="4">
        <v>0.21529999999999999</v>
      </c>
      <c r="E38" s="4">
        <v>2.29E-2</v>
      </c>
      <c r="F38" s="4">
        <v>0.81789999999999996</v>
      </c>
      <c r="G38" s="4"/>
      <c r="H38" s="4">
        <v>1</v>
      </c>
      <c r="I38" s="4">
        <v>2.3761000000000001</v>
      </c>
      <c r="J38" s="14">
        <v>0.7349</v>
      </c>
      <c r="K38" s="14">
        <v>0.88780000000000003</v>
      </c>
      <c r="L38" s="14">
        <v>0.2671</v>
      </c>
      <c r="M38" s="14">
        <v>4.8399999999999999E-2</v>
      </c>
      <c r="N38" s="14">
        <v>0.9022</v>
      </c>
      <c r="O38" s="14"/>
      <c r="P38" s="14">
        <v>1</v>
      </c>
      <c r="Q38" s="14">
        <v>0.62929999999999997</v>
      </c>
      <c r="R38" s="4">
        <v>0.73540000000000005</v>
      </c>
      <c r="S38" s="4">
        <v>0.88919999999999999</v>
      </c>
      <c r="T38" s="4">
        <v>0.26640000000000003</v>
      </c>
      <c r="U38" s="4">
        <v>4.8399999999999999E-2</v>
      </c>
      <c r="V38" s="4">
        <v>0.90190000000000003</v>
      </c>
      <c r="W38" s="4"/>
      <c r="X38" s="4">
        <v>1</v>
      </c>
      <c r="Y38" s="4">
        <v>0.56589999999999996</v>
      </c>
      <c r="Z38" s="5">
        <v>0.66020000000000001</v>
      </c>
      <c r="AA38" s="5">
        <v>0.75890000000000002</v>
      </c>
      <c r="AB38" s="5">
        <v>0.20710000000000001</v>
      </c>
      <c r="AC38" s="5">
        <v>2.29E-2</v>
      </c>
      <c r="AD38" s="5">
        <v>0.8196</v>
      </c>
      <c r="AE38" s="5"/>
      <c r="AF38" s="5">
        <v>1</v>
      </c>
      <c r="AG38" s="5">
        <v>1.7366999999999999</v>
      </c>
      <c r="AH38" s="4">
        <v>0.6593</v>
      </c>
      <c r="AI38" s="4">
        <v>0.75629999999999997</v>
      </c>
      <c r="AJ38" s="4">
        <v>0.2104</v>
      </c>
      <c r="AK38" s="4">
        <v>2.29E-2</v>
      </c>
      <c r="AL38" s="4">
        <v>0.81799999999999995</v>
      </c>
      <c r="AM38" s="4"/>
      <c r="AN38" s="4">
        <v>1</v>
      </c>
      <c r="AO38" s="4">
        <v>1.9857</v>
      </c>
      <c r="AP38" s="5"/>
      <c r="AQ38" s="5"/>
      <c r="AR38" s="5"/>
      <c r="AS38" s="5"/>
      <c r="AT38" s="5"/>
      <c r="AU38" s="5"/>
      <c r="AV38" s="5"/>
      <c r="AW38" s="5"/>
      <c r="AX38" s="4">
        <f t="shared" si="0"/>
        <v>0.68986000000000014</v>
      </c>
      <c r="AY38" s="4">
        <f t="shared" si="1"/>
        <v>0.80942000000000003</v>
      </c>
      <c r="AZ38" s="4">
        <f t="shared" si="2"/>
        <v>0.23325999999999997</v>
      </c>
      <c r="BA38" s="4">
        <f t="shared" si="3"/>
        <v>3.3100000000000004E-2</v>
      </c>
      <c r="BB38" s="4">
        <f t="shared" si="4"/>
        <v>0.85192000000000001</v>
      </c>
      <c r="BC38" s="4" t="e">
        <f t="shared" si="5"/>
        <v>#DIV/0!</v>
      </c>
      <c r="BD38" s="4">
        <f t="shared" si="6"/>
        <v>1</v>
      </c>
      <c r="BE38" s="4">
        <f t="shared" si="7"/>
        <v>1.4587399999999999</v>
      </c>
      <c r="BF38" s="1" t="str" cm="1">
        <f t="array" aca="1" ref="BF38" ca="1">CONCATENATE(INDIRECT(ADDRESS(1,MATCH(_xlfn.MINIFS(B38:AW38,metrics.rec,"MAE"),B38:AW38,0)+1)), ", ", INDIRECT(ADDRESS(2,MATCH(_xlfn.MINIFS(B38:AW38,metrics.rec,"MAE"),B38:AW38,0)+1)))</f>
        <v>k=50, r=0.5</v>
      </c>
      <c r="BG38" s="1" t="str" cm="1">
        <f t="array" aca="1" ref="BG38" ca="1">CONCATENATE(INDIRECT(ADDRESS(1,MATCH(_xlfn.MINIFS(B38:AW38,metrics.rec,"MSE"),B38:AW38,0)+1)), ", ", INDIRECT(ADDRESS(2,MATCH(_xlfn.MINIFS(B38:AW38,metrics.rec,"MSE"),B38:AW38,0)+1)))</f>
        <v>k=5, r=0.5</v>
      </c>
      <c r="BH38" s="1" t="str" cm="1">
        <f t="array" aca="1" ref="BH38" ca="1">CONCATENATE(INDIRECT(ADDRESS(1,MATCH(_xlfn.MAXIFS(B38:AW38,metrics.rec,"R"),B38:AW38,0)+1)), ", ", INDIRECT(ADDRESS(2,MATCH(_xlfn.MAXIFS(B38:AW38,metrics.rec,"R"),B38:AW38,0)+1)))</f>
        <v>k=10, r=0.5</v>
      </c>
      <c r="BI38" s="1" t="str" cm="1">
        <f t="array" aca="1" ref="BI38" ca="1">CONCATENATE(INDIRECT(ADDRESS(1,MATCH(_xlfn.MAXIFS(B38:AW38,metrics.rec,"Precision"),B38:AW38,0)+1)), ", ", INDIRECT(ADDRESS(2,MATCH(_xlfn.MAXIFS(B38:AW38,metrics.rec,"Precision"),B38:AW38,0)+1)))</f>
        <v>k=10, r=0.5</v>
      </c>
      <c r="BJ38" s="1" t="str" cm="1">
        <f t="array" aca="1" ref="BJ38" ca="1">CONCATENATE(INDIRECT(ADDRESS(1,MATCH(_xlfn.MAXIFS(B38:AW38,metrics.rec,"Recall"),B38:AW38,0)+1)), ", ", INDIRECT(ADDRESS(2,MATCH(_xlfn.MAXIFS(B38:AW38,metrics.rec,"Recall"),B38:AW38,0)+1)))</f>
        <v>k=10, r=0.5</v>
      </c>
      <c r="BK38" s="1" t="e" cm="1">
        <f t="array" aca="1" ref="BK38" ca="1">CONCATENATE(INDIRECT(ADDRESS(1,MATCH(_xlfn.MAXIFS(B38:AW38,metrics.rec,"Coverage"),B38:AW38,0)+1)), ", ", INDIRECT(ADDRESS(2,MATCH(_xlfn.MAXIFS(B38:AW38,metrics.rec,"Coverage"),B38:AW38,0)+1)))</f>
        <v>#N/A</v>
      </c>
      <c r="BL38" s="1" t="str" cm="1">
        <f t="array" aca="1" ref="BL38" ca="1">CONCATENATE(INDIRECT(ADDRESS(1,MATCH(_xlfn.MAXIFS(B38:AW38,metrics.rec,"Recatio"),B38:AW38,0)+1)), ", ", INDIRECT(ADDRESS(2,MATCH(_xlfn.MAXIFS(B38:AW38,metrics.rec,"Recatio"),B38:AW38,0)+1)))</f>
        <v>k=5, r=0.5</v>
      </c>
      <c r="BM38" s="1" t="str" cm="1">
        <f t="array" aca="1" ref="BM38" ca="1">CONCATENATE(INDIRECT(ADDRESS(1,MATCH(_xlfn.MINIFS(B38:AW38,metrics.rec,"Time"),B38:AW38,0)+1)), ", ", INDIRECT(ADDRESS(2,MATCH(_xlfn.MINIFS(B38:AW38,metrics.rec,"Time"),B38:AW38,0)+1)))</f>
        <v>k=15, r=0.5</v>
      </c>
    </row>
    <row r="39" spans="1:65" x14ac:dyDescent="0.2">
      <c r="A39" s="1" t="s">
        <v>35</v>
      </c>
      <c r="B39" s="4">
        <v>0.66200000000000003</v>
      </c>
      <c r="C39" s="4">
        <v>0.76139999999999997</v>
      </c>
      <c r="D39" s="4">
        <v>0.20399999999999999</v>
      </c>
      <c r="E39" s="4">
        <v>2.29E-2</v>
      </c>
      <c r="F39" s="4">
        <v>0.81710000000000005</v>
      </c>
      <c r="G39" s="4"/>
      <c r="H39" s="4">
        <v>1</v>
      </c>
      <c r="I39" s="4">
        <v>2.3805000000000001</v>
      </c>
      <c r="J39" s="14">
        <v>0.73650000000000004</v>
      </c>
      <c r="K39" s="14">
        <v>0.89229999999999998</v>
      </c>
      <c r="L39" s="14">
        <v>0.26579999999999998</v>
      </c>
      <c r="M39" s="14">
        <v>4.8500000000000001E-2</v>
      </c>
      <c r="N39" s="14">
        <v>0.90190000000000003</v>
      </c>
      <c r="O39" s="14"/>
      <c r="P39" s="14">
        <v>1</v>
      </c>
      <c r="Q39" s="14">
        <v>0.63639999999999997</v>
      </c>
      <c r="R39" s="4">
        <v>0.73650000000000004</v>
      </c>
      <c r="S39" s="4">
        <v>0.89229999999999998</v>
      </c>
      <c r="T39" s="4">
        <v>0.26129999999999998</v>
      </c>
      <c r="U39" s="4">
        <v>4.8599999999999997E-2</v>
      </c>
      <c r="V39" s="4">
        <v>0.90159999999999996</v>
      </c>
      <c r="W39" s="4"/>
      <c r="X39" s="4">
        <v>1</v>
      </c>
      <c r="Y39" s="4">
        <v>0.55149999999999999</v>
      </c>
      <c r="Z39" s="5">
        <v>0.66249999999999998</v>
      </c>
      <c r="AA39" s="5">
        <v>0.76439999999999997</v>
      </c>
      <c r="AB39" s="5">
        <v>0.1988</v>
      </c>
      <c r="AC39" s="5">
        <v>2.3E-2</v>
      </c>
      <c r="AD39" s="5">
        <v>0.81850000000000001</v>
      </c>
      <c r="AE39" s="5"/>
      <c r="AF39" s="5">
        <v>1</v>
      </c>
      <c r="AG39" s="5">
        <v>1.7078</v>
      </c>
      <c r="AH39" s="4">
        <v>0.66169999999999995</v>
      </c>
      <c r="AI39" s="4">
        <v>0.76229999999999998</v>
      </c>
      <c r="AJ39" s="4">
        <v>0.20180000000000001</v>
      </c>
      <c r="AK39" s="4">
        <v>2.3E-2</v>
      </c>
      <c r="AL39" s="4">
        <v>0.81710000000000005</v>
      </c>
      <c r="AM39" s="4"/>
      <c r="AN39" s="4">
        <v>1</v>
      </c>
      <c r="AO39" s="4">
        <v>1.9805999999999999</v>
      </c>
      <c r="AP39" s="5"/>
      <c r="AQ39" s="5"/>
      <c r="AR39" s="5"/>
      <c r="AS39" s="5"/>
      <c r="AT39" s="5"/>
      <c r="AU39" s="5"/>
      <c r="AV39" s="5"/>
      <c r="AW39" s="5"/>
      <c r="AX39" s="4">
        <f t="shared" si="0"/>
        <v>0.69184000000000001</v>
      </c>
      <c r="AY39" s="4">
        <f t="shared" si="1"/>
        <v>0.81453999999999982</v>
      </c>
      <c r="AZ39" s="4">
        <f t="shared" si="2"/>
        <v>0.22633999999999999</v>
      </c>
      <c r="BA39" s="4">
        <f t="shared" si="3"/>
        <v>3.3199999999999993E-2</v>
      </c>
      <c r="BB39" s="4">
        <f t="shared" si="4"/>
        <v>0.85124</v>
      </c>
      <c r="BC39" s="4" t="e">
        <f t="shared" si="5"/>
        <v>#DIV/0!</v>
      </c>
      <c r="BD39" s="4">
        <f t="shared" si="6"/>
        <v>1</v>
      </c>
      <c r="BE39" s="4">
        <f t="shared" si="7"/>
        <v>1.45136</v>
      </c>
      <c r="BF39" s="1" t="str" cm="1">
        <f t="array" aca="1" ref="BF39" ca="1">CONCATENATE(INDIRECT(ADDRESS(1,MATCH(_xlfn.MINIFS(B39:AW39,metrics.rec,"MAE"),B39:AW39,0)+1)), ", ", INDIRECT(ADDRESS(2,MATCH(_xlfn.MINIFS(B39:AW39,metrics.rec,"MAE"),B39:AW39,0)+1)))</f>
        <v>k=50, r=0.5</v>
      </c>
      <c r="BG39" s="1" t="str" cm="1">
        <f t="array" aca="1" ref="BG39" ca="1">CONCATENATE(INDIRECT(ADDRESS(1,MATCH(_xlfn.MINIFS(B39:AW39,metrics.rec,"MSE"),B39:AW39,0)+1)), ", ", INDIRECT(ADDRESS(2,MATCH(_xlfn.MINIFS(B39:AW39,metrics.rec,"MSE"),B39:AW39,0)+1)))</f>
        <v>k=5, r=0.5</v>
      </c>
      <c r="BH39" s="1" t="str" cm="1">
        <f t="array" aca="1" ref="BH39" ca="1">CONCATENATE(INDIRECT(ADDRESS(1,MATCH(_xlfn.MAXIFS(B39:AW39,metrics.rec,"R"),B39:AW39,0)+1)), ", ", INDIRECT(ADDRESS(2,MATCH(_xlfn.MAXIFS(B39:AW39,metrics.rec,"R"),B39:AW39,0)+1)))</f>
        <v>k=10, r=0.5</v>
      </c>
      <c r="BI39" s="1" t="str" cm="1">
        <f t="array" aca="1" ref="BI39" ca="1">CONCATENATE(INDIRECT(ADDRESS(1,MATCH(_xlfn.MAXIFS(B39:AW39,metrics.rec,"Precision"),B39:AW39,0)+1)), ", ", INDIRECT(ADDRESS(2,MATCH(_xlfn.MAXIFS(B39:AW39,metrics.rec,"Precision"),B39:AW39,0)+1)))</f>
        <v>k=15, r=0.5</v>
      </c>
      <c r="BJ39" s="1" t="str" cm="1">
        <f t="array" aca="1" ref="BJ39" ca="1">CONCATENATE(INDIRECT(ADDRESS(1,MATCH(_xlfn.MAXIFS(B39:AW39,metrics.rec,"Recall"),B39:AW39,0)+1)), ", ", INDIRECT(ADDRESS(2,MATCH(_xlfn.MAXIFS(B39:AW39,metrics.rec,"Recall"),B39:AW39,0)+1)))</f>
        <v>k=10, r=0.5</v>
      </c>
      <c r="BK39" s="1" t="e" cm="1">
        <f t="array" aca="1" ref="BK39" ca="1">CONCATENATE(INDIRECT(ADDRESS(1,MATCH(_xlfn.MAXIFS(B39:AW39,metrics.rec,"Coverage"),B39:AW39,0)+1)), ", ", INDIRECT(ADDRESS(2,MATCH(_xlfn.MAXIFS(B39:AW39,metrics.rec,"Coverage"),B39:AW39,0)+1)))</f>
        <v>#N/A</v>
      </c>
      <c r="BL39" s="1" t="str" cm="1">
        <f t="array" aca="1" ref="BL39" ca="1">CONCATENATE(INDIRECT(ADDRESS(1,MATCH(_xlfn.MAXIFS(B39:AW39,metrics.rec,"Recatio"),B39:AW39,0)+1)), ", ", INDIRECT(ADDRESS(2,MATCH(_xlfn.MAXIFS(B39:AW39,metrics.rec,"Recatio"),B39:AW39,0)+1)))</f>
        <v>k=5, r=0.5</v>
      </c>
      <c r="BM39" s="1" t="str" cm="1">
        <f t="array" aca="1" ref="BM39" ca="1">CONCATENATE(INDIRECT(ADDRESS(1,MATCH(_xlfn.MINIFS(B39:AW39,metrics.rec,"Time"),B39:AW39,0)+1)), ", ", INDIRECT(ADDRESS(2,MATCH(_xlfn.MINIFS(B39:AW39,metrics.rec,"Time"),B39:AW39,0)+1)))</f>
        <v>k=15, r=0.5</v>
      </c>
    </row>
    <row r="40" spans="1:65" x14ac:dyDescent="0.2">
      <c r="A40" s="1" t="s">
        <v>36</v>
      </c>
      <c r="B40" s="4">
        <v>0.65920000000000001</v>
      </c>
      <c r="C40" s="4">
        <v>0.75470000000000004</v>
      </c>
      <c r="D40" s="4">
        <v>0.2177</v>
      </c>
      <c r="E40" s="4">
        <v>2.2499999999999999E-2</v>
      </c>
      <c r="F40" s="4">
        <v>0.81950000000000001</v>
      </c>
      <c r="G40" s="4"/>
      <c r="H40" s="4">
        <v>1</v>
      </c>
      <c r="I40" s="4">
        <v>2.1722999999999999</v>
      </c>
      <c r="J40" s="14">
        <v>0.73440000000000005</v>
      </c>
      <c r="K40" s="14">
        <v>0.8861</v>
      </c>
      <c r="L40" s="14">
        <v>0.27229999999999999</v>
      </c>
      <c r="M40" s="14">
        <v>4.8099999999999997E-2</v>
      </c>
      <c r="N40" s="14">
        <v>0.9012</v>
      </c>
      <c r="O40" s="14"/>
      <c r="P40" s="14">
        <v>1</v>
      </c>
      <c r="Q40" s="14">
        <v>0.60629999999999995</v>
      </c>
      <c r="R40" s="4">
        <v>0.73540000000000005</v>
      </c>
      <c r="S40" s="4">
        <v>0.88819999999999999</v>
      </c>
      <c r="T40" s="4">
        <v>0.26700000000000002</v>
      </c>
      <c r="U40" s="4">
        <v>4.82E-2</v>
      </c>
      <c r="V40" s="4">
        <v>0.90139999999999998</v>
      </c>
      <c r="W40" s="4"/>
      <c r="X40" s="4">
        <v>1</v>
      </c>
      <c r="Y40" s="4">
        <v>0.51880000000000004</v>
      </c>
      <c r="Z40" s="5">
        <v>0.65969999999999995</v>
      </c>
      <c r="AA40" s="5">
        <v>0.75790000000000002</v>
      </c>
      <c r="AB40" s="5">
        <v>0.21149999999999999</v>
      </c>
      <c r="AC40" s="5">
        <v>2.2499999999999999E-2</v>
      </c>
      <c r="AD40" s="5">
        <v>0.82099999999999995</v>
      </c>
      <c r="AE40" s="5"/>
      <c r="AF40" s="5">
        <v>1</v>
      </c>
      <c r="AG40" s="5">
        <v>1.6120000000000001</v>
      </c>
      <c r="AH40" s="4">
        <v>0.6583</v>
      </c>
      <c r="AI40" s="4">
        <v>0.75490000000000002</v>
      </c>
      <c r="AJ40" s="4">
        <v>0.2142</v>
      </c>
      <c r="AK40" s="4">
        <v>2.2499999999999999E-2</v>
      </c>
      <c r="AL40" s="4">
        <v>0.81989999999999996</v>
      </c>
      <c r="AM40" s="4"/>
      <c r="AN40" s="4">
        <v>1</v>
      </c>
      <c r="AO40" s="4">
        <v>1.8293999999999999</v>
      </c>
      <c r="AP40" s="5"/>
      <c r="AQ40" s="5"/>
      <c r="AR40" s="5"/>
      <c r="AS40" s="5"/>
      <c r="AT40" s="5"/>
      <c r="AU40" s="5"/>
      <c r="AV40" s="5"/>
      <c r="AW40" s="5"/>
      <c r="AX40" s="4">
        <f t="shared" si="0"/>
        <v>0.68940000000000012</v>
      </c>
      <c r="AY40" s="4">
        <f t="shared" si="1"/>
        <v>0.80836000000000008</v>
      </c>
      <c r="AZ40" s="4">
        <f t="shared" si="2"/>
        <v>0.23654000000000003</v>
      </c>
      <c r="BA40" s="4">
        <f t="shared" si="3"/>
        <v>3.2759999999999997E-2</v>
      </c>
      <c r="BB40" s="4">
        <f t="shared" si="4"/>
        <v>0.8525999999999998</v>
      </c>
      <c r="BC40" s="4" t="e">
        <f t="shared" si="5"/>
        <v>#DIV/0!</v>
      </c>
      <c r="BD40" s="4">
        <f t="shared" si="6"/>
        <v>1</v>
      </c>
      <c r="BE40" s="4">
        <f t="shared" si="7"/>
        <v>1.3477599999999998</v>
      </c>
      <c r="BF40" s="1" t="str" cm="1">
        <f t="array" aca="1" ref="BF40" ca="1">CONCATENATE(INDIRECT(ADDRESS(1,MATCH(_xlfn.MINIFS(B40:AW40,metrics.rec,"MAE"),B40:AW40,0)+1)), ", ", INDIRECT(ADDRESS(2,MATCH(_xlfn.MINIFS(B40:AW40,metrics.rec,"MAE"),B40:AW40,0)+1)))</f>
        <v>k=50, r=0.5</v>
      </c>
      <c r="BG40" s="1" t="str" cm="1">
        <f t="array" aca="1" ref="BG40" ca="1">CONCATENATE(INDIRECT(ADDRESS(1,MATCH(_xlfn.MINIFS(B40:AW40,metrics.rec,"MSE"),B40:AW40,0)+1)), ", ", INDIRECT(ADDRESS(2,MATCH(_xlfn.MINIFS(B40:AW40,metrics.rec,"MSE"),B40:AW40,0)+1)))</f>
        <v>k=5, r=0.5</v>
      </c>
      <c r="BH40" s="1" t="str" cm="1">
        <f t="array" aca="1" ref="BH40" ca="1">CONCATENATE(INDIRECT(ADDRESS(1,MATCH(_xlfn.MAXIFS(B40:AW40,metrics.rec,"R"),B40:AW40,0)+1)), ", ", INDIRECT(ADDRESS(2,MATCH(_xlfn.MAXIFS(B40:AW40,metrics.rec,"R"),B40:AW40,0)+1)))</f>
        <v>k=10, r=0.5</v>
      </c>
      <c r="BI40" s="1" t="str" cm="1">
        <f t="array" aca="1" ref="BI40" ca="1">CONCATENATE(INDIRECT(ADDRESS(1,MATCH(_xlfn.MAXIFS(B40:AW40,metrics.rec,"Precision"),B40:AW40,0)+1)), ", ", INDIRECT(ADDRESS(2,MATCH(_xlfn.MAXIFS(B40:AW40,metrics.rec,"Precision"),B40:AW40,0)+1)))</f>
        <v>k=15, r=0.5</v>
      </c>
      <c r="BJ40" s="1" t="str" cm="1">
        <f t="array" aca="1" ref="BJ40" ca="1">CONCATENATE(INDIRECT(ADDRESS(1,MATCH(_xlfn.MAXIFS(B40:AW40,metrics.rec,"Recall"),B40:AW40,0)+1)), ", ", INDIRECT(ADDRESS(2,MATCH(_xlfn.MAXIFS(B40:AW40,metrics.rec,"Recall"),B40:AW40,0)+1)))</f>
        <v>k=15, r=0.5</v>
      </c>
      <c r="BK40" s="1" t="e" cm="1">
        <f t="array" aca="1" ref="BK40" ca="1">CONCATENATE(INDIRECT(ADDRESS(1,MATCH(_xlfn.MAXIFS(B40:AW40,metrics.rec,"Coverage"),B40:AW40,0)+1)), ", ", INDIRECT(ADDRESS(2,MATCH(_xlfn.MAXIFS(B40:AW40,metrics.rec,"Coverage"),B40:AW40,0)+1)))</f>
        <v>#N/A</v>
      </c>
      <c r="BL40" s="1" t="str" cm="1">
        <f t="array" aca="1" ref="BL40" ca="1">CONCATENATE(INDIRECT(ADDRESS(1,MATCH(_xlfn.MAXIFS(B40:AW40,metrics.rec,"Recatio"),B40:AW40,0)+1)), ", ", INDIRECT(ADDRESS(2,MATCH(_xlfn.MAXIFS(B40:AW40,metrics.rec,"Recatio"),B40:AW40,0)+1)))</f>
        <v>k=5, r=0.5</v>
      </c>
      <c r="BM40" s="1" t="str" cm="1">
        <f t="array" aca="1" ref="BM40" ca="1">CONCATENATE(INDIRECT(ADDRESS(1,MATCH(_xlfn.MINIFS(B40:AW40,metrics.rec,"Time"),B40:AW40,0)+1)), ", ", INDIRECT(ADDRESS(2,MATCH(_xlfn.MINIFS(B40:AW40,metrics.rec,"Time"),B40:AW40,0)+1)))</f>
        <v>k=15, r=0.5</v>
      </c>
    </row>
    <row r="41" spans="1:65" x14ac:dyDescent="0.2">
      <c r="A41" s="1" t="s">
        <v>37</v>
      </c>
      <c r="B41" s="4">
        <v>0.63480000000000003</v>
      </c>
      <c r="C41" s="4">
        <v>0.69950000000000001</v>
      </c>
      <c r="D41" s="4">
        <v>0.28039999999999998</v>
      </c>
      <c r="E41" s="4">
        <v>8.8999999999999999E-3</v>
      </c>
      <c r="F41" s="4">
        <v>0.86529999999999996</v>
      </c>
      <c r="G41" s="4"/>
      <c r="H41" s="4">
        <v>1</v>
      </c>
      <c r="I41" s="4">
        <v>4.9692999999999996</v>
      </c>
      <c r="J41" s="14">
        <v>0.71550000000000002</v>
      </c>
      <c r="K41" s="14">
        <v>0.83509999999999995</v>
      </c>
      <c r="L41" s="14">
        <v>0.3201</v>
      </c>
      <c r="M41" s="14">
        <v>2.9700000000000001E-2</v>
      </c>
      <c r="N41" s="14">
        <v>0.92830000000000001</v>
      </c>
      <c r="O41" s="14"/>
      <c r="P41" s="14">
        <v>1</v>
      </c>
      <c r="Q41" s="14">
        <v>0.33100000000000002</v>
      </c>
      <c r="R41" s="4">
        <v>0.71530000000000005</v>
      </c>
      <c r="S41" s="4">
        <v>0.83540000000000003</v>
      </c>
      <c r="T41" s="4">
        <v>0.3231</v>
      </c>
      <c r="U41" s="4">
        <v>2.9700000000000001E-2</v>
      </c>
      <c r="V41" s="4">
        <v>0.92800000000000005</v>
      </c>
      <c r="W41" s="4"/>
      <c r="X41" s="4">
        <v>1</v>
      </c>
      <c r="Y41" s="4">
        <v>0.2868</v>
      </c>
      <c r="Z41" s="5">
        <v>0.63639999999999997</v>
      </c>
      <c r="AA41" s="5">
        <v>0.70389999999999997</v>
      </c>
      <c r="AB41" s="5">
        <v>0.28050000000000003</v>
      </c>
      <c r="AC41" s="5">
        <v>8.8999999999999999E-3</v>
      </c>
      <c r="AD41" s="5">
        <v>0.86650000000000005</v>
      </c>
      <c r="AE41" s="5"/>
      <c r="AF41" s="5">
        <v>1</v>
      </c>
      <c r="AG41" s="5">
        <v>5.0564</v>
      </c>
      <c r="AH41" s="4">
        <v>0.63590000000000002</v>
      </c>
      <c r="AI41" s="4">
        <v>0.70320000000000005</v>
      </c>
      <c r="AJ41" s="4">
        <v>0.2828</v>
      </c>
      <c r="AK41" s="4">
        <v>8.8999999999999999E-3</v>
      </c>
      <c r="AL41" s="4">
        <v>0.86550000000000005</v>
      </c>
      <c r="AM41" s="4"/>
      <c r="AN41" s="4">
        <v>1</v>
      </c>
      <c r="AO41" s="4">
        <v>5.0564999999999998</v>
      </c>
      <c r="AP41" s="5"/>
      <c r="AQ41" s="5"/>
      <c r="AR41" s="5"/>
      <c r="AS41" s="5"/>
      <c r="AT41" s="5"/>
      <c r="AU41" s="5"/>
      <c r="AV41" s="5"/>
      <c r="AW41" s="5"/>
      <c r="AX41" s="4">
        <f t="shared" si="0"/>
        <v>0.66757999999999995</v>
      </c>
      <c r="AY41" s="4">
        <f t="shared" si="1"/>
        <v>0.75541999999999998</v>
      </c>
      <c r="AZ41" s="4">
        <f t="shared" si="2"/>
        <v>0.29737999999999998</v>
      </c>
      <c r="BA41" s="4">
        <f t="shared" si="3"/>
        <v>1.7220000000000003E-2</v>
      </c>
      <c r="BB41" s="4">
        <f t="shared" si="4"/>
        <v>0.89071999999999996</v>
      </c>
      <c r="BC41" s="4" t="e">
        <f t="shared" si="5"/>
        <v>#DIV/0!</v>
      </c>
      <c r="BD41" s="4">
        <f t="shared" si="6"/>
        <v>1</v>
      </c>
      <c r="BE41" s="4">
        <f t="shared" si="7"/>
        <v>3.1399999999999997</v>
      </c>
      <c r="BF41" s="1" t="str" cm="1">
        <f t="array" aca="1" ref="BF41" ca="1">CONCATENATE(INDIRECT(ADDRESS(1,MATCH(_xlfn.MINIFS(B41:AW41,metrics.rec,"MAE"),B41:AW41,0)+1)), ", ", INDIRECT(ADDRESS(2,MATCH(_xlfn.MINIFS(B41:AW41,metrics.rec,"MAE"),B41:AW41,0)+1)))</f>
        <v>k=5, r=0.5</v>
      </c>
      <c r="BG41" s="1" t="str" cm="1">
        <f t="array" aca="1" ref="BG41" ca="1">CONCATENATE(INDIRECT(ADDRESS(1,MATCH(_xlfn.MINIFS(B41:AW41,metrics.rec,"MSE"),B41:AW41,0)+1)), ", ", INDIRECT(ADDRESS(2,MATCH(_xlfn.MINIFS(B41:AW41,metrics.rec,"MSE"),B41:AW41,0)+1)))</f>
        <v>k=5, r=0.5</v>
      </c>
      <c r="BH41" s="1" t="str" cm="1">
        <f t="array" aca="1" ref="BH41" ca="1">CONCATENATE(INDIRECT(ADDRESS(1,MATCH(_xlfn.MAXIFS(B41:AW41,metrics.rec,"R"),B41:AW41,0)+1)), ", ", INDIRECT(ADDRESS(2,MATCH(_xlfn.MAXIFS(B41:AW41,metrics.rec,"R"),B41:AW41,0)+1)))</f>
        <v>k=15, r=0.5</v>
      </c>
      <c r="BI41" s="1" t="str" cm="1">
        <f t="array" aca="1" ref="BI41" ca="1">CONCATENATE(INDIRECT(ADDRESS(1,MATCH(_xlfn.MAXIFS(B41:AW41,metrics.rec,"Precision"),B41:AW41,0)+1)), ", ", INDIRECT(ADDRESS(2,MATCH(_xlfn.MAXIFS(B41:AW41,metrics.rec,"Precision"),B41:AW41,0)+1)))</f>
        <v>k=10, r=0.5</v>
      </c>
      <c r="BJ41" s="1" t="str" cm="1">
        <f t="array" aca="1" ref="BJ41" ca="1">CONCATENATE(INDIRECT(ADDRESS(1,MATCH(_xlfn.MAXIFS(B41:AW41,metrics.rec,"Recall"),B41:AW41,0)+1)), ", ", INDIRECT(ADDRESS(2,MATCH(_xlfn.MAXIFS(B41:AW41,metrics.rec,"Recall"),B41:AW41,0)+1)))</f>
        <v>k=10, r=0.5</v>
      </c>
      <c r="BK41" s="1" t="e" cm="1">
        <f t="array" aca="1" ref="BK41" ca="1">CONCATENATE(INDIRECT(ADDRESS(1,MATCH(_xlfn.MAXIFS(B41:AW41,metrics.rec,"Coverage"),B41:AW41,0)+1)), ", ", INDIRECT(ADDRESS(2,MATCH(_xlfn.MAXIFS(B41:AW41,metrics.rec,"Coverage"),B41:AW41,0)+1)))</f>
        <v>#N/A</v>
      </c>
      <c r="BL41" s="1" t="str" cm="1">
        <f t="array" aca="1" ref="BL41" ca="1">CONCATENATE(INDIRECT(ADDRESS(1,MATCH(_xlfn.MAXIFS(B41:AW41,metrics.rec,"Recatio"),B41:AW41,0)+1)), ", ", INDIRECT(ADDRESS(2,MATCH(_xlfn.MAXIFS(B41:AW41,metrics.rec,"Recatio"),B41:AW41,0)+1)))</f>
        <v>k=5, r=0.5</v>
      </c>
      <c r="BM41" s="1" t="str" cm="1">
        <f t="array" aca="1" ref="BM41" ca="1">CONCATENATE(INDIRECT(ADDRESS(1,MATCH(_xlfn.MINIFS(B41:AW41,metrics.rec,"Time"),B41:AW41,0)+1)), ", ", INDIRECT(ADDRESS(2,MATCH(_xlfn.MINIFS(B41:AW41,metrics.rec,"Time"),B41:AW41,0)+1)))</f>
        <v>k=15, r=0.5</v>
      </c>
    </row>
    <row r="42" spans="1:65" x14ac:dyDescent="0.2">
      <c r="A42" s="1" t="s">
        <v>38</v>
      </c>
      <c r="B42" s="4">
        <v>0.6401</v>
      </c>
      <c r="C42" s="4">
        <v>0.70930000000000004</v>
      </c>
      <c r="D42" s="4">
        <v>0.27629999999999999</v>
      </c>
      <c r="E42" s="4">
        <v>9.2999999999999992E-3</v>
      </c>
      <c r="F42" s="4">
        <v>0.86229999999999996</v>
      </c>
      <c r="G42" s="4"/>
      <c r="H42" s="4">
        <v>1</v>
      </c>
      <c r="I42" s="4">
        <v>4.7727000000000004</v>
      </c>
      <c r="J42" s="14">
        <v>0.72099999999999997</v>
      </c>
      <c r="K42" s="14">
        <v>0.84489999999999998</v>
      </c>
      <c r="L42" s="14">
        <v>0.31359999999999999</v>
      </c>
      <c r="M42" s="14">
        <v>2.9899999999999999E-2</v>
      </c>
      <c r="N42" s="14">
        <v>0.92730000000000001</v>
      </c>
      <c r="O42" s="14"/>
      <c r="P42" s="14">
        <v>1</v>
      </c>
      <c r="Q42" s="14">
        <v>0.31909999999999999</v>
      </c>
      <c r="R42" s="4">
        <v>0.72140000000000004</v>
      </c>
      <c r="S42" s="4">
        <v>0.84619999999999995</v>
      </c>
      <c r="T42" s="4">
        <v>0.31669999999999998</v>
      </c>
      <c r="U42" s="4">
        <v>0.03</v>
      </c>
      <c r="V42" s="4">
        <v>0.92720000000000002</v>
      </c>
      <c r="W42" s="4"/>
      <c r="X42" s="4">
        <v>1</v>
      </c>
      <c r="Y42" s="4">
        <v>0.27429999999999999</v>
      </c>
      <c r="Z42" s="5">
        <v>0.64149999999999996</v>
      </c>
      <c r="AA42" s="5">
        <v>0.7137</v>
      </c>
      <c r="AB42" s="5">
        <v>0.27429999999999999</v>
      </c>
      <c r="AC42" s="5">
        <v>9.1999999999999998E-3</v>
      </c>
      <c r="AD42" s="5">
        <v>0.86329999999999996</v>
      </c>
      <c r="AE42" s="5"/>
      <c r="AF42" s="5">
        <v>1</v>
      </c>
      <c r="AG42" s="5">
        <v>4.9988999999999999</v>
      </c>
      <c r="AH42" s="4">
        <v>0.64100000000000001</v>
      </c>
      <c r="AI42" s="4">
        <v>0.7127</v>
      </c>
      <c r="AJ42" s="4">
        <v>0.2757</v>
      </c>
      <c r="AK42" s="4">
        <v>9.2999999999999992E-3</v>
      </c>
      <c r="AL42" s="4">
        <v>0.86240000000000006</v>
      </c>
      <c r="AM42" s="4"/>
      <c r="AN42" s="4">
        <v>1</v>
      </c>
      <c r="AO42" s="4">
        <v>4.9686000000000003</v>
      </c>
      <c r="AP42" s="5"/>
      <c r="AQ42" s="5"/>
      <c r="AR42" s="5"/>
      <c r="AS42" s="5"/>
      <c r="AT42" s="5"/>
      <c r="AU42" s="5"/>
      <c r="AV42" s="5"/>
      <c r="AW42" s="5"/>
      <c r="AX42" s="4">
        <f t="shared" si="0"/>
        <v>0.67300000000000004</v>
      </c>
      <c r="AY42" s="4">
        <f t="shared" si="1"/>
        <v>0.76535999999999993</v>
      </c>
      <c r="AZ42" s="4">
        <f t="shared" si="2"/>
        <v>0.29131999999999997</v>
      </c>
      <c r="BA42" s="4">
        <f t="shared" si="3"/>
        <v>1.754E-2</v>
      </c>
      <c r="BB42" s="4">
        <f t="shared" si="4"/>
        <v>0.88849999999999996</v>
      </c>
      <c r="BC42" s="4" t="e">
        <f t="shared" si="5"/>
        <v>#DIV/0!</v>
      </c>
      <c r="BD42" s="4">
        <f t="shared" si="6"/>
        <v>1</v>
      </c>
      <c r="BE42" s="4">
        <f t="shared" si="7"/>
        <v>3.0667200000000001</v>
      </c>
      <c r="BF42" s="1" t="str" cm="1">
        <f t="array" aca="1" ref="BF42" ca="1">CONCATENATE(INDIRECT(ADDRESS(1,MATCH(_xlfn.MINIFS(B42:AW42,metrics.rec,"MAE"),B42:AW42,0)+1)), ", ", INDIRECT(ADDRESS(2,MATCH(_xlfn.MINIFS(B42:AW42,metrics.rec,"MAE"),B42:AW42,0)+1)))</f>
        <v>k=5, r=0.5</v>
      </c>
      <c r="BG42" s="1" t="str" cm="1">
        <f t="array" aca="1" ref="BG42" ca="1">CONCATENATE(INDIRECT(ADDRESS(1,MATCH(_xlfn.MINIFS(B42:AW42,metrics.rec,"MSE"),B42:AW42,0)+1)), ", ", INDIRECT(ADDRESS(2,MATCH(_xlfn.MINIFS(B42:AW42,metrics.rec,"MSE"),B42:AW42,0)+1)))</f>
        <v>k=5, r=0.5</v>
      </c>
      <c r="BH42" s="1" t="str" cm="1">
        <f t="array" aca="1" ref="BH42" ca="1">CONCATENATE(INDIRECT(ADDRESS(1,MATCH(_xlfn.MAXIFS(B42:AW42,metrics.rec,"R"),B42:AW42,0)+1)), ", ", INDIRECT(ADDRESS(2,MATCH(_xlfn.MAXIFS(B42:AW42,metrics.rec,"R"),B42:AW42,0)+1)))</f>
        <v>k=15, r=0.5</v>
      </c>
      <c r="BI42" s="1" t="str" cm="1">
        <f t="array" aca="1" ref="BI42" ca="1">CONCATENATE(INDIRECT(ADDRESS(1,MATCH(_xlfn.MAXIFS(B42:AW42,metrics.rec,"Precision"),B42:AW42,0)+1)), ", ", INDIRECT(ADDRESS(2,MATCH(_xlfn.MAXIFS(B42:AW42,metrics.rec,"Precision"),B42:AW42,0)+1)))</f>
        <v>k=15, r=0.5</v>
      </c>
      <c r="BJ42" s="1" t="str" cm="1">
        <f t="array" aca="1" ref="BJ42" ca="1">CONCATENATE(INDIRECT(ADDRESS(1,MATCH(_xlfn.MAXIFS(B42:AW42,metrics.rec,"Recall"),B42:AW42,0)+1)), ", ", INDIRECT(ADDRESS(2,MATCH(_xlfn.MAXIFS(B42:AW42,metrics.rec,"Recall"),B42:AW42,0)+1)))</f>
        <v>k=10, r=0.5</v>
      </c>
      <c r="BK42" s="1" t="e" cm="1">
        <f t="array" aca="1" ref="BK42" ca="1">CONCATENATE(INDIRECT(ADDRESS(1,MATCH(_xlfn.MAXIFS(B42:AW42,metrics.rec,"Coverage"),B42:AW42,0)+1)), ", ", INDIRECT(ADDRESS(2,MATCH(_xlfn.MAXIFS(B42:AW42,metrics.rec,"Coverage"),B42:AW42,0)+1)))</f>
        <v>#N/A</v>
      </c>
      <c r="BL42" s="1" t="str" cm="1">
        <f t="array" aca="1" ref="BL42" ca="1">CONCATENATE(INDIRECT(ADDRESS(1,MATCH(_xlfn.MAXIFS(B42:AW42,metrics.rec,"Recatio"),B42:AW42,0)+1)), ", ", INDIRECT(ADDRESS(2,MATCH(_xlfn.MAXIFS(B42:AW42,metrics.rec,"Recatio"),B42:AW42,0)+1)))</f>
        <v>k=5, r=0.5</v>
      </c>
      <c r="BM42" s="1" t="str" cm="1">
        <f t="array" aca="1" ref="BM42" ca="1">CONCATENATE(INDIRECT(ADDRESS(1,MATCH(_xlfn.MINIFS(B42:AW42,metrics.rec,"Time"),B42:AW42,0)+1)), ", ", INDIRECT(ADDRESS(2,MATCH(_xlfn.MINIFS(B42:AW42,metrics.rec,"Time"),B42:AW42,0)+1)))</f>
        <v>k=15, r=0.5</v>
      </c>
    </row>
    <row r="43" spans="1:65" x14ac:dyDescent="0.2">
      <c r="A43" s="1" t="s">
        <v>39</v>
      </c>
      <c r="B43" s="4">
        <v>0.63639999999999997</v>
      </c>
      <c r="C43" s="4">
        <v>0.70069999999999999</v>
      </c>
      <c r="D43" s="4">
        <v>0.28860000000000002</v>
      </c>
      <c r="E43" s="4">
        <v>9.2999999999999992E-3</v>
      </c>
      <c r="F43" s="4">
        <v>0.85950000000000004</v>
      </c>
      <c r="G43" s="4"/>
      <c r="H43" s="4">
        <v>1</v>
      </c>
      <c r="I43" s="4">
        <v>4.7641999999999998</v>
      </c>
      <c r="J43" s="14">
        <v>0.71960000000000002</v>
      </c>
      <c r="K43" s="14">
        <v>0.8427</v>
      </c>
      <c r="L43" s="14">
        <v>0.32050000000000001</v>
      </c>
      <c r="M43" s="14">
        <v>3.0099999999999998E-2</v>
      </c>
      <c r="N43" s="14">
        <v>0.92479999999999996</v>
      </c>
      <c r="O43" s="14"/>
      <c r="P43" s="14">
        <v>1</v>
      </c>
      <c r="Q43" s="14">
        <v>0.317</v>
      </c>
      <c r="R43" s="4">
        <v>0.71930000000000005</v>
      </c>
      <c r="S43" s="4">
        <v>0.84279999999999999</v>
      </c>
      <c r="T43" s="4">
        <v>0.3216</v>
      </c>
      <c r="U43" s="4">
        <v>3.0200000000000001E-2</v>
      </c>
      <c r="V43" s="4">
        <v>0.92459999999999998</v>
      </c>
      <c r="W43" s="4"/>
      <c r="X43" s="4">
        <v>1</v>
      </c>
      <c r="Y43" s="4">
        <v>0.27400000000000002</v>
      </c>
      <c r="Z43" s="5">
        <v>0.63800000000000001</v>
      </c>
      <c r="AA43" s="5">
        <v>0.70550000000000002</v>
      </c>
      <c r="AB43" s="5">
        <v>0.2838</v>
      </c>
      <c r="AC43" s="5">
        <v>9.2999999999999992E-3</v>
      </c>
      <c r="AD43" s="5">
        <v>0.86050000000000004</v>
      </c>
      <c r="AE43" s="5"/>
      <c r="AF43" s="5">
        <v>1</v>
      </c>
      <c r="AG43" s="5">
        <v>4.9036</v>
      </c>
      <c r="AH43" s="4">
        <v>0.63739999999999997</v>
      </c>
      <c r="AI43" s="4">
        <v>0.70409999999999995</v>
      </c>
      <c r="AJ43" s="4">
        <v>0.28410000000000002</v>
      </c>
      <c r="AK43" s="4">
        <v>9.2999999999999992E-3</v>
      </c>
      <c r="AL43" s="4">
        <v>0.85960000000000003</v>
      </c>
      <c r="AM43" s="4"/>
      <c r="AN43" s="4">
        <v>1</v>
      </c>
      <c r="AO43" s="4">
        <v>4.9474999999999998</v>
      </c>
      <c r="AP43" s="5"/>
      <c r="AQ43" s="5"/>
      <c r="AR43" s="5"/>
      <c r="AS43" s="5"/>
      <c r="AT43" s="5"/>
      <c r="AU43" s="5"/>
      <c r="AV43" s="5"/>
      <c r="AW43" s="5"/>
      <c r="AX43" s="4">
        <f t="shared" si="0"/>
        <v>0.67013999999999996</v>
      </c>
      <c r="AY43" s="4">
        <f t="shared" si="1"/>
        <v>0.75916000000000006</v>
      </c>
      <c r="AZ43" s="4">
        <f t="shared" si="2"/>
        <v>0.29971999999999999</v>
      </c>
      <c r="BA43" s="4">
        <f t="shared" si="3"/>
        <v>1.7639999999999999E-2</v>
      </c>
      <c r="BB43" s="4">
        <f t="shared" si="4"/>
        <v>0.88580000000000003</v>
      </c>
      <c r="BC43" s="4" t="e">
        <f t="shared" si="5"/>
        <v>#DIV/0!</v>
      </c>
      <c r="BD43" s="4">
        <f t="shared" si="6"/>
        <v>1</v>
      </c>
      <c r="BE43" s="4">
        <f t="shared" si="7"/>
        <v>3.0412600000000003</v>
      </c>
      <c r="BF43" s="1" t="str" cm="1">
        <f t="array" aca="1" ref="BF43" ca="1">CONCATENATE(INDIRECT(ADDRESS(1,MATCH(_xlfn.MINIFS(B43:AW43,metrics.rec,"MAE"),B43:AW43,0)+1)), ", ", INDIRECT(ADDRESS(2,MATCH(_xlfn.MINIFS(B43:AW43,metrics.rec,"MAE"),B43:AW43,0)+1)))</f>
        <v>k=5, r=0.5</v>
      </c>
      <c r="BG43" s="1" t="str" cm="1">
        <f t="array" aca="1" ref="BG43" ca="1">CONCATENATE(INDIRECT(ADDRESS(1,MATCH(_xlfn.MINIFS(B43:AW43,metrics.rec,"MSE"),B43:AW43,0)+1)), ", ", INDIRECT(ADDRESS(2,MATCH(_xlfn.MINIFS(B43:AW43,metrics.rec,"MSE"),B43:AW43,0)+1)))</f>
        <v>k=5, r=0.5</v>
      </c>
      <c r="BH43" s="1" t="str" cm="1">
        <f t="array" aca="1" ref="BH43" ca="1">CONCATENATE(INDIRECT(ADDRESS(1,MATCH(_xlfn.MAXIFS(B43:AW43,metrics.rec,"R"),B43:AW43,0)+1)), ", ", INDIRECT(ADDRESS(2,MATCH(_xlfn.MAXIFS(B43:AW43,metrics.rec,"R"),B43:AW43,0)+1)))</f>
        <v>k=15, r=0.5</v>
      </c>
      <c r="BI43" s="1" t="str" cm="1">
        <f t="array" aca="1" ref="BI43" ca="1">CONCATENATE(INDIRECT(ADDRESS(1,MATCH(_xlfn.MAXIFS(B43:AW43,metrics.rec,"Precision"),B43:AW43,0)+1)), ", ", INDIRECT(ADDRESS(2,MATCH(_xlfn.MAXIFS(B43:AW43,metrics.rec,"Precision"),B43:AW43,0)+1)))</f>
        <v>k=15, r=0.5</v>
      </c>
      <c r="BJ43" s="1" t="str" cm="1">
        <f t="array" aca="1" ref="BJ43" ca="1">CONCATENATE(INDIRECT(ADDRESS(1,MATCH(_xlfn.MAXIFS(B43:AW43,metrics.rec,"Recall"),B43:AW43,0)+1)), ", ", INDIRECT(ADDRESS(2,MATCH(_xlfn.MAXIFS(B43:AW43,metrics.rec,"Recall"),B43:AW43,0)+1)))</f>
        <v>k=10, r=0.5</v>
      </c>
      <c r="BK43" s="1" t="e" cm="1">
        <f t="array" aca="1" ref="BK43" ca="1">CONCATENATE(INDIRECT(ADDRESS(1,MATCH(_xlfn.MAXIFS(B43:AW43,metrics.rec,"Coverage"),B43:AW43,0)+1)), ", ", INDIRECT(ADDRESS(2,MATCH(_xlfn.MAXIFS(B43:AW43,metrics.rec,"Coverage"),B43:AW43,0)+1)))</f>
        <v>#N/A</v>
      </c>
      <c r="BL43" s="1" t="str" cm="1">
        <f t="array" aca="1" ref="BL43" ca="1">CONCATENATE(INDIRECT(ADDRESS(1,MATCH(_xlfn.MAXIFS(B43:AW43,metrics.rec,"Recatio"),B43:AW43,0)+1)), ", ", INDIRECT(ADDRESS(2,MATCH(_xlfn.MAXIFS(B43:AW43,metrics.rec,"Recatio"),B43:AW43,0)+1)))</f>
        <v>k=5, r=0.5</v>
      </c>
      <c r="BM43" s="1" t="str" cm="1">
        <f t="array" aca="1" ref="BM43" ca="1">CONCATENATE(INDIRECT(ADDRESS(1,MATCH(_xlfn.MINIFS(B43:AW43,metrics.rec,"Time"),B43:AW43,0)+1)), ", ", INDIRECT(ADDRESS(2,MATCH(_xlfn.MINIFS(B43:AW43,metrics.rec,"Time"),B43:AW43,0)+1)))</f>
        <v>k=15, r=0.5</v>
      </c>
    </row>
    <row r="44" spans="1:65" x14ac:dyDescent="0.2">
      <c r="A44" s="1" t="s">
        <v>40</v>
      </c>
      <c r="B44" s="4">
        <v>0.65890000000000004</v>
      </c>
      <c r="C44" s="4">
        <v>0.74570000000000003</v>
      </c>
      <c r="D44" s="4">
        <v>0.26769999999999999</v>
      </c>
      <c r="E44" s="4">
        <v>1.4500000000000001E-2</v>
      </c>
      <c r="F44" s="4">
        <v>0.82769999999999999</v>
      </c>
      <c r="G44" s="4"/>
      <c r="H44" s="4">
        <v>1</v>
      </c>
      <c r="I44" s="4">
        <v>4.7420999999999998</v>
      </c>
      <c r="J44" s="14">
        <v>0.72829999999999995</v>
      </c>
      <c r="K44" s="14">
        <v>0.85719999999999996</v>
      </c>
      <c r="L44" s="14">
        <v>0.30509999999999998</v>
      </c>
      <c r="M44" s="14">
        <v>3.27E-2</v>
      </c>
      <c r="N44" s="14">
        <v>0.92659999999999998</v>
      </c>
      <c r="O44" s="14"/>
      <c r="P44" s="14">
        <v>1</v>
      </c>
      <c r="Q44" s="14">
        <v>0.32629999999999998</v>
      </c>
      <c r="R44" s="4">
        <v>0.72850000000000004</v>
      </c>
      <c r="S44" s="4">
        <v>0.8579</v>
      </c>
      <c r="T44" s="4">
        <v>0.30609999999999998</v>
      </c>
      <c r="U44" s="4">
        <v>3.2800000000000003E-2</v>
      </c>
      <c r="V44" s="4">
        <v>0.92669999999999997</v>
      </c>
      <c r="W44" s="4"/>
      <c r="X44" s="4">
        <v>1</v>
      </c>
      <c r="Y44" s="4">
        <v>0.28010000000000002</v>
      </c>
      <c r="Z44" s="5">
        <v>0.66059999999999997</v>
      </c>
      <c r="AA44" s="5">
        <v>0.75039999999999996</v>
      </c>
      <c r="AB44" s="5">
        <v>0.26929999999999998</v>
      </c>
      <c r="AC44" s="5">
        <v>1.43E-2</v>
      </c>
      <c r="AD44" s="5">
        <v>0.83009999999999995</v>
      </c>
      <c r="AE44" s="5"/>
      <c r="AF44" s="5">
        <v>1</v>
      </c>
      <c r="AG44" s="5">
        <v>4.8916000000000004</v>
      </c>
      <c r="AH44" s="4">
        <v>0.6603</v>
      </c>
      <c r="AI44" s="4">
        <v>0.74950000000000006</v>
      </c>
      <c r="AJ44" s="4">
        <v>0.26879999999999998</v>
      </c>
      <c r="AK44" s="4">
        <v>1.44E-2</v>
      </c>
      <c r="AL44" s="4">
        <v>0.82830000000000004</v>
      </c>
      <c r="AM44" s="4"/>
      <c r="AN44" s="4">
        <v>1</v>
      </c>
      <c r="AO44" s="4">
        <v>4.8860999999999999</v>
      </c>
      <c r="AP44" s="5"/>
      <c r="AQ44" s="5"/>
      <c r="AR44" s="5"/>
      <c r="AS44" s="5"/>
      <c r="AT44" s="5"/>
      <c r="AU44" s="5"/>
      <c r="AV44" s="5"/>
      <c r="AW44" s="5"/>
      <c r="AX44" s="4">
        <f t="shared" si="0"/>
        <v>0.68731999999999993</v>
      </c>
      <c r="AY44" s="4">
        <f t="shared" si="1"/>
        <v>0.79214000000000007</v>
      </c>
      <c r="AZ44" s="4">
        <f t="shared" si="2"/>
        <v>0.28339999999999999</v>
      </c>
      <c r="BA44" s="4">
        <f t="shared" si="3"/>
        <v>2.1739999999999999E-2</v>
      </c>
      <c r="BB44" s="4">
        <f t="shared" si="4"/>
        <v>0.86787999999999987</v>
      </c>
      <c r="BC44" s="4" t="e">
        <f t="shared" si="5"/>
        <v>#DIV/0!</v>
      </c>
      <c r="BD44" s="4">
        <f t="shared" si="6"/>
        <v>1</v>
      </c>
      <c r="BE44" s="4">
        <f t="shared" si="7"/>
        <v>3.0252400000000002</v>
      </c>
      <c r="BF44" s="1" t="str" cm="1">
        <f t="array" aca="1" ref="BF44" ca="1">CONCATENATE(INDIRECT(ADDRESS(1,MATCH(_xlfn.MINIFS(B44:AW44,metrics.rec,"MAE"),B44:AW44,0)+1)), ", ", INDIRECT(ADDRESS(2,MATCH(_xlfn.MINIFS(B44:AW44,metrics.rec,"MAE"),B44:AW44,0)+1)))</f>
        <v>k=5, r=0.5</v>
      </c>
      <c r="BG44" s="1" t="str" cm="1">
        <f t="array" aca="1" ref="BG44" ca="1">CONCATENATE(INDIRECT(ADDRESS(1,MATCH(_xlfn.MINIFS(B44:AW44,metrics.rec,"MSE"),B44:AW44,0)+1)), ", ", INDIRECT(ADDRESS(2,MATCH(_xlfn.MINIFS(B44:AW44,metrics.rec,"MSE"),B44:AW44,0)+1)))</f>
        <v>k=5, r=0.5</v>
      </c>
      <c r="BH44" s="1" t="str" cm="1">
        <f t="array" aca="1" ref="BH44" ca="1">CONCATENATE(INDIRECT(ADDRESS(1,MATCH(_xlfn.MAXIFS(B44:AW44,metrics.rec,"R"),B44:AW44,0)+1)), ", ", INDIRECT(ADDRESS(2,MATCH(_xlfn.MAXIFS(B44:AW44,metrics.rec,"R"),B44:AW44,0)+1)))</f>
        <v>k=15, r=0.5</v>
      </c>
      <c r="BI44" s="1" t="str" cm="1">
        <f t="array" aca="1" ref="BI44" ca="1">CONCATENATE(INDIRECT(ADDRESS(1,MATCH(_xlfn.MAXIFS(B44:AW44,metrics.rec,"Precision"),B44:AW44,0)+1)), ", ", INDIRECT(ADDRESS(2,MATCH(_xlfn.MAXIFS(B44:AW44,metrics.rec,"Precision"),B44:AW44,0)+1)))</f>
        <v>k=15, r=0.5</v>
      </c>
      <c r="BJ44" s="1" t="str" cm="1">
        <f t="array" aca="1" ref="BJ44" ca="1">CONCATENATE(INDIRECT(ADDRESS(1,MATCH(_xlfn.MAXIFS(B44:AW44,metrics.rec,"Recall"),B44:AW44,0)+1)), ", ", INDIRECT(ADDRESS(2,MATCH(_xlfn.MAXIFS(B44:AW44,metrics.rec,"Recall"),B44:AW44,0)+1)))</f>
        <v>k=15, r=0.5</v>
      </c>
      <c r="BK44" s="1" t="e" cm="1">
        <f t="array" aca="1" ref="BK44" ca="1">CONCATENATE(INDIRECT(ADDRESS(1,MATCH(_xlfn.MAXIFS(B44:AW44,metrics.rec,"Coverage"),B44:AW44,0)+1)), ", ", INDIRECT(ADDRESS(2,MATCH(_xlfn.MAXIFS(B44:AW44,metrics.rec,"Coverage"),B44:AW44,0)+1)))</f>
        <v>#N/A</v>
      </c>
      <c r="BL44" s="1" t="str" cm="1">
        <f t="array" aca="1" ref="BL44" ca="1">CONCATENATE(INDIRECT(ADDRESS(1,MATCH(_xlfn.MAXIFS(B44:AW44,metrics.rec,"Recatio"),B44:AW44,0)+1)), ", ", INDIRECT(ADDRESS(2,MATCH(_xlfn.MAXIFS(B44:AW44,metrics.rec,"Recatio"),B44:AW44,0)+1)))</f>
        <v>k=5, r=0.5</v>
      </c>
      <c r="BM44" s="1" t="str" cm="1">
        <f t="array" aca="1" ref="BM44" ca="1">CONCATENATE(INDIRECT(ADDRESS(1,MATCH(_xlfn.MINIFS(B44:AW44,metrics.rec,"Time"),B44:AW44,0)+1)), ", ", INDIRECT(ADDRESS(2,MATCH(_xlfn.MINIFS(B44:AW44,metrics.rec,"Time"),B44:AW44,0)+1)))</f>
        <v>k=15, r=0.5</v>
      </c>
    </row>
    <row r="45" spans="1:65" x14ac:dyDescent="0.2">
      <c r="A45" s="1" t="s">
        <v>41</v>
      </c>
      <c r="B45" s="4">
        <v>0.63759999999999994</v>
      </c>
      <c r="C45" s="4">
        <v>0.70340000000000003</v>
      </c>
      <c r="D45" s="4">
        <v>0.2792</v>
      </c>
      <c r="E45" s="4">
        <v>9.2999999999999992E-3</v>
      </c>
      <c r="F45" s="4">
        <v>0.86180000000000001</v>
      </c>
      <c r="G45" s="4"/>
      <c r="H45" s="4">
        <v>1</v>
      </c>
      <c r="I45" s="4">
        <v>4.7877000000000001</v>
      </c>
      <c r="J45" s="14">
        <v>0.71960000000000002</v>
      </c>
      <c r="K45" s="14">
        <v>0.84160000000000001</v>
      </c>
      <c r="L45" s="14">
        <v>0.31619999999999998</v>
      </c>
      <c r="M45" s="14">
        <v>2.9899999999999999E-2</v>
      </c>
      <c r="N45" s="14">
        <v>0.92769999999999997</v>
      </c>
      <c r="O45" s="14"/>
      <c r="P45" s="14">
        <v>1</v>
      </c>
      <c r="Q45" s="14">
        <v>0.31540000000000001</v>
      </c>
      <c r="R45" s="4">
        <v>0.71989999999999998</v>
      </c>
      <c r="S45" s="4">
        <v>0.84279999999999999</v>
      </c>
      <c r="T45" s="4">
        <v>0.31769999999999998</v>
      </c>
      <c r="U45" s="4">
        <v>0.03</v>
      </c>
      <c r="V45" s="4">
        <v>0.92769999999999997</v>
      </c>
      <c r="W45" s="4"/>
      <c r="X45" s="4">
        <v>1</v>
      </c>
      <c r="Y45" s="4">
        <v>0.27500000000000002</v>
      </c>
      <c r="Z45" s="5">
        <v>0.63929999999999998</v>
      </c>
      <c r="AA45" s="5">
        <v>0.70850000000000002</v>
      </c>
      <c r="AB45" s="5">
        <v>0.2767</v>
      </c>
      <c r="AC45" s="5">
        <v>9.1999999999999998E-3</v>
      </c>
      <c r="AD45" s="5">
        <v>0.86329999999999996</v>
      </c>
      <c r="AE45" s="5"/>
      <c r="AF45" s="5">
        <v>1</v>
      </c>
      <c r="AG45" s="5">
        <v>4.9443999999999999</v>
      </c>
      <c r="AH45" s="4">
        <v>0.63980000000000004</v>
      </c>
      <c r="AI45" s="4">
        <v>0.70889999999999997</v>
      </c>
      <c r="AJ45" s="4">
        <v>0.27600000000000002</v>
      </c>
      <c r="AK45" s="4">
        <v>9.1999999999999998E-3</v>
      </c>
      <c r="AL45" s="4">
        <v>0.86050000000000004</v>
      </c>
      <c r="AM45" s="4"/>
      <c r="AN45" s="4">
        <v>1</v>
      </c>
      <c r="AO45" s="4">
        <v>5.2519999999999998</v>
      </c>
      <c r="AP45" s="5"/>
      <c r="AQ45" s="5"/>
      <c r="AR45" s="5"/>
      <c r="AS45" s="5"/>
      <c r="AT45" s="5"/>
      <c r="AU45" s="5"/>
      <c r="AV45" s="5"/>
      <c r="AW45" s="5"/>
      <c r="AX45" s="4">
        <f t="shared" si="0"/>
        <v>0.67123999999999995</v>
      </c>
      <c r="AY45" s="4">
        <f t="shared" si="1"/>
        <v>0.76103999999999994</v>
      </c>
      <c r="AZ45" s="4">
        <f t="shared" si="2"/>
        <v>0.29315999999999998</v>
      </c>
      <c r="BA45" s="4">
        <f t="shared" si="3"/>
        <v>1.7520000000000001E-2</v>
      </c>
      <c r="BB45" s="4">
        <f t="shared" si="4"/>
        <v>0.88819999999999999</v>
      </c>
      <c r="BC45" s="4" t="e">
        <f t="shared" si="5"/>
        <v>#DIV/0!</v>
      </c>
      <c r="BD45" s="4">
        <f t="shared" si="6"/>
        <v>1</v>
      </c>
      <c r="BE45" s="4">
        <f t="shared" si="7"/>
        <v>3.1149</v>
      </c>
      <c r="BF45" s="1" t="str" cm="1">
        <f t="array" aca="1" ref="BF45" ca="1">CONCATENATE(INDIRECT(ADDRESS(1,MATCH(_xlfn.MINIFS(B45:AW45,metrics.rec,"MAE"),B45:AW45,0)+1)), ", ", INDIRECT(ADDRESS(2,MATCH(_xlfn.MINIFS(B45:AW45,metrics.rec,"MAE"),B45:AW45,0)+1)))</f>
        <v>k=5, r=0.5</v>
      </c>
      <c r="BG45" s="1" t="str" cm="1">
        <f t="array" aca="1" ref="BG45" ca="1">CONCATENATE(INDIRECT(ADDRESS(1,MATCH(_xlfn.MINIFS(B45:AW45,metrics.rec,"MSE"),B45:AW45,0)+1)), ", ", INDIRECT(ADDRESS(2,MATCH(_xlfn.MINIFS(B45:AW45,metrics.rec,"MSE"),B45:AW45,0)+1)))</f>
        <v>k=5, r=0.5</v>
      </c>
      <c r="BH45" s="1" t="str" cm="1">
        <f t="array" aca="1" ref="BH45" ca="1">CONCATENATE(INDIRECT(ADDRESS(1,MATCH(_xlfn.MAXIFS(B45:AW45,metrics.rec,"R"),B45:AW45,0)+1)), ", ", INDIRECT(ADDRESS(2,MATCH(_xlfn.MAXIFS(B45:AW45,metrics.rec,"R"),B45:AW45,0)+1)))</f>
        <v>k=15, r=0.5</v>
      </c>
      <c r="BI45" s="1" t="str" cm="1">
        <f t="array" aca="1" ref="BI45" ca="1">CONCATENATE(INDIRECT(ADDRESS(1,MATCH(_xlfn.MAXIFS(B45:AW45,metrics.rec,"Precision"),B45:AW45,0)+1)), ", ", INDIRECT(ADDRESS(2,MATCH(_xlfn.MAXIFS(B45:AW45,metrics.rec,"Precision"),B45:AW45,0)+1)))</f>
        <v>k=15, r=0.5</v>
      </c>
      <c r="BJ45" s="1" t="str" cm="1">
        <f t="array" aca="1" ref="BJ45" ca="1">CONCATENATE(INDIRECT(ADDRESS(1,MATCH(_xlfn.MAXIFS(B45:AW45,metrics.rec,"Recall"),B45:AW45,0)+1)), ", ", INDIRECT(ADDRESS(2,MATCH(_xlfn.MAXIFS(B45:AW45,metrics.rec,"Recall"),B45:AW45,0)+1)))</f>
        <v>k=10, r=0.5</v>
      </c>
      <c r="BK45" s="1" t="e" cm="1">
        <f t="array" aca="1" ref="BK45" ca="1">CONCATENATE(INDIRECT(ADDRESS(1,MATCH(_xlfn.MAXIFS(B45:AW45,metrics.rec,"Coverage"),B45:AW45,0)+1)), ", ", INDIRECT(ADDRESS(2,MATCH(_xlfn.MAXIFS(B45:AW45,metrics.rec,"Coverage"),B45:AW45,0)+1)))</f>
        <v>#N/A</v>
      </c>
      <c r="BL45" s="1" t="str" cm="1">
        <f t="array" aca="1" ref="BL45" ca="1">CONCATENATE(INDIRECT(ADDRESS(1,MATCH(_xlfn.MAXIFS(B45:AW45,metrics.rec,"Recatio"),B45:AW45,0)+1)), ", ", INDIRECT(ADDRESS(2,MATCH(_xlfn.MAXIFS(B45:AW45,metrics.rec,"Recatio"),B45:AW45,0)+1)))</f>
        <v>k=5, r=0.5</v>
      </c>
      <c r="BM45" s="1" t="str" cm="1">
        <f t="array" aca="1" ref="BM45" ca="1">CONCATENATE(INDIRECT(ADDRESS(1,MATCH(_xlfn.MINIFS(B45:AW45,metrics.rec,"Time"),B45:AW45,0)+1)), ", ", INDIRECT(ADDRESS(2,MATCH(_xlfn.MINIFS(B45:AW45,metrics.rec,"Time"),B45:AW45,0)+1)))</f>
        <v>k=15, r=0.5</v>
      </c>
    </row>
    <row r="46" spans="1:65" x14ac:dyDescent="0.2">
      <c r="A46" s="1" t="s">
        <v>42</v>
      </c>
      <c r="B46" s="4">
        <v>0.65959999999999996</v>
      </c>
      <c r="C46" s="4">
        <v>0.75680000000000003</v>
      </c>
      <c r="D46" s="4">
        <v>0.21440000000000001</v>
      </c>
      <c r="E46" s="4">
        <v>2.1600000000000001E-2</v>
      </c>
      <c r="F46" s="4">
        <v>0.82279999999999998</v>
      </c>
      <c r="G46" s="4"/>
      <c r="H46" s="4">
        <v>1</v>
      </c>
      <c r="I46" s="4">
        <v>2.0142000000000002</v>
      </c>
      <c r="J46" s="14">
        <v>0.73580000000000001</v>
      </c>
      <c r="K46" s="14">
        <v>0.89149999999999996</v>
      </c>
      <c r="L46" s="14">
        <v>0.26819999999999999</v>
      </c>
      <c r="M46" s="14">
        <v>4.7E-2</v>
      </c>
      <c r="N46" s="14">
        <v>0.90500000000000003</v>
      </c>
      <c r="O46" s="14"/>
      <c r="P46" s="14">
        <v>1</v>
      </c>
      <c r="Q46" s="14">
        <v>0.65449999999999997</v>
      </c>
      <c r="R46" s="4">
        <v>0.7359</v>
      </c>
      <c r="S46" s="4">
        <v>0.89200000000000002</v>
      </c>
      <c r="T46" s="4">
        <v>0.2661</v>
      </c>
      <c r="U46" s="4">
        <v>4.7100000000000003E-2</v>
      </c>
      <c r="V46" s="4">
        <v>0.90469999999999995</v>
      </c>
      <c r="W46" s="4"/>
      <c r="X46" s="4">
        <v>1</v>
      </c>
      <c r="Y46" s="4">
        <v>0.58660000000000001</v>
      </c>
      <c r="Z46" s="5">
        <v>0.66049999999999998</v>
      </c>
      <c r="AA46" s="5">
        <v>0.76060000000000005</v>
      </c>
      <c r="AB46" s="5">
        <v>0.20649999999999999</v>
      </c>
      <c r="AC46" s="5">
        <v>2.1700000000000001E-2</v>
      </c>
      <c r="AD46" s="5">
        <v>0.82420000000000004</v>
      </c>
      <c r="AE46" s="5"/>
      <c r="AF46" s="5">
        <v>1</v>
      </c>
      <c r="AG46" s="5">
        <v>1.7817000000000001</v>
      </c>
      <c r="AH46" s="4">
        <v>0.65969999999999995</v>
      </c>
      <c r="AI46" s="4">
        <v>0.75870000000000004</v>
      </c>
      <c r="AJ46" s="4">
        <v>0.2102</v>
      </c>
      <c r="AK46" s="4">
        <v>2.1700000000000001E-2</v>
      </c>
      <c r="AL46" s="4">
        <v>0.8226</v>
      </c>
      <c r="AM46" s="4"/>
      <c r="AN46" s="4">
        <v>1</v>
      </c>
      <c r="AO46" s="4">
        <v>2.0244</v>
      </c>
      <c r="AP46" s="5"/>
      <c r="AQ46" s="5"/>
      <c r="AR46" s="5"/>
      <c r="AS46" s="5"/>
      <c r="AT46" s="5"/>
      <c r="AU46" s="5"/>
      <c r="AV46" s="5"/>
      <c r="AW46" s="5"/>
      <c r="AX46" s="4">
        <f t="shared" si="0"/>
        <v>0.69029999999999991</v>
      </c>
      <c r="AY46" s="4">
        <f t="shared" si="1"/>
        <v>0.81191999999999998</v>
      </c>
      <c r="AZ46" s="4">
        <f t="shared" si="2"/>
        <v>0.23308000000000001</v>
      </c>
      <c r="BA46" s="4">
        <f t="shared" si="3"/>
        <v>3.1820000000000001E-2</v>
      </c>
      <c r="BB46" s="4">
        <f t="shared" si="4"/>
        <v>0.85585999999999984</v>
      </c>
      <c r="BC46" s="4" t="e">
        <f t="shared" si="5"/>
        <v>#DIV/0!</v>
      </c>
      <c r="BD46" s="4">
        <f t="shared" si="6"/>
        <v>1</v>
      </c>
      <c r="BE46" s="4">
        <f t="shared" si="7"/>
        <v>1.41228</v>
      </c>
      <c r="BF46" s="1" t="str" cm="1">
        <f t="array" aca="1" ref="BF46" ca="1">CONCATENATE(INDIRECT(ADDRESS(1,MATCH(_xlfn.MINIFS(B46:AW46,metrics.rec,"MAE"),B46:AW46,0)+1)), ", ", INDIRECT(ADDRESS(2,MATCH(_xlfn.MINIFS(B46:AW46,metrics.rec,"MAE"),B46:AW46,0)+1)))</f>
        <v>k=5, r=0.5</v>
      </c>
      <c r="BG46" s="1" t="str" cm="1">
        <f t="array" aca="1" ref="BG46" ca="1">CONCATENATE(INDIRECT(ADDRESS(1,MATCH(_xlfn.MINIFS(B46:AW46,metrics.rec,"MSE"),B46:AW46,0)+1)), ", ", INDIRECT(ADDRESS(2,MATCH(_xlfn.MINIFS(B46:AW46,metrics.rec,"MSE"),B46:AW46,0)+1)))</f>
        <v>k=5, r=0.5</v>
      </c>
      <c r="BH46" s="1" t="str" cm="1">
        <f t="array" aca="1" ref="BH46" ca="1">CONCATENATE(INDIRECT(ADDRESS(1,MATCH(_xlfn.MAXIFS(B46:AW46,metrics.rec,"R"),B46:AW46,0)+1)), ", ", INDIRECT(ADDRESS(2,MATCH(_xlfn.MAXIFS(B46:AW46,metrics.rec,"R"),B46:AW46,0)+1)))</f>
        <v>k=10, r=0.5</v>
      </c>
      <c r="BI46" s="1" t="str" cm="1">
        <f t="array" aca="1" ref="BI46" ca="1">CONCATENATE(INDIRECT(ADDRESS(1,MATCH(_xlfn.MAXIFS(B46:AW46,metrics.rec,"Precision"),B46:AW46,0)+1)), ", ", INDIRECT(ADDRESS(2,MATCH(_xlfn.MAXIFS(B46:AW46,metrics.rec,"Precision"),B46:AW46,0)+1)))</f>
        <v>k=15, r=0.5</v>
      </c>
      <c r="BJ46" s="1" t="str" cm="1">
        <f t="array" aca="1" ref="BJ46" ca="1">CONCATENATE(INDIRECT(ADDRESS(1,MATCH(_xlfn.MAXIFS(B46:AW46,metrics.rec,"Recall"),B46:AW46,0)+1)), ", ", INDIRECT(ADDRESS(2,MATCH(_xlfn.MAXIFS(B46:AW46,metrics.rec,"Recall"),B46:AW46,0)+1)))</f>
        <v>k=10, r=0.5</v>
      </c>
      <c r="BK46" s="1" t="e" cm="1">
        <f t="array" aca="1" ref="BK46" ca="1">CONCATENATE(INDIRECT(ADDRESS(1,MATCH(_xlfn.MAXIFS(B46:AW46,metrics.rec,"Coverage"),B46:AW46,0)+1)), ", ", INDIRECT(ADDRESS(2,MATCH(_xlfn.MAXIFS(B46:AW46,metrics.rec,"Coverage"),B46:AW46,0)+1)))</f>
        <v>#N/A</v>
      </c>
      <c r="BL46" s="1" t="str" cm="1">
        <f t="array" aca="1" ref="BL46" ca="1">CONCATENATE(INDIRECT(ADDRESS(1,MATCH(_xlfn.MAXIFS(B46:AW46,metrics.rec,"Recatio"),B46:AW46,0)+1)), ", ", INDIRECT(ADDRESS(2,MATCH(_xlfn.MAXIFS(B46:AW46,metrics.rec,"Recatio"),B46:AW46,0)+1)))</f>
        <v>k=5, r=0.5</v>
      </c>
      <c r="BM46" s="1" t="str" cm="1">
        <f t="array" aca="1" ref="BM46" ca="1">CONCATENATE(INDIRECT(ADDRESS(1,MATCH(_xlfn.MINIFS(B46:AW46,metrics.rec,"Time"),B46:AW46,0)+1)), ", ", INDIRECT(ADDRESS(2,MATCH(_xlfn.MINIFS(B46:AW46,metrics.rec,"Time"),B46:AW46,0)+1)))</f>
        <v>k=15, r=0.5</v>
      </c>
    </row>
    <row r="47" spans="1:65" x14ac:dyDescent="0.2">
      <c r="A47" s="1" t="s">
        <v>43</v>
      </c>
      <c r="B47" s="4">
        <v>0.65859999999999996</v>
      </c>
      <c r="C47" s="4">
        <v>0.75560000000000005</v>
      </c>
      <c r="D47" s="4">
        <v>0.22120000000000001</v>
      </c>
      <c r="E47" s="4">
        <v>1.9199999999999998E-2</v>
      </c>
      <c r="F47" s="4">
        <v>0.83069999999999999</v>
      </c>
      <c r="G47" s="4"/>
      <c r="H47" s="4">
        <v>1</v>
      </c>
      <c r="I47" s="4">
        <v>1.8189</v>
      </c>
      <c r="J47" s="14">
        <v>0.73580000000000001</v>
      </c>
      <c r="K47" s="14">
        <v>0.89180000000000004</v>
      </c>
      <c r="L47" s="14">
        <v>0.27379999999999999</v>
      </c>
      <c r="M47" s="14">
        <v>4.4999999999999998E-2</v>
      </c>
      <c r="N47" s="14">
        <v>0.90859999999999996</v>
      </c>
      <c r="O47" s="14"/>
      <c r="P47" s="14">
        <v>1</v>
      </c>
      <c r="Q47" s="14">
        <v>0.60840000000000005</v>
      </c>
      <c r="R47" s="4">
        <v>0.73619999999999997</v>
      </c>
      <c r="S47" s="4">
        <v>0.89300000000000002</v>
      </c>
      <c r="T47" s="4">
        <v>0.2702</v>
      </c>
      <c r="U47" s="4">
        <v>4.5199999999999997E-2</v>
      </c>
      <c r="V47" s="4">
        <v>0.90849999999999997</v>
      </c>
      <c r="W47" s="4"/>
      <c r="X47" s="4">
        <v>1</v>
      </c>
      <c r="Y47" s="4">
        <v>0.55500000000000005</v>
      </c>
      <c r="Z47" s="5">
        <v>0.65959999999999996</v>
      </c>
      <c r="AA47" s="5">
        <v>0.75939999999999996</v>
      </c>
      <c r="AB47" s="5">
        <v>0.22009999999999999</v>
      </c>
      <c r="AC47" s="5">
        <v>1.9199999999999998E-2</v>
      </c>
      <c r="AD47" s="5">
        <v>0.83230000000000004</v>
      </c>
      <c r="AE47" s="5"/>
      <c r="AF47" s="5">
        <v>1</v>
      </c>
      <c r="AG47" s="5">
        <v>1.6341000000000001</v>
      </c>
      <c r="AH47" s="4">
        <v>0.65900000000000003</v>
      </c>
      <c r="AI47" s="4">
        <v>0.75839999999999996</v>
      </c>
      <c r="AJ47" s="4">
        <v>0.2198</v>
      </c>
      <c r="AK47" s="4">
        <v>1.9300000000000001E-2</v>
      </c>
      <c r="AL47" s="4">
        <v>0.83069999999999999</v>
      </c>
      <c r="AM47" s="4"/>
      <c r="AN47" s="4">
        <v>1</v>
      </c>
      <c r="AO47" s="4">
        <v>1.8385</v>
      </c>
      <c r="AP47" s="5"/>
      <c r="AQ47" s="5"/>
      <c r="AR47" s="5"/>
      <c r="AS47" s="5"/>
      <c r="AT47" s="5"/>
      <c r="AU47" s="5"/>
      <c r="AV47" s="5"/>
      <c r="AW47" s="5"/>
      <c r="AX47" s="4">
        <f t="shared" si="0"/>
        <v>0.68984000000000001</v>
      </c>
      <c r="AY47" s="4">
        <f t="shared" si="1"/>
        <v>0.81163999999999992</v>
      </c>
      <c r="AZ47" s="4">
        <f t="shared" si="2"/>
        <v>0.24101999999999996</v>
      </c>
      <c r="BA47" s="4">
        <f t="shared" si="3"/>
        <v>2.9580000000000002E-2</v>
      </c>
      <c r="BB47" s="4">
        <f t="shared" si="4"/>
        <v>0.86216000000000004</v>
      </c>
      <c r="BC47" s="4" t="e">
        <f t="shared" si="5"/>
        <v>#DIV/0!</v>
      </c>
      <c r="BD47" s="4">
        <f t="shared" si="6"/>
        <v>1</v>
      </c>
      <c r="BE47" s="4">
        <f t="shared" si="7"/>
        <v>1.29098</v>
      </c>
      <c r="BF47" s="1" t="str" cm="1">
        <f t="array" aca="1" ref="BF47" ca="1">CONCATENATE(INDIRECT(ADDRESS(1,MATCH(_xlfn.MINIFS(B47:AW47,metrics.rec,"MAE"),B47:AW47,0)+1)), ", ", INDIRECT(ADDRESS(2,MATCH(_xlfn.MINIFS(B47:AW47,metrics.rec,"MAE"),B47:AW47,0)+1)))</f>
        <v>k=5, r=0.5</v>
      </c>
      <c r="BG47" s="1" t="str" cm="1">
        <f t="array" aca="1" ref="BG47" ca="1">CONCATENATE(INDIRECT(ADDRESS(1,MATCH(_xlfn.MINIFS(B47:AW47,metrics.rec,"MSE"),B47:AW47,0)+1)), ", ", INDIRECT(ADDRESS(2,MATCH(_xlfn.MINIFS(B47:AW47,metrics.rec,"MSE"),B47:AW47,0)+1)))</f>
        <v>k=5, r=0.5</v>
      </c>
      <c r="BH47" s="1" t="str" cm="1">
        <f t="array" aca="1" ref="BH47" ca="1">CONCATENATE(INDIRECT(ADDRESS(1,MATCH(_xlfn.MAXIFS(B47:AW47,metrics.rec,"R"),B47:AW47,0)+1)), ", ", INDIRECT(ADDRESS(2,MATCH(_xlfn.MAXIFS(B47:AW47,metrics.rec,"R"),B47:AW47,0)+1)))</f>
        <v>k=10, r=0.5</v>
      </c>
      <c r="BI47" s="1" t="str" cm="1">
        <f t="array" aca="1" ref="BI47" ca="1">CONCATENATE(INDIRECT(ADDRESS(1,MATCH(_xlfn.MAXIFS(B47:AW47,metrics.rec,"Precision"),B47:AW47,0)+1)), ", ", INDIRECT(ADDRESS(2,MATCH(_xlfn.MAXIFS(B47:AW47,metrics.rec,"Precision"),B47:AW47,0)+1)))</f>
        <v>k=15, r=0.5</v>
      </c>
      <c r="BJ47" s="1" t="str" cm="1">
        <f t="array" aca="1" ref="BJ47" ca="1">CONCATENATE(INDIRECT(ADDRESS(1,MATCH(_xlfn.MAXIFS(B47:AW47,metrics.rec,"Recall"),B47:AW47,0)+1)), ", ", INDIRECT(ADDRESS(2,MATCH(_xlfn.MAXIFS(B47:AW47,metrics.rec,"Recall"),B47:AW47,0)+1)))</f>
        <v>k=10, r=0.5</v>
      </c>
      <c r="BK47" s="1" t="e" cm="1">
        <f t="array" aca="1" ref="BK47" ca="1">CONCATENATE(INDIRECT(ADDRESS(1,MATCH(_xlfn.MAXIFS(B47:AW47,metrics.rec,"Coverage"),B47:AW47,0)+1)), ", ", INDIRECT(ADDRESS(2,MATCH(_xlfn.MAXIFS(B47:AW47,metrics.rec,"Coverage"),B47:AW47,0)+1)))</f>
        <v>#N/A</v>
      </c>
      <c r="BL47" s="1" t="str" cm="1">
        <f t="array" aca="1" ref="BL47" ca="1">CONCATENATE(INDIRECT(ADDRESS(1,MATCH(_xlfn.MAXIFS(B47:AW47,metrics.rec,"Recatio"),B47:AW47,0)+1)), ", ", INDIRECT(ADDRESS(2,MATCH(_xlfn.MAXIFS(B47:AW47,metrics.rec,"Recatio"),B47:AW47,0)+1)))</f>
        <v>k=5, r=0.5</v>
      </c>
      <c r="BM47" s="1" t="str" cm="1">
        <f t="array" aca="1" ref="BM47" ca="1">CONCATENATE(INDIRECT(ADDRESS(1,MATCH(_xlfn.MINIFS(B47:AW47,metrics.rec,"Time"),B47:AW47,0)+1)), ", ", INDIRECT(ADDRESS(2,MATCH(_xlfn.MINIFS(B47:AW47,metrics.rec,"Time"),B47:AW47,0)+1)))</f>
        <v>k=15, r=0.5</v>
      </c>
    </row>
    <row r="48" spans="1:65" x14ac:dyDescent="0.2">
      <c r="A48" s="1" t="s">
        <v>44</v>
      </c>
      <c r="B48" s="4">
        <v>0.65969999999999995</v>
      </c>
      <c r="C48" s="4">
        <v>0.7671</v>
      </c>
      <c r="D48" s="4">
        <v>0.2636</v>
      </c>
      <c r="E48" s="4">
        <v>1.15E-2</v>
      </c>
      <c r="F48" s="4">
        <v>0.84919999999999995</v>
      </c>
      <c r="G48" s="4"/>
      <c r="H48" s="4">
        <v>1</v>
      </c>
      <c r="I48" s="4">
        <v>1.8936999999999999</v>
      </c>
      <c r="J48" s="14">
        <v>0.73440000000000005</v>
      </c>
      <c r="K48" s="14">
        <v>0.89239999999999997</v>
      </c>
      <c r="L48" s="14">
        <v>0.28810000000000002</v>
      </c>
      <c r="M48" s="14">
        <v>3.5200000000000002E-2</v>
      </c>
      <c r="N48" s="14">
        <v>0.91279999999999994</v>
      </c>
      <c r="O48" s="14"/>
      <c r="P48" s="14">
        <v>1</v>
      </c>
      <c r="Q48" s="14">
        <v>0.62760000000000005</v>
      </c>
      <c r="R48" s="4">
        <v>0.7339</v>
      </c>
      <c r="S48" s="4">
        <v>0.89249999999999996</v>
      </c>
      <c r="T48" s="4">
        <v>0.28820000000000001</v>
      </c>
      <c r="U48" s="4">
        <v>3.5400000000000001E-2</v>
      </c>
      <c r="V48" s="4">
        <v>0.91290000000000004</v>
      </c>
      <c r="W48" s="4"/>
      <c r="X48" s="4">
        <v>1</v>
      </c>
      <c r="Y48" s="4">
        <v>0.55959999999999999</v>
      </c>
      <c r="Z48" s="5">
        <v>0.66139999999999999</v>
      </c>
      <c r="AA48" s="5">
        <v>0.77249999999999996</v>
      </c>
      <c r="AB48" s="5">
        <v>0.25580000000000003</v>
      </c>
      <c r="AC48" s="5">
        <v>1.15E-2</v>
      </c>
      <c r="AD48" s="5">
        <v>0.85070000000000001</v>
      </c>
      <c r="AE48" s="5"/>
      <c r="AF48" s="5">
        <v>1</v>
      </c>
      <c r="AG48" s="5">
        <v>1.6841999999999999</v>
      </c>
      <c r="AH48" s="4">
        <v>0.66049999999999998</v>
      </c>
      <c r="AI48" s="4">
        <v>0.77059999999999995</v>
      </c>
      <c r="AJ48" s="4">
        <v>0.25650000000000001</v>
      </c>
      <c r="AK48" s="4">
        <v>1.15E-2</v>
      </c>
      <c r="AL48" s="4">
        <v>0.84919999999999995</v>
      </c>
      <c r="AM48" s="4"/>
      <c r="AN48" s="4">
        <v>1</v>
      </c>
      <c r="AO48" s="4">
        <v>1.9522999999999999</v>
      </c>
      <c r="AP48" s="5"/>
      <c r="AQ48" s="5"/>
      <c r="AR48" s="5"/>
      <c r="AS48" s="5"/>
      <c r="AT48" s="5"/>
      <c r="AU48" s="5"/>
      <c r="AV48" s="5"/>
      <c r="AW48" s="5"/>
      <c r="AX48" s="4">
        <f t="shared" si="0"/>
        <v>0.68998000000000004</v>
      </c>
      <c r="AY48" s="4">
        <f t="shared" si="1"/>
        <v>0.81902000000000008</v>
      </c>
      <c r="AZ48" s="4">
        <f t="shared" si="2"/>
        <v>0.27044000000000001</v>
      </c>
      <c r="BA48" s="4">
        <f t="shared" si="3"/>
        <v>2.102E-2</v>
      </c>
      <c r="BB48" s="4">
        <f t="shared" si="4"/>
        <v>0.87495999999999996</v>
      </c>
      <c r="BC48" s="4" t="e">
        <f t="shared" si="5"/>
        <v>#DIV/0!</v>
      </c>
      <c r="BD48" s="4">
        <f t="shared" si="6"/>
        <v>1</v>
      </c>
      <c r="BE48" s="4">
        <f t="shared" si="7"/>
        <v>1.34348</v>
      </c>
      <c r="BF48" s="1" t="str" cm="1">
        <f t="array" aca="1" ref="BF48" ca="1">CONCATENATE(INDIRECT(ADDRESS(1,MATCH(_xlfn.MINIFS(B48:AW48,metrics.rec,"MAE"),B48:AW48,0)+1)), ", ", INDIRECT(ADDRESS(2,MATCH(_xlfn.MINIFS(B48:AW48,metrics.rec,"MAE"),B48:AW48,0)+1)))</f>
        <v>k=5, r=0.5</v>
      </c>
      <c r="BG48" s="1" t="str" cm="1">
        <f t="array" aca="1" ref="BG48" ca="1">CONCATENATE(INDIRECT(ADDRESS(1,MATCH(_xlfn.MINIFS(B48:AW48,metrics.rec,"MSE"),B48:AW48,0)+1)), ", ", INDIRECT(ADDRESS(2,MATCH(_xlfn.MINIFS(B48:AW48,metrics.rec,"MSE"),B48:AW48,0)+1)))</f>
        <v>k=5, r=0.5</v>
      </c>
      <c r="BH48" s="1" t="str" cm="1">
        <f t="array" aca="1" ref="BH48" ca="1">CONCATENATE(INDIRECT(ADDRESS(1,MATCH(_xlfn.MAXIFS(B48:AW48,metrics.rec,"R"),B48:AW48,0)+1)), ", ", INDIRECT(ADDRESS(2,MATCH(_xlfn.MAXIFS(B48:AW48,metrics.rec,"R"),B48:AW48,0)+1)))</f>
        <v>k=15, r=0.5</v>
      </c>
      <c r="BI48" s="1" t="str" cm="1">
        <f t="array" aca="1" ref="BI48" ca="1">CONCATENATE(INDIRECT(ADDRESS(1,MATCH(_xlfn.MAXIFS(B48:AW48,metrics.rec,"Precision"),B48:AW48,0)+1)), ", ", INDIRECT(ADDRESS(2,MATCH(_xlfn.MAXIFS(B48:AW48,metrics.rec,"Precision"),B48:AW48,0)+1)))</f>
        <v>k=15, r=0.5</v>
      </c>
      <c r="BJ48" s="1" t="str" cm="1">
        <f t="array" aca="1" ref="BJ48" ca="1">CONCATENATE(INDIRECT(ADDRESS(1,MATCH(_xlfn.MAXIFS(B48:AW48,metrics.rec,"Recall"),B48:AW48,0)+1)), ", ", INDIRECT(ADDRESS(2,MATCH(_xlfn.MAXIFS(B48:AW48,metrics.rec,"Recall"),B48:AW48,0)+1)))</f>
        <v>k=15, r=0.5</v>
      </c>
      <c r="BK48" s="1" t="e" cm="1">
        <f t="array" aca="1" ref="BK48" ca="1">CONCATENATE(INDIRECT(ADDRESS(1,MATCH(_xlfn.MAXIFS(B48:AW48,metrics.rec,"Coverage"),B48:AW48,0)+1)), ", ", INDIRECT(ADDRESS(2,MATCH(_xlfn.MAXIFS(B48:AW48,metrics.rec,"Coverage"),B48:AW48,0)+1)))</f>
        <v>#N/A</v>
      </c>
      <c r="BL48" s="1" t="str" cm="1">
        <f t="array" aca="1" ref="BL48" ca="1">CONCATENATE(INDIRECT(ADDRESS(1,MATCH(_xlfn.MAXIFS(B48:AW48,metrics.rec,"Recatio"),B48:AW48,0)+1)), ", ", INDIRECT(ADDRESS(2,MATCH(_xlfn.MAXIFS(B48:AW48,metrics.rec,"Recatio"),B48:AW48,0)+1)))</f>
        <v>k=5, r=0.5</v>
      </c>
      <c r="BM48" s="1" t="str" cm="1">
        <f t="array" aca="1" ref="BM48" ca="1">CONCATENATE(INDIRECT(ADDRESS(1,MATCH(_xlfn.MINIFS(B48:AW48,metrics.rec,"Time"),B48:AW48,0)+1)), ", ", INDIRECT(ADDRESS(2,MATCH(_xlfn.MINIFS(B48:AW48,metrics.rec,"Time"),B48:AW48,0)+1)))</f>
        <v>k=15, r=0.5</v>
      </c>
    </row>
    <row r="49" spans="1:65" x14ac:dyDescent="0.2">
      <c r="A49" s="1" t="s">
        <v>45</v>
      </c>
      <c r="B49" s="4">
        <v>0.66100000000000003</v>
      </c>
      <c r="C49" s="4">
        <v>0.76290000000000002</v>
      </c>
      <c r="D49" s="4">
        <v>0.21129999999999999</v>
      </c>
      <c r="E49" s="4">
        <v>1.9400000000000001E-2</v>
      </c>
      <c r="F49" s="4">
        <v>0.78280000000000005</v>
      </c>
      <c r="G49" s="4"/>
      <c r="H49" s="4">
        <v>0.998</v>
      </c>
      <c r="I49" s="4">
        <v>1.8168</v>
      </c>
      <c r="J49" s="14">
        <v>0.7339</v>
      </c>
      <c r="K49" s="14">
        <v>0.89159999999999995</v>
      </c>
      <c r="L49" s="14">
        <v>0.26429999999999998</v>
      </c>
      <c r="M49" s="14">
        <v>4.41E-2</v>
      </c>
      <c r="N49" s="14">
        <v>0.89780000000000004</v>
      </c>
      <c r="O49" s="14"/>
      <c r="P49" s="14">
        <v>0.999</v>
      </c>
      <c r="Q49" s="14">
        <v>0.62250000000000005</v>
      </c>
      <c r="R49" s="4">
        <v>0.73529999999999995</v>
      </c>
      <c r="S49" s="4">
        <v>0.89510000000000001</v>
      </c>
      <c r="T49" s="4">
        <v>0.25750000000000001</v>
      </c>
      <c r="U49" s="4">
        <v>4.41E-2</v>
      </c>
      <c r="V49" s="4">
        <v>0.89639999999999997</v>
      </c>
      <c r="W49" s="4"/>
      <c r="X49" s="4">
        <v>1</v>
      </c>
      <c r="Y49" s="4">
        <v>0.55900000000000005</v>
      </c>
      <c r="Z49" s="5">
        <v>0.66120000000000001</v>
      </c>
      <c r="AA49" s="5">
        <v>0.76519999999999999</v>
      </c>
      <c r="AB49" s="5">
        <v>0.20880000000000001</v>
      </c>
      <c r="AC49" s="5">
        <v>1.9300000000000001E-2</v>
      </c>
      <c r="AD49" s="5">
        <v>0.78390000000000004</v>
      </c>
      <c r="AE49" s="5"/>
      <c r="AF49" s="5">
        <v>0.99770000000000003</v>
      </c>
      <c r="AG49" s="5">
        <v>1.6319999999999999</v>
      </c>
      <c r="AH49" s="4">
        <v>0.66080000000000005</v>
      </c>
      <c r="AI49" s="4">
        <v>0.76329999999999998</v>
      </c>
      <c r="AJ49" s="4">
        <v>0.21029999999999999</v>
      </c>
      <c r="AK49" s="4">
        <v>1.9400000000000001E-2</v>
      </c>
      <c r="AL49" s="4">
        <v>0.78280000000000005</v>
      </c>
      <c r="AM49" s="4"/>
      <c r="AN49" s="4">
        <v>0.99790000000000001</v>
      </c>
      <c r="AO49" s="4">
        <v>1.8628</v>
      </c>
      <c r="AP49" s="5"/>
      <c r="AQ49" s="5"/>
      <c r="AR49" s="5"/>
      <c r="AS49" s="5"/>
      <c r="AT49" s="5"/>
      <c r="AU49" s="5"/>
      <c r="AV49" s="5"/>
      <c r="AW49" s="5"/>
      <c r="AX49" s="4">
        <f t="shared" si="0"/>
        <v>0.69043999999999994</v>
      </c>
      <c r="AY49" s="4">
        <f t="shared" si="1"/>
        <v>0.81562000000000001</v>
      </c>
      <c r="AZ49" s="4">
        <f t="shared" si="2"/>
        <v>0.23043999999999998</v>
      </c>
      <c r="BA49" s="4">
        <f t="shared" si="3"/>
        <v>2.9260000000000001E-2</v>
      </c>
      <c r="BB49" s="4">
        <f t="shared" si="4"/>
        <v>0.82874000000000003</v>
      </c>
      <c r="BC49" s="4" t="e">
        <f t="shared" si="5"/>
        <v>#DIV/0!</v>
      </c>
      <c r="BD49" s="4">
        <f t="shared" si="6"/>
        <v>0.99851999999999985</v>
      </c>
      <c r="BE49" s="4">
        <f t="shared" si="7"/>
        <v>1.2986200000000001</v>
      </c>
      <c r="BF49" s="1" t="str" cm="1">
        <f t="array" aca="1" ref="BF49" ca="1">CONCATENATE(INDIRECT(ADDRESS(1,MATCH(_xlfn.MINIFS(B49:AW49,metrics.rec,"MAE"),B49:AW49,0)+1)), ", ", INDIRECT(ADDRESS(2,MATCH(_xlfn.MINIFS(B49:AW49,metrics.rec,"MAE"),B49:AW49,0)+1)))</f>
        <v>k=50, r=0.5</v>
      </c>
      <c r="BG49" s="1" t="str" cm="1">
        <f t="array" aca="1" ref="BG49" ca="1">CONCATENATE(INDIRECT(ADDRESS(1,MATCH(_xlfn.MINIFS(B49:AW49,metrics.rec,"MSE"),B49:AW49,0)+1)), ", ", INDIRECT(ADDRESS(2,MATCH(_xlfn.MINIFS(B49:AW49,metrics.rec,"MSE"),B49:AW49,0)+1)))</f>
        <v>k=5, r=0.5</v>
      </c>
      <c r="BH49" s="1" t="str" cm="1">
        <f t="array" aca="1" ref="BH49" ca="1">CONCATENATE(INDIRECT(ADDRESS(1,MATCH(_xlfn.MAXIFS(B49:AW49,metrics.rec,"R"),B49:AW49,0)+1)), ", ", INDIRECT(ADDRESS(2,MATCH(_xlfn.MAXIFS(B49:AW49,metrics.rec,"R"),B49:AW49,0)+1)))</f>
        <v>k=10, r=0.5</v>
      </c>
      <c r="BI49" s="1" t="str" cm="1">
        <f t="array" aca="1" ref="BI49" ca="1">CONCATENATE(INDIRECT(ADDRESS(1,MATCH(_xlfn.MAXIFS(B49:AW49,metrics.rec,"Precision"),B49:AW49,0)+1)), ", ", INDIRECT(ADDRESS(2,MATCH(_xlfn.MAXIFS(B49:AW49,metrics.rec,"Precision"),B49:AW49,0)+1)))</f>
        <v>k=10, r=0.5</v>
      </c>
      <c r="BJ49" s="1" t="str" cm="1">
        <f t="array" aca="1" ref="BJ49" ca="1">CONCATENATE(INDIRECT(ADDRESS(1,MATCH(_xlfn.MAXIFS(B49:AW49,metrics.rec,"Recall"),B49:AW49,0)+1)), ", ", INDIRECT(ADDRESS(2,MATCH(_xlfn.MAXIFS(B49:AW49,metrics.rec,"Recall"),B49:AW49,0)+1)))</f>
        <v>k=10, r=0.5</v>
      </c>
      <c r="BK49" s="1" t="e" cm="1">
        <f t="array" aca="1" ref="BK49" ca="1">CONCATENATE(INDIRECT(ADDRESS(1,MATCH(_xlfn.MAXIFS(B49:AW49,metrics.rec,"Coverage"),B49:AW49,0)+1)), ", ", INDIRECT(ADDRESS(2,MATCH(_xlfn.MAXIFS(B49:AW49,metrics.rec,"Coverage"),B49:AW49,0)+1)))</f>
        <v>#N/A</v>
      </c>
      <c r="BL49" s="1" t="str" cm="1">
        <f t="array" aca="1" ref="BL49" ca="1">CONCATENATE(INDIRECT(ADDRESS(1,MATCH(_xlfn.MAXIFS(B49:AW49,metrics.rec,"Recatio"),B49:AW49,0)+1)), ", ", INDIRECT(ADDRESS(2,MATCH(_xlfn.MAXIFS(B49:AW49,metrics.rec,"Recatio"),B49:AW49,0)+1)))</f>
        <v>k=15, r=0.5</v>
      </c>
      <c r="BM49" s="1" t="str" cm="1">
        <f t="array" aca="1" ref="BM49" ca="1">CONCATENATE(INDIRECT(ADDRESS(1,MATCH(_xlfn.MINIFS(B49:AW49,metrics.rec,"Time"),B49:AW49,0)+1)), ", ", INDIRECT(ADDRESS(2,MATCH(_xlfn.MINIFS(B49:AW49,metrics.rec,"Time"),B49:AW49,0)+1)))</f>
        <v>k=15, r=0.5</v>
      </c>
    </row>
    <row r="50" spans="1:65" x14ac:dyDescent="0.2">
      <c r="A50" s="1" t="s">
        <v>46</v>
      </c>
      <c r="B50" s="4">
        <v>0.6573</v>
      </c>
      <c r="C50" s="4">
        <v>0.75339999999999996</v>
      </c>
      <c r="D50" s="4">
        <v>0.22770000000000001</v>
      </c>
      <c r="E50" s="4">
        <v>1.8499999999999999E-2</v>
      </c>
      <c r="F50" s="4">
        <v>0.83150000000000002</v>
      </c>
      <c r="G50" s="4"/>
      <c r="H50" s="4">
        <v>1</v>
      </c>
      <c r="I50" s="4">
        <v>1.8211999999999999</v>
      </c>
      <c r="J50" s="14">
        <v>0.73399999999999999</v>
      </c>
      <c r="K50" s="14">
        <v>0.88690000000000002</v>
      </c>
      <c r="L50" s="14">
        <v>0.27689999999999998</v>
      </c>
      <c r="M50" s="14">
        <v>4.4699999999999997E-2</v>
      </c>
      <c r="N50" s="14">
        <v>0.90680000000000005</v>
      </c>
      <c r="O50" s="14"/>
      <c r="P50" s="14">
        <v>1</v>
      </c>
      <c r="Q50" s="14">
        <v>0.61990000000000001</v>
      </c>
      <c r="R50" s="4">
        <v>0.73480000000000001</v>
      </c>
      <c r="S50" s="4">
        <v>0.88929999999999998</v>
      </c>
      <c r="T50" s="4">
        <v>0.27510000000000001</v>
      </c>
      <c r="U50" s="4">
        <v>4.48E-2</v>
      </c>
      <c r="V50" s="4">
        <v>0.90639999999999998</v>
      </c>
      <c r="W50" s="4"/>
      <c r="X50" s="4">
        <v>1</v>
      </c>
      <c r="Y50" s="4">
        <v>0.55369999999999997</v>
      </c>
      <c r="Z50" s="5">
        <v>0.65839999999999999</v>
      </c>
      <c r="AA50" s="5">
        <v>0.75700000000000001</v>
      </c>
      <c r="AB50" s="5">
        <v>0.2243</v>
      </c>
      <c r="AC50" s="5">
        <v>1.8599999999999998E-2</v>
      </c>
      <c r="AD50" s="5">
        <v>0.8327</v>
      </c>
      <c r="AE50" s="5"/>
      <c r="AF50" s="5">
        <v>1</v>
      </c>
      <c r="AG50" s="5">
        <v>1.6388</v>
      </c>
      <c r="AH50" s="4">
        <v>0.6613</v>
      </c>
      <c r="AI50" s="4">
        <v>0.7631</v>
      </c>
      <c r="AJ50" s="4">
        <v>0.2278</v>
      </c>
      <c r="AK50" s="4">
        <v>1.8499999999999999E-2</v>
      </c>
      <c r="AL50" s="4">
        <v>0.83020000000000005</v>
      </c>
      <c r="AM50" s="4"/>
      <c r="AN50" s="4">
        <v>1</v>
      </c>
      <c r="AO50" s="4">
        <v>1.8805000000000001</v>
      </c>
      <c r="AP50" s="5"/>
      <c r="AQ50" s="5"/>
      <c r="AR50" s="5"/>
      <c r="AS50" s="5"/>
      <c r="AT50" s="5"/>
      <c r="AU50" s="5"/>
      <c r="AV50" s="5"/>
      <c r="AW50" s="5"/>
      <c r="AX50" s="4">
        <f t="shared" si="0"/>
        <v>0.68915999999999999</v>
      </c>
      <c r="AY50" s="4">
        <f t="shared" si="1"/>
        <v>0.80993999999999988</v>
      </c>
      <c r="AZ50" s="4">
        <f t="shared" si="2"/>
        <v>0.24636</v>
      </c>
      <c r="BA50" s="4">
        <f t="shared" si="3"/>
        <v>2.9019999999999997E-2</v>
      </c>
      <c r="BB50" s="4">
        <f t="shared" si="4"/>
        <v>0.86152000000000017</v>
      </c>
      <c r="BC50" s="4" t="e">
        <f t="shared" si="5"/>
        <v>#DIV/0!</v>
      </c>
      <c r="BD50" s="4">
        <f t="shared" si="6"/>
        <v>1</v>
      </c>
      <c r="BE50" s="4">
        <f t="shared" si="7"/>
        <v>1.3028200000000001</v>
      </c>
      <c r="BF50" s="1" t="str" cm="1">
        <f t="array" aca="1" ref="BF50" ca="1">CONCATENATE(INDIRECT(ADDRESS(1,MATCH(_xlfn.MINIFS(B50:AW50,metrics.rec,"MAE"),B50:AW50,0)+1)), ", ", INDIRECT(ADDRESS(2,MATCH(_xlfn.MINIFS(B50:AW50,metrics.rec,"MAE"),B50:AW50,0)+1)))</f>
        <v>k=5, r=0.5</v>
      </c>
      <c r="BG50" s="1" t="str" cm="1">
        <f t="array" aca="1" ref="BG50" ca="1">CONCATENATE(INDIRECT(ADDRESS(1,MATCH(_xlfn.MINIFS(B50:AW50,metrics.rec,"MSE"),B50:AW50,0)+1)), ", ", INDIRECT(ADDRESS(2,MATCH(_xlfn.MINIFS(B50:AW50,metrics.rec,"MSE"),B50:AW50,0)+1)))</f>
        <v>k=5, r=0.5</v>
      </c>
      <c r="BH50" s="1" t="str" cm="1">
        <f t="array" aca="1" ref="BH50" ca="1">CONCATENATE(INDIRECT(ADDRESS(1,MATCH(_xlfn.MAXIFS(B50:AW50,metrics.rec,"R"),B50:AW50,0)+1)), ", ", INDIRECT(ADDRESS(2,MATCH(_xlfn.MAXIFS(B50:AW50,metrics.rec,"R"),B50:AW50,0)+1)))</f>
        <v>k=10, r=0.5</v>
      </c>
      <c r="BI50" s="1" t="str" cm="1">
        <f t="array" aca="1" ref="BI50" ca="1">CONCATENATE(INDIRECT(ADDRESS(1,MATCH(_xlfn.MAXIFS(B50:AW50,metrics.rec,"Precision"),B50:AW50,0)+1)), ", ", INDIRECT(ADDRESS(2,MATCH(_xlfn.MAXIFS(B50:AW50,metrics.rec,"Precision"),B50:AW50,0)+1)))</f>
        <v>k=15, r=0.5</v>
      </c>
      <c r="BJ50" s="1" t="str" cm="1">
        <f t="array" aca="1" ref="BJ50" ca="1">CONCATENATE(INDIRECT(ADDRESS(1,MATCH(_xlfn.MAXIFS(B50:AW50,metrics.rec,"Recall"),B50:AW50,0)+1)), ", ", INDIRECT(ADDRESS(2,MATCH(_xlfn.MAXIFS(B50:AW50,metrics.rec,"Recall"),B50:AW50,0)+1)))</f>
        <v>k=10, r=0.5</v>
      </c>
      <c r="BK50" s="1" t="e" cm="1">
        <f t="array" aca="1" ref="BK50" ca="1">CONCATENATE(INDIRECT(ADDRESS(1,MATCH(_xlfn.MAXIFS(B50:AW50,metrics.rec,"Coverage"),B50:AW50,0)+1)), ", ", INDIRECT(ADDRESS(2,MATCH(_xlfn.MAXIFS(B50:AW50,metrics.rec,"Coverage"),B50:AW50,0)+1)))</f>
        <v>#N/A</v>
      </c>
      <c r="BL50" s="1" t="str" cm="1">
        <f t="array" aca="1" ref="BL50" ca="1">CONCATENATE(INDIRECT(ADDRESS(1,MATCH(_xlfn.MAXIFS(B50:AW50,metrics.rec,"Recatio"),B50:AW50,0)+1)), ", ", INDIRECT(ADDRESS(2,MATCH(_xlfn.MAXIFS(B50:AW50,metrics.rec,"Recatio"),B50:AW50,0)+1)))</f>
        <v>k=5, r=0.5</v>
      </c>
      <c r="BM50" s="1" t="str" cm="1">
        <f t="array" aca="1" ref="BM50" ca="1">CONCATENATE(INDIRECT(ADDRESS(1,MATCH(_xlfn.MINIFS(B50:AW50,metrics.rec,"Time"),B50:AW50,0)+1)), ", ", INDIRECT(ADDRESS(2,MATCH(_xlfn.MINIFS(B50:AW50,metrics.rec,"Time"),B50:AW50,0)+1)))</f>
        <v>k=15, r=0.5</v>
      </c>
    </row>
    <row r="51" spans="1:65" s="9" customFormat="1" x14ac:dyDescent="0.2">
      <c r="A51" s="7" t="s">
        <v>52</v>
      </c>
      <c r="B51" s="8" t="str" cm="1">
        <f t="array" aca="1" ref="B51" ca="1">INDIRECT(ADDRESS(MATCH(MIN(B7:B50),B7:B50,0)+6,1))</f>
        <v>BI14.AmerJ</v>
      </c>
      <c r="C51" s="8" t="str" cm="1">
        <f t="array" aca="1" ref="C51" ca="1">INDIRECT(ADDRESS(MATCH(MIN(C7:C50),C7:C50,0)+6,1))</f>
        <v>BI07.PSSJ</v>
      </c>
      <c r="D51" s="8" t="str" cm="1">
        <f t="array" aca="1" ref="D51" ca="1">INDIRECT(ADDRESS(MATCH(MAX(D7:D50),D7:D50,0)+6,1))</f>
        <v>BI07.PSSJ</v>
      </c>
      <c r="E51" s="8" t="str" cm="1">
        <f t="array" aca="1" ref="E51" ca="1">INDIRECT(ADDRESS(MATCH(MAX(E7:E50),E7:E50,0)+6,1))</f>
        <v>BU02.CosineJ</v>
      </c>
      <c r="F51" s="8" t="str" cm="1">
        <f t="array" aca="1" ref="F51" ca="1">INDIRECT(ADDRESS(MATCH(MAX(F7:F50),F7:F50,0)+6,1))</f>
        <v>BI14.AmerJ</v>
      </c>
      <c r="G51" s="8" t="e" cm="1">
        <f t="array" aca="1" ref="G51" ca="1">INDIRECT(ADDRESS(MATCH(MAX(G7:G50),G7:G50,0)+6,1))</f>
        <v>#N/A</v>
      </c>
      <c r="H51" s="8" t="str" cm="1">
        <f t="array" aca="1" ref="H51" ca="1">INDIRECT(ADDRESS(MATCH(MAX(H7:H50),H7:H50,0)+6,1))</f>
        <v>AI01.Jaccard</v>
      </c>
      <c r="I51" s="8" t="str" cm="1">
        <f t="array" aca="1" ref="I51" ca="1">INDIRECT(ADDRESS(MATCH(MIN(I7:I50),I7:I50,0)+6,1))</f>
        <v>CU01.IJ.Pearson</v>
      </c>
      <c r="J51" s="12" t="str" cm="1">
        <f t="array" aca="1" ref="J51" ca="1">INDIRECT(ADDRESS(MATCH(MIN(J7:J50),J7:J50,0)+6,1))</f>
        <v>BI14.AmerJ</v>
      </c>
      <c r="K51" s="12" t="str" cm="1">
        <f t="array" aca="1" ref="K51" ca="1">INDIRECT(ADDRESS(MATCH(MIN(K7:K50),K7:K50,0)+6,1))</f>
        <v>BI14.AmerJ</v>
      </c>
      <c r="L51" s="12" t="str" cm="1">
        <f t="array" aca="1" ref="L51" ca="1">INDIRECT(ADDRESS(MATCH(MAX(L7:L50),L7:L50,0)+6,1))</f>
        <v>BI14.AmerJ</v>
      </c>
      <c r="M51" s="12" t="str" cm="1">
        <f t="array" aca="1" ref="M51" ca="1">INDIRECT(ADDRESS(MATCH(MAX(M7:M50),M7:M50,0)+6,1))</f>
        <v>BU01.RatingJaccard</v>
      </c>
      <c r="N51" s="12" t="str" cm="1">
        <f t="array" aca="1" ref="N51" ca="1">INDIRECT(ADDRESS(MATCH(MAX(N7:N50),N7:N50,0)+6,1))</f>
        <v>BI01.RatingJaccard</v>
      </c>
      <c r="O51" s="12" t="str" cm="1">
        <f t="array" aca="1" ref="O51" ca="1">INDIRECT(ADDRESS(MATCH(MAX(O7:O50),O7:O50,0)+6,1))</f>
        <v>BI01.JacRA</v>
      </c>
      <c r="P51" s="12" t="str" cm="1">
        <f t="array" aca="1" ref="P51" ca="1">INDIRECT(ADDRESS(MATCH(MAX(P7:P50),P7:P50,0)+6,1))</f>
        <v>AI01.Jaccard</v>
      </c>
      <c r="Q51" s="12" t="str" cm="1">
        <f t="array" aca="1" ref="Q51" ca="1">INDIRECT(ADDRESS(MATCH(MIN(Q7:Q50),Q7:Q50,0)+6,1))</f>
        <v>BI07.PSSJ</v>
      </c>
      <c r="R51" s="8" t="str" cm="1">
        <f t="array" aca="1" ref="R51" ca="1">INDIRECT(ADDRESS(MATCH(MIN(R7:R50),R7:R50,0)+6,1))</f>
        <v>BI14.AmerJ</v>
      </c>
      <c r="S51" s="8" t="str" cm="1">
        <f t="array" aca="1" ref="S51" ca="1">INDIRECT(ADDRESS(MATCH(MIN(S7:S50),S7:S50,0)+6,1))</f>
        <v>BI14.AmerJ</v>
      </c>
      <c r="T51" s="8" t="str" cm="1">
        <f t="array" aca="1" ref="T51" ca="1">INDIRECT(ADDRESS(MATCH(MAX(T7:T50),T7:T50,0)+6,1))</f>
        <v>BI14.AmerJ</v>
      </c>
      <c r="U51" s="8" t="str" cm="1">
        <f t="array" aca="1" ref="U51" ca="1">INDIRECT(ADDRESS(MATCH(MAX(U7:U50),U7:U50,0)+6,1))</f>
        <v>BU01.RatingJaccard</v>
      </c>
      <c r="V51" s="8" t="str" cm="1">
        <f t="array" aca="1" ref="V51" ca="1">INDIRECT(ADDRESS(MATCH(MAX(V7:V50),V7:V50,0)+6,1))</f>
        <v>BI01.RatingJaccard</v>
      </c>
      <c r="W51" s="8" t="str" cm="1">
        <f t="array" aca="1" ref="W51" ca="1">INDIRECT(ADDRESS(MATCH(MAX(W7:W50),W7:W50,0)+6,1))</f>
        <v>BI01.JacRA</v>
      </c>
      <c r="X51" s="8" t="str" cm="1">
        <f t="array" aca="1" ref="X51" ca="1">INDIRECT(ADDRESS(MATCH(MAX(X7:X50),X7:X50,0)+6,1))</f>
        <v>AI01.Jaccard</v>
      </c>
      <c r="Y51" s="8" t="str" cm="1">
        <f t="array" aca="1" ref="Y51" ca="1">INDIRECT(ADDRESS(MATCH(MIN(Y7:Y50),Y7:Y50,0)+6,1))</f>
        <v>BI03.PearsonJ</v>
      </c>
      <c r="Z51" s="12" t="str" cm="1">
        <f t="array" aca="1" ref="Z51" ca="1">INDIRECT(ADDRESS(MATCH(MIN(Z7:Z50),Z7:Z50,0)+6,1))</f>
        <v>BI07.PSSJ</v>
      </c>
      <c r="AA51" s="12" t="str" cm="1">
        <f t="array" aca="1" ref="AA51" ca="1">INDIRECT(ADDRESS(MATCH(MIN(AA7:AA50),AA7:AA50,0)+6,1))</f>
        <v>BI07.PSSJ</v>
      </c>
      <c r="AB51" s="12" t="str" cm="1">
        <f t="array" aca="1" ref="AB51" ca="1">INDIRECT(ADDRESS(MATCH(MAX(AB7:AB50),AB7:AB50,0)+6,1))</f>
        <v>BI07.PSSJ</v>
      </c>
      <c r="AC51" s="12" t="str" cm="1">
        <f t="array" aca="1" ref="AC51" ca="1">INDIRECT(ADDRESS(MATCH(MAX(AC7:AC50),AC7:AC50,0)+6,1))</f>
        <v>BU02.CosineJ</v>
      </c>
      <c r="AD51" s="12" t="str" cm="1">
        <f t="array" aca="1" ref="AD51" ca="1">INDIRECT(ADDRESS(MATCH(MAX(AD7:AD50),AD7:AD50,0)+6,1))</f>
        <v>CI01.IJ.Amer</v>
      </c>
      <c r="AE51" s="12" t="str" cm="1">
        <f t="array" aca="1" ref="AE51" ca="1">INDIRECT(ADDRESS(MATCH(MAX(AE7:AE50),AE7:AE50,0)+6,1))</f>
        <v>AI01.Jaccard</v>
      </c>
      <c r="AF51" s="12" t="str" cm="1">
        <f t="array" aca="1" ref="AF51" ca="1">INDIRECT(ADDRESS(MATCH(MAX(AF7:AF50),AF7:AF50,0)+6,1))</f>
        <v>AI01.Jaccard</v>
      </c>
      <c r="AG51" s="12" t="str" cm="1">
        <f t="array" aca="1" ref="AG51" ca="1">INDIRECT(ADDRESS(MATCH(MIN(AG7:AG50),AG7:AG50,0)+6,1))</f>
        <v>AU03.Pearson</v>
      </c>
      <c r="AH51" s="8" t="str" cm="1">
        <f t="array" aca="1" ref="AH51" ca="1">INDIRECT(ADDRESS(MATCH(MIN(AH7:AH50),AH7:AH50,0)+6,1))</f>
        <v>BI14.AmerJ</v>
      </c>
      <c r="AI51" s="8" t="str" cm="1">
        <f t="array" aca="1" ref="AI51" ca="1">INDIRECT(ADDRESS(MATCH(MIN(AI7:AI50),AI7:AI50,0)+6,1))</f>
        <v>BI07.PSSJ</v>
      </c>
      <c r="AJ51" s="8" t="str" cm="1">
        <f t="array" aca="1" ref="AJ51" ca="1">INDIRECT(ADDRESS(MATCH(MAX(AJ7:AJ50),AJ7:AJ50,0)+6,1))</f>
        <v>BI07.PSSJ</v>
      </c>
      <c r="AK51" s="8" t="str" cm="1">
        <f t="array" aca="1" ref="AK51" ca="1">INDIRECT(ADDRESS(MATCH(MAX(AK7:AK50),AK7:AK50,0)+6,1))</f>
        <v>BU02.CosineJ</v>
      </c>
      <c r="AL51" s="8" t="str" cm="1">
        <f t="array" aca="1" ref="AL51" ca="1">INDIRECT(ADDRESS(MATCH(MAX(AL7:AL50),AL7:AL50,0)+6,1))</f>
        <v>BI14.AmerJ</v>
      </c>
      <c r="AM51" s="8" t="str" cm="1">
        <f t="array" aca="1" ref="AM51" ca="1">INDIRECT(ADDRESS(MATCH(MAX(AM7:AM50),AM7:AM50,0)+6,1))</f>
        <v>BI01.JacRA</v>
      </c>
      <c r="AN51" s="8" t="str" cm="1">
        <f t="array" aca="1" ref="AN51" ca="1">INDIRECT(ADDRESS(MATCH(MAX(AN7:AN50),AN7:AN50,0)+6,1))</f>
        <v>AI01.Jaccard</v>
      </c>
      <c r="AO51" s="8" t="str" cm="1">
        <f t="array" aca="1" ref="AO51" ca="1">INDIRECT(ADDRESS(MATCH(MIN(AO7:AO50),AO7:AO50,0)+6,1))</f>
        <v>AU02.Cosine</v>
      </c>
      <c r="AP51" s="12" t="e" cm="1">
        <f t="array" aca="1" ref="AP51" ca="1">INDIRECT(ADDRESS(MATCH(MIN(AP7:AP50),AP7:AP50,0)+6,1))</f>
        <v>#N/A</v>
      </c>
      <c r="AQ51" s="12" t="e" cm="1">
        <f t="array" aca="1" ref="AQ51" ca="1">INDIRECT(ADDRESS(MATCH(MIN(AQ7:AQ50),AQ7:AQ50,0)+6,1))</f>
        <v>#N/A</v>
      </c>
      <c r="AR51" s="12" t="e" cm="1">
        <f t="array" aca="1" ref="AR51" ca="1">INDIRECT(ADDRESS(MATCH(MAX(AR7:AR50),AR7:AR50,0)+6,1))</f>
        <v>#N/A</v>
      </c>
      <c r="AS51" s="12" t="e" cm="1">
        <f t="array" aca="1" ref="AS51" ca="1">INDIRECT(ADDRESS(MATCH(MAX(AS7:AS50),AS7:AS50,0)+6,1))</f>
        <v>#N/A</v>
      </c>
      <c r="AT51" s="12" t="e" cm="1">
        <f t="array" aca="1" ref="AT51" ca="1">INDIRECT(ADDRESS(MATCH(MAX(AT7:AT50),AT7:AT50,0)+6,1))</f>
        <v>#N/A</v>
      </c>
      <c r="AU51" s="12" t="e" cm="1">
        <f t="array" aca="1" ref="AU51" ca="1">INDIRECT(ADDRESS(MATCH(MAX(AU7:AU50),AU7:AU50,0)+6,1))</f>
        <v>#N/A</v>
      </c>
      <c r="AV51" s="12" t="e" cm="1">
        <f t="array" aca="1" ref="AV51" ca="1">INDIRECT(ADDRESS(MATCH(MAX(AV7:AV50),AV7:AV50,0)+6,1))</f>
        <v>#N/A</v>
      </c>
      <c r="AW51" s="12" t="e" cm="1">
        <f t="array" aca="1" ref="AW51" ca="1">INDIRECT(ADDRESS(MATCH(MIN(AW7:AW50),AW7:AW50,0)+6,1))</f>
        <v>#N/A</v>
      </c>
      <c r="AX51" s="15" t="str" cm="1">
        <f t="array" aca="1" ref="AX51" ca="1">INDIRECT(ADDRESS(MATCH(MIN((IF(ISNUMBER(AX7:AX50),AX7:AX50))),AX7:AX50,0)+6,1))</f>
        <v>CI01.IJ.Amer</v>
      </c>
      <c r="AY51" s="15" t="str" cm="1">
        <f t="array" aca="1" ref="AY51" ca="1">INDIRECT(ADDRESS(MATCH(MIN((IF(ISNUMBER(AY7:AY50),AY7:AY50))),AY7:AY50,0)+6,1))</f>
        <v>CI01.IJ.Amer</v>
      </c>
      <c r="AZ51" s="15" t="str" cm="1">
        <f t="array" aca="1" ref="AZ51" ca="1">INDIRECT(ADDRESS(MATCH(MAX((IF(ISNUMBER(AZ7:AZ50),AZ7:AZ50))),AZ7:AZ50,0)+6,1))</f>
        <v>BI14.AmerJ</v>
      </c>
      <c r="BA51" s="15" t="str" cm="1">
        <f t="array" aca="1" ref="BA51" ca="1">INDIRECT(ADDRESS(MATCH(MAX((IF(ISNUMBER(BA7:BA50),BA7:BA50))),BA7:BA50,0)+6,1))</f>
        <v>BU02.CosineJ</v>
      </c>
      <c r="BB51" s="15" t="str" cm="1">
        <f t="array" aca="1" ref="BB51" ca="1">INDIRECT(ADDRESS(MATCH(MAX((IF(ISNUMBER(BB7:BB50),BB7:BB50))),BB7:BB50,0)+6,1))</f>
        <v>BI14.AmerJ</v>
      </c>
      <c r="BC51" s="15" t="str" cm="1">
        <f t="array" aca="1" ref="BC51" ca="1">INDIRECT(ADDRESS(MATCH(MAX((IF(ISNUMBER(BC7:BC50),BC7:BC50))),BC7:BC50,0)+6,1))</f>
        <v>AI01.Jaccard</v>
      </c>
      <c r="BD51" s="15" t="str" cm="1">
        <f t="array" aca="1" ref="BD51" ca="1">INDIRECT(ADDRESS(MATCH(MAX((IF(ISNUMBER(BD7:BD50),BD7:BD50))),BD7:BD50,0)+6,1))</f>
        <v>AI01.Jaccard</v>
      </c>
      <c r="BE51" s="15" t="str" cm="1">
        <f t="array" aca="1" ref="BE51" ca="1">INDIRECT(ADDRESS(MATCH(MIN((IF(ISNUMBER(BE7:BE50),BE7:BE50))),BE7:BE50,0)+6,1))</f>
        <v>BU03.PearsonJ</v>
      </c>
      <c r="BF51" s="9" t="str" cm="1">
        <f t="array" aca="1" ref="BF51" ca="1">INDEX(_xlfn._xlws.FILTER(BF7:BF28,ISTEXT(BF7:BF28)),MODE(MATCH(_xlfn._xlws.FILTER(BF7:BF28,ISTEXT(BF7:BF28)),_xlfn._xlws.FILTER(BF7:BF28,ISTEXT(BF7:BF28)),0)))</f>
        <v>k=5, r=0.5</v>
      </c>
      <c r="BG51" s="9" t="str" cm="1">
        <f t="array" aca="1" ref="BG51" ca="1">INDEX(_xlfn._xlws.FILTER(BG7:BG28,ISTEXT(BG7:BG28)),MODE(MATCH(_xlfn._xlws.FILTER(BG7:BG28,ISTEXT(BG7:BG28)),_xlfn._xlws.FILTER(BG7:BG28,ISTEXT(BG7:BG28)),0)))</f>
        <v>k=5, r=0.5</v>
      </c>
      <c r="BH51" s="9" t="str" cm="1">
        <f t="array" aca="1" ref="BH51" ca="1">INDEX(_xlfn._xlws.FILTER(BH7:BH28,ISTEXT(BH7:BH28)),MODE(MATCH(_xlfn._xlws.FILTER(BH7:BH28,ISTEXT(BH7:BH28)),_xlfn._xlws.FILTER(BH7:BH28,ISTEXT(BH7:BH28)),0)))</f>
        <v>k=15, r=0.5</v>
      </c>
      <c r="BI51" s="9" t="str" cm="1">
        <f t="array" aca="1" ref="BI51" ca="1">INDEX(_xlfn._xlws.FILTER(BI7:BI28,ISTEXT(BI7:BI28)),MODE(MATCH(_xlfn._xlws.FILTER(BI7:BI28,ISTEXT(BI7:BI28)),_xlfn._xlws.FILTER(BI7:BI28,ISTEXT(BI7:BI28)),0)))</f>
        <v>k=15, r=0.5</v>
      </c>
      <c r="BJ51" s="9" t="str" cm="1">
        <f t="array" aca="1" ref="BJ51" ca="1">INDEX(_xlfn._xlws.FILTER(BJ7:BJ28,ISTEXT(BJ7:BJ28)),MODE(MATCH(_xlfn._xlws.FILTER(BJ7:BJ28,ISTEXT(BJ7:BJ28)),_xlfn._xlws.FILTER(BJ7:BJ28,ISTEXT(BJ7:BJ28)),0)))</f>
        <v>k=10, r=0.5</v>
      </c>
      <c r="BK51" s="9" t="str" cm="1">
        <f t="array" aca="1" ref="BK51" ca="1">INDEX(_xlfn._xlws.FILTER(BK7:BK28,ISTEXT(BK7:BK28)),MODE(MATCH(_xlfn._xlws.FILTER(BK7:BK28,ISTEXT(BK7:BK28)),_xlfn._xlws.FILTER(BK7:BK28,ISTEXT(BK7:BK28)),0)))</f>
        <v>k=20, r=0.5</v>
      </c>
      <c r="BL51" s="9" t="str" cm="1">
        <f t="array" aca="1" ref="BL51" ca="1">INDEX(_xlfn._xlws.FILTER(BL7:BL28,ISTEXT(BL7:BL28)),MODE(MATCH(_xlfn._xlws.FILTER(BL7:BL28,ISTEXT(BL7:BL28)),_xlfn._xlws.FILTER(BL7:BL28,ISTEXT(BL7:BL28)),0)))</f>
        <v>k=5, r=0.5</v>
      </c>
      <c r="BM51" s="9" t="str" cm="1">
        <f t="array" aca="1" ref="BM51" ca="1">INDEX(_xlfn._xlws.FILTER(BM7:BM28,ISTEXT(BM7:BM28)),MODE(MATCH(_xlfn._xlws.FILTER(BM7:BM28,ISTEXT(BM7:BM28)),_xlfn._xlws.FILTER(BM7:BM28,ISTEXT(BM7:BM28)),0)))</f>
        <v>k=15, r=0.5</v>
      </c>
    </row>
  </sheetData>
  <mergeCells count="14">
    <mergeCell ref="BF4:BM5"/>
    <mergeCell ref="B4:I4"/>
    <mergeCell ref="B5:I5"/>
    <mergeCell ref="AH4:AO4"/>
    <mergeCell ref="AH5:AO5"/>
    <mergeCell ref="Z4:AG4"/>
    <mergeCell ref="AX4:BE5"/>
    <mergeCell ref="Z5:AG5"/>
    <mergeCell ref="AP4:AW4"/>
    <mergeCell ref="AP5:AW5"/>
    <mergeCell ref="J4:Q4"/>
    <mergeCell ref="J5:Q5"/>
    <mergeCell ref="R4:Y4"/>
    <mergeCell ref="R5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2022-08-06T08:03:52Z</dcterms:modified>
</cp:coreProperties>
</file>