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omments2.xml" ContentType="application/vnd.openxmlformats-officedocument.spreadsheetml.comments+xml"/>
  <Override PartName="/xl/drawings/drawing1.xml" ContentType="application/vnd.openxmlformats-officedocument.drawing+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omments3.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2.xml" ContentType="application/vnd.openxmlformats-officedocument.drawing+xml"/>
  <Override PartName="/xl/tables/table7.xml" ContentType="application/vnd.openxmlformats-officedocument.spreadsheetml.table+xml"/>
  <Override PartName="/xl/tables/table8.xml" ContentType="application/vnd.openxmlformats-officedocument.spreadsheetml.table+xml"/>
  <Override PartName="/xl/charts/chart5.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611"/>
  <workbookPr codeName="ThisWorkbook" defaultThemeVersion="124226"/>
  <mc:AlternateContent xmlns:mc="http://schemas.openxmlformats.org/markup-compatibility/2006">
    <mc:Choice Requires="x15">
      <x15ac:absPath xmlns:x15ac="http://schemas.microsoft.com/office/spreadsheetml/2010/11/ac" url="/Users/olga/R_Workflow/text_analysis_2024/files/"/>
    </mc:Choice>
  </mc:AlternateContent>
  <xr:revisionPtr revIDLastSave="0" documentId="13_ncr:1_{FA16BD87-676C-BC46-8296-EC4CAB0A8151}" xr6:coauthVersionLast="47" xr6:coauthVersionMax="47" xr10:uidLastSave="{00000000-0000-0000-0000-000000000000}"/>
  <bookViews>
    <workbookView xWindow="0" yWindow="500" windowWidth="26820" windowHeight="15360" activeTab="1" xr2:uid="{00000000-000D-0000-FFFF-FFFF00000000}"/>
  </bookViews>
  <sheets>
    <sheet name="Edges" sheetId="1" r:id="rId1"/>
    <sheet name="Vertices" sheetId="3" r:id="rId2"/>
    <sheet name="Do Not Delete" sheetId="4" state="hidden" r:id="rId3"/>
    <sheet name="Overall Metrics" sheetId="7" r:id="rId4"/>
    <sheet name="Misc" sheetId="2" state="hidden" r:id="rId5"/>
  </sheets>
  <definedNames>
    <definedName name="BinDivisor">'Overall Metrics'!$X$2</definedName>
    <definedName name="DynamicFilterColumnName">'Overall Metrics'!#REF!</definedName>
    <definedName name="DynamicFilterForceCalculationRange">HistogramBins[[Dynamic Filter Bin]:[Dynamic Filter Frequency]]</definedName>
    <definedName name="DynamicFilterSourceColumnRange">'Overall Metrics'!$X$4</definedName>
    <definedName name="DynamicFilterTableName">'Overall Metrics'!#REF!</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NoMetricMessage">'Overall Metrics'!$X$3</definedName>
    <definedName name="NotAvailable">'Overall Metrics'!$X$2</definedName>
    <definedName name="ValidBooleansDefaultFalse">Misc!$G$2:$G$5</definedName>
    <definedName name="ValidEdgeStyles">Misc!$B$2:$B$11</definedName>
    <definedName name="ValidEdgeVisibilities">Misc!$A$2:$A$7</definedName>
    <definedName name="ValidGroupShapes">Misc!$E$2:$E$19</definedName>
    <definedName name="ValidGroupVisibilities">Misc!$F$2:$F$7</definedName>
    <definedName name="ValidVertexLabelPositions">Misc!$H$2:$H$21</definedName>
    <definedName name="ValidVertexShapes">Misc!$D$2:$D$23</definedName>
    <definedName name="ValidVertexVisibilities">Misc!$C$2:$C$9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151" i="1" l="1"/>
  <c r="D223" i="1"/>
  <c r="D45" i="1"/>
  <c r="N97" i="3"/>
  <c r="D165" i="1" l="1"/>
  <c r="N155" i="3"/>
  <c r="D484" i="1" l="1"/>
  <c r="N76" i="3" l="1"/>
  <c r="N45" i="3"/>
  <c r="N161" i="3"/>
  <c r="N141" i="3"/>
  <c r="N14" i="3"/>
  <c r="N151" i="3"/>
  <c r="N49" i="3"/>
  <c r="N18" i="3"/>
  <c r="N84" i="3"/>
  <c r="N150" i="3"/>
  <c r="N187" i="3"/>
  <c r="N148" i="3"/>
  <c r="N176" i="3"/>
  <c r="N134" i="3"/>
  <c r="N65" i="3"/>
  <c r="N13" i="3"/>
  <c r="N142" i="3"/>
  <c r="N102" i="3"/>
  <c r="N9" i="3"/>
  <c r="N108" i="3"/>
  <c r="N154" i="3"/>
  <c r="N160" i="3"/>
  <c r="N135" i="3"/>
  <c r="N78" i="3"/>
  <c r="N109" i="3"/>
  <c r="N27" i="3"/>
  <c r="N56" i="3"/>
  <c r="N50" i="3"/>
  <c r="N156" i="3"/>
  <c r="N180" i="3"/>
  <c r="N41" i="3"/>
  <c r="N183" i="3"/>
  <c r="N51" i="3"/>
  <c r="N168" i="3"/>
  <c r="N181" i="3"/>
  <c r="N19" i="3"/>
  <c r="N179" i="3"/>
  <c r="N70" i="3"/>
  <c r="N12" i="3"/>
  <c r="N64" i="3"/>
  <c r="N165" i="3"/>
  <c r="N96" i="3"/>
  <c r="N157" i="3"/>
  <c r="N59" i="3"/>
  <c r="N143" i="3"/>
  <c r="N20" i="3"/>
  <c r="N158" i="3"/>
  <c r="N173" i="3"/>
  <c r="N131" i="3"/>
  <c r="N21" i="3"/>
  <c r="N125" i="3"/>
  <c r="N104" i="3"/>
  <c r="N61" i="3"/>
  <c r="N110" i="3"/>
  <c r="N69" i="3"/>
  <c r="N163" i="3"/>
  <c r="N52" i="3"/>
  <c r="N10" i="3"/>
  <c r="N6" i="3"/>
  <c r="N4" i="3"/>
  <c r="N55" i="3"/>
  <c r="N147" i="3"/>
  <c r="N62" i="3"/>
  <c r="N153" i="3"/>
  <c r="N132" i="3"/>
  <c r="N139" i="3"/>
  <c r="N36" i="3"/>
  <c r="N111" i="3"/>
  <c r="N35" i="3"/>
  <c r="N93" i="3"/>
  <c r="N8" i="3"/>
  <c r="N33" i="3"/>
  <c r="N182" i="3"/>
  <c r="N81" i="3"/>
  <c r="N74" i="3"/>
  <c r="N86" i="3"/>
  <c r="N37" i="3"/>
  <c r="N137" i="3"/>
  <c r="N72" i="3"/>
  <c r="N112" i="3"/>
  <c r="N126" i="3"/>
  <c r="N144" i="3"/>
  <c r="N22" i="3"/>
  <c r="N26" i="3"/>
  <c r="N113" i="3"/>
  <c r="N98" i="3"/>
  <c r="N11" i="3"/>
  <c r="N167" i="3"/>
  <c r="N170" i="3"/>
  <c r="N186" i="3"/>
  <c r="N24" i="3"/>
  <c r="N68" i="3"/>
  <c r="N128" i="3"/>
  <c r="N162" i="3"/>
  <c r="N31" i="3"/>
  <c r="N107" i="3"/>
  <c r="N105" i="3"/>
  <c r="N53" i="3"/>
  <c r="N88" i="3"/>
  <c r="N42" i="3"/>
  <c r="N114" i="3"/>
  <c r="N115" i="3"/>
  <c r="N116" i="3"/>
  <c r="N94" i="3"/>
  <c r="N60" i="3"/>
  <c r="N47" i="3"/>
  <c r="N87" i="3"/>
  <c r="N32" i="3"/>
  <c r="N95" i="3"/>
  <c r="N117" i="3"/>
  <c r="N16" i="3"/>
  <c r="N15" i="3"/>
  <c r="N75" i="3"/>
  <c r="N184" i="3"/>
  <c r="N48" i="3"/>
  <c r="N118" i="3"/>
  <c r="N92" i="3"/>
  <c r="N172" i="3"/>
  <c r="N178" i="3"/>
  <c r="N136" i="3"/>
  <c r="N99" i="3"/>
  <c r="N119" i="3"/>
  <c r="N83" i="3"/>
  <c r="N127" i="3"/>
  <c r="N89" i="3"/>
  <c r="N90" i="3"/>
  <c r="N29" i="3"/>
  <c r="N17" i="3"/>
  <c r="N129" i="3"/>
  <c r="N7" i="3"/>
  <c r="N38" i="3"/>
  <c r="N39" i="3"/>
  <c r="N46" i="3"/>
  <c r="N120" i="3"/>
  <c r="N85" i="3"/>
  <c r="N140" i="3"/>
  <c r="N103" i="3"/>
  <c r="N177" i="3"/>
  <c r="N171" i="3"/>
  <c r="N130" i="3"/>
  <c r="N169" i="3"/>
  <c r="N25" i="3"/>
  <c r="N44" i="3"/>
  <c r="N73" i="3"/>
  <c r="N23" i="3"/>
  <c r="N28" i="3"/>
  <c r="N79" i="3"/>
  <c r="N133" i="3"/>
  <c r="N174" i="3"/>
  <c r="N145" i="3"/>
  <c r="N152" i="3"/>
  <c r="N106" i="3"/>
  <c r="N121" i="3"/>
  <c r="N5" i="3"/>
  <c r="N3" i="3"/>
  <c r="N122" i="3"/>
  <c r="N71" i="3"/>
  <c r="N34" i="3"/>
  <c r="N185" i="3"/>
  <c r="N82" i="3"/>
  <c r="N40" i="3"/>
  <c r="N63" i="3"/>
  <c r="N123" i="3"/>
  <c r="N66" i="3"/>
  <c r="N175" i="3"/>
  <c r="N100" i="3"/>
  <c r="N164" i="3"/>
  <c r="N149" i="3"/>
  <c r="N54" i="3"/>
  <c r="N80" i="3"/>
  <c r="N101" i="3"/>
  <c r="N91" i="3"/>
  <c r="N166" i="3"/>
  <c r="N159" i="3"/>
  <c r="N77" i="3"/>
  <c r="N43" i="3"/>
  <c r="N30" i="3"/>
  <c r="N146" i="3"/>
  <c r="N124" i="3"/>
  <c r="N67" i="3"/>
  <c r="N58" i="3"/>
  <c r="N57" i="3"/>
  <c r="N138" i="3"/>
  <c r="N188" i="3"/>
  <c r="D100" i="1"/>
  <c r="D150" i="1"/>
  <c r="D3" i="1"/>
  <c r="D157" i="1"/>
  <c r="D176" i="1"/>
  <c r="D348" i="1"/>
  <c r="D330" i="1"/>
  <c r="D225" i="1"/>
  <c r="D107" i="1"/>
  <c r="D447" i="1"/>
  <c r="D123" i="1"/>
  <c r="D124" i="1"/>
  <c r="D205" i="1"/>
  <c r="D222" i="1"/>
  <c r="D355" i="1"/>
  <c r="D6" i="1"/>
  <c r="D414" i="1"/>
  <c r="D415" i="1"/>
  <c r="D422" i="1"/>
  <c r="D423" i="1"/>
  <c r="D412" i="1"/>
  <c r="D197" i="1"/>
  <c r="D456" i="1"/>
  <c r="D416" i="1"/>
  <c r="D417" i="1"/>
  <c r="D418" i="1"/>
  <c r="D419" i="1"/>
  <c r="D420" i="1"/>
  <c r="D421" i="1"/>
  <c r="D175" i="1"/>
  <c r="D376" i="1"/>
  <c r="D219" i="1"/>
  <c r="D378" i="1"/>
  <c r="D379" i="1"/>
  <c r="D480" i="1"/>
  <c r="D481" i="1"/>
  <c r="D482" i="1"/>
  <c r="D479" i="1"/>
  <c r="D483" i="1"/>
  <c r="D403" i="1"/>
  <c r="D409" i="1"/>
  <c r="D404" i="1"/>
  <c r="D401" i="1"/>
  <c r="D400" i="1"/>
  <c r="D328" i="1"/>
  <c r="D329" i="1"/>
  <c r="D405" i="1"/>
  <c r="D402" i="1"/>
  <c r="D406" i="1"/>
  <c r="D407" i="1"/>
  <c r="D408" i="1"/>
  <c r="D398" i="1"/>
  <c r="D399" i="1"/>
  <c r="D215" i="1"/>
  <c r="D92" i="1"/>
  <c r="D96" i="1"/>
  <c r="D94" i="1"/>
  <c r="D203" i="1"/>
  <c r="D221" i="1"/>
  <c r="D224" i="1"/>
  <c r="D201" i="1"/>
  <c r="D202" i="1"/>
  <c r="D198" i="1"/>
  <c r="D200" i="1"/>
  <c r="D199" i="1"/>
  <c r="D156" i="1"/>
  <c r="D154" i="1"/>
  <c r="D155" i="1"/>
  <c r="D153" i="1"/>
  <c r="D160" i="1"/>
  <c r="D128" i="1"/>
  <c r="D158" i="1"/>
  <c r="D159" i="1"/>
  <c r="D126" i="1"/>
  <c r="D216" i="1"/>
  <c r="D127" i="1"/>
  <c r="D195" i="1"/>
  <c r="D194" i="1"/>
  <c r="D193" i="1"/>
  <c r="D188" i="1"/>
  <c r="D191" i="1"/>
  <c r="D189" i="1"/>
  <c r="D192" i="1"/>
  <c r="D190" i="1"/>
  <c r="D187" i="1"/>
  <c r="D148" i="1"/>
  <c r="D147" i="1"/>
  <c r="D149" i="1"/>
  <c r="D142" i="1"/>
  <c r="D143" i="1"/>
  <c r="D144" i="1"/>
  <c r="D145" i="1"/>
  <c r="D140" i="1"/>
  <c r="D146" i="1"/>
  <c r="D230" i="1"/>
  <c r="D208" i="1"/>
  <c r="D139" i="1"/>
  <c r="D138" i="1"/>
  <c r="D334" i="1"/>
  <c r="D135" i="1"/>
  <c r="D136" i="1"/>
  <c r="D137" i="1"/>
  <c r="D141" i="1"/>
  <c r="D131" i="1"/>
  <c r="D130" i="1"/>
  <c r="D129" i="1"/>
  <c r="D28" i="1"/>
  <c r="D391" i="1"/>
  <c r="D392" i="1"/>
  <c r="D390" i="1"/>
  <c r="D393" i="1"/>
  <c r="D383" i="1"/>
  <c r="D370" i="1"/>
  <c r="D371" i="1"/>
  <c r="D364" i="1"/>
  <c r="D362" i="1"/>
  <c r="D382" i="1"/>
  <c r="D448" i="1"/>
  <c r="D374" i="1"/>
  <c r="D365" i="1"/>
  <c r="D367" i="1"/>
  <c r="D368" i="1"/>
  <c r="D196" i="1"/>
  <c r="D363" i="1"/>
  <c r="D359" i="1"/>
  <c r="D360" i="1"/>
  <c r="D116" i="1"/>
  <c r="D117" i="1"/>
  <c r="D118" i="1"/>
  <c r="D121" i="1"/>
  <c r="D83" i="1"/>
  <c r="D113" i="1"/>
  <c r="D109" i="1"/>
  <c r="D106" i="1"/>
  <c r="D104" i="1"/>
  <c r="D114" i="1"/>
  <c r="D112" i="1"/>
  <c r="D111" i="1"/>
  <c r="D105" i="1"/>
  <c r="D108" i="1"/>
  <c r="D115" i="1"/>
  <c r="D110" i="1"/>
  <c r="D354" i="1"/>
  <c r="D184" i="1"/>
  <c r="D185" i="1"/>
  <c r="D186" i="1"/>
  <c r="D181" i="1"/>
  <c r="D183" i="1"/>
  <c r="D180" i="1"/>
  <c r="D179" i="1"/>
  <c r="D182" i="1"/>
  <c r="D103" i="1"/>
  <c r="D177" i="1"/>
  <c r="D178" i="1"/>
  <c r="D164" i="1"/>
  <c r="D172" i="1"/>
  <c r="D356" i="1"/>
  <c r="D173" i="1"/>
  <c r="D167" i="1"/>
  <c r="D162" i="1"/>
  <c r="D169" i="1"/>
  <c r="D161" i="1"/>
  <c r="D166" i="1"/>
  <c r="D87" i="1"/>
  <c r="D85" i="1"/>
  <c r="D469" i="1"/>
  <c r="D470" i="1"/>
  <c r="D468" i="1"/>
  <c r="D464" i="1"/>
  <c r="D171" i="1"/>
  <c r="D163" i="1"/>
  <c r="D465" i="1"/>
  <c r="D466" i="1"/>
  <c r="D467" i="1"/>
  <c r="D461" i="1"/>
  <c r="D462" i="1"/>
  <c r="D460" i="1"/>
  <c r="D463" i="1"/>
  <c r="D89" i="1"/>
  <c r="D457" i="1"/>
  <c r="D453" i="1"/>
  <c r="D26" i="1"/>
  <c r="D25" i="1"/>
  <c r="D119" i="1"/>
  <c r="D120" i="1"/>
  <c r="D27" i="1"/>
  <c r="D24" i="1"/>
  <c r="D23" i="1"/>
  <c r="D411" i="1"/>
  <c r="D369" i="1"/>
  <c r="D358" i="1"/>
  <c r="D15" i="1"/>
  <c r="D19" i="1"/>
  <c r="D366" i="1"/>
  <c r="D16" i="1"/>
  <c r="D20" i="1"/>
  <c r="D22" i="1"/>
  <c r="D7" i="1"/>
  <c r="D384" i="1"/>
  <c r="D206" i="1"/>
  <c r="D174" i="1"/>
  <c r="D170" i="1"/>
  <c r="D207" i="1"/>
  <c r="D13" i="1"/>
  <c r="D385" i="1"/>
  <c r="D14" i="1"/>
  <c r="D337" i="1"/>
  <c r="D289" i="1"/>
  <c r="D46" i="1"/>
  <c r="D283" i="1"/>
  <c r="D331" i="1"/>
  <c r="D210" i="1"/>
  <c r="D93" i="1"/>
  <c r="D332" i="1"/>
  <c r="D84" i="1"/>
  <c r="D455" i="1"/>
  <c r="D459" i="1"/>
  <c r="D88" i="1"/>
  <c r="D458" i="1"/>
  <c r="D29" i="1"/>
  <c r="D445" i="1"/>
  <c r="D204" i="1"/>
  <c r="D168" i="1"/>
  <c r="D444" i="1"/>
  <c r="D133" i="1"/>
  <c r="D454" i="1"/>
  <c r="D134" i="1"/>
  <c r="D18" i="1"/>
  <c r="D9" i="1"/>
  <c r="D209" i="1"/>
  <c r="D10" i="1"/>
  <c r="D394" i="1"/>
  <c r="D17" i="1"/>
  <c r="D5" i="1"/>
  <c r="D21" i="1"/>
  <c r="D4" i="1"/>
  <c r="D152" i="1"/>
  <c r="D12" i="1"/>
  <c r="D386" i="1"/>
  <c r="D381" i="1"/>
  <c r="D11" i="1"/>
  <c r="D8" i="1"/>
  <c r="D213" i="1"/>
  <c r="D214" i="1"/>
  <c r="D212" i="1"/>
  <c r="D346" i="1"/>
  <c r="D347" i="1"/>
  <c r="D344" i="1"/>
  <c r="D345" i="1"/>
  <c r="D211" i="1"/>
  <c r="D333" i="1"/>
  <c r="D413" i="1"/>
  <c r="D343" i="1"/>
  <c r="D342" i="1"/>
  <c r="D341" i="1"/>
  <c r="D340" i="1"/>
  <c r="D336" i="1"/>
  <c r="D95" i="1"/>
  <c r="D335" i="1"/>
  <c r="D436" i="1"/>
  <c r="D338" i="1"/>
  <c r="D434" i="1"/>
  <c r="D373" i="1"/>
  <c r="D443" i="1"/>
  <c r="D437" i="1"/>
  <c r="D438" i="1"/>
  <c r="D439" i="1"/>
  <c r="D440" i="1"/>
  <c r="D441" i="1"/>
  <c r="D380" i="1"/>
  <c r="D377" i="1"/>
  <c r="D432" i="1"/>
  <c r="D433" i="1"/>
  <c r="D435" i="1"/>
  <c r="D431" i="1"/>
  <c r="D372" i="1"/>
  <c r="D339" i="1"/>
  <c r="D430" i="1"/>
  <c r="D429" i="1"/>
  <c r="D426" i="1"/>
  <c r="D424" i="1"/>
  <c r="D442" i="1"/>
  <c r="D427" i="1"/>
  <c r="D428" i="1"/>
  <c r="D90" i="1"/>
  <c r="D86" i="1"/>
  <c r="D410" i="1"/>
  <c r="D352" i="1"/>
  <c r="D353" i="1"/>
  <c r="D350" i="1"/>
  <c r="D351" i="1"/>
  <c r="D349" i="1"/>
  <c r="D236" i="1"/>
  <c r="D237" i="1"/>
  <c r="D229" i="1"/>
  <c r="D234" i="1"/>
  <c r="D238" i="1"/>
  <c r="D235" i="1"/>
  <c r="D231" i="1"/>
  <c r="D91" i="1"/>
  <c r="D232" i="1"/>
  <c r="D227" i="1"/>
  <c r="D357" i="1"/>
  <c r="D233" i="1"/>
  <c r="D226" i="1"/>
  <c r="D76" i="1"/>
  <c r="D396" i="1"/>
  <c r="D397" i="1"/>
  <c r="D425" i="1"/>
  <c r="D228" i="1"/>
  <c r="D449" i="1"/>
  <c r="D452" i="1"/>
  <c r="D450" i="1"/>
  <c r="D451" i="1"/>
  <c r="D475" i="1"/>
  <c r="D476" i="1"/>
  <c r="D239" i="1"/>
  <c r="D446" i="1"/>
  <c r="D477" i="1"/>
  <c r="D478" i="1"/>
  <c r="D474" i="1"/>
  <c r="D473" i="1"/>
  <c r="D472" i="1"/>
  <c r="D217" i="1"/>
  <c r="D218" i="1"/>
  <c r="D471" i="1"/>
  <c r="D388" i="1"/>
  <c r="D389" i="1"/>
  <c r="D361" i="1"/>
  <c r="D99" i="1"/>
  <c r="D98" i="1"/>
  <c r="D97" i="1"/>
  <c r="D243" i="1"/>
  <c r="D244" i="1"/>
  <c r="D245" i="1"/>
  <c r="D246" i="1"/>
  <c r="D247" i="1"/>
  <c r="D326" i="1"/>
  <c r="D327" i="1"/>
  <c r="D240" i="1"/>
  <c r="D242" i="1"/>
  <c r="D241" i="1"/>
  <c r="D317" i="1"/>
  <c r="D312" i="1"/>
  <c r="D316" i="1"/>
  <c r="D313" i="1"/>
  <c r="D314" i="1"/>
  <c r="D299" i="1"/>
  <c r="D300" i="1"/>
  <c r="D122" i="1"/>
  <c r="D125" i="1"/>
  <c r="D132" i="1"/>
  <c r="D31" i="1"/>
  <c r="D387" i="1"/>
  <c r="D375" i="1"/>
  <c r="D32" i="1"/>
  <c r="D395" i="1"/>
  <c r="D33" i="1"/>
  <c r="D101" i="1"/>
  <c r="D35" i="1"/>
  <c r="D34" i="1"/>
  <c r="D37" i="1"/>
  <c r="D36" i="1"/>
  <c r="D42" i="1"/>
  <c r="D38" i="1"/>
  <c r="D40" i="1"/>
  <c r="D39" i="1"/>
  <c r="D41" i="1"/>
  <c r="D220" i="1"/>
  <c r="D30" i="1"/>
  <c r="D43" i="1"/>
  <c r="D44" i="1"/>
  <c r="D55" i="1"/>
  <c r="D54" i="1"/>
  <c r="D56" i="1"/>
  <c r="D50" i="1"/>
  <c r="D57" i="1"/>
  <c r="D60" i="1"/>
  <c r="D62" i="1"/>
  <c r="D61" i="1"/>
  <c r="D63" i="1"/>
  <c r="D66" i="1"/>
  <c r="D69" i="1"/>
  <c r="D67" i="1"/>
  <c r="D70" i="1"/>
  <c r="D74" i="1"/>
  <c r="D75" i="1"/>
  <c r="D64" i="1"/>
  <c r="D71" i="1"/>
  <c r="D65" i="1"/>
  <c r="D72" i="1"/>
  <c r="D68" i="1"/>
  <c r="D73" i="1"/>
  <c r="D79" i="1"/>
  <c r="D82" i="1"/>
  <c r="D77" i="1"/>
  <c r="D80" i="1"/>
  <c r="D78" i="1"/>
  <c r="D81" i="1"/>
  <c r="D318" i="1"/>
  <c r="D324" i="1"/>
  <c r="D291" i="1"/>
  <c r="D250" i="1"/>
  <c r="D248" i="1"/>
  <c r="D47" i="1"/>
  <c r="D48" i="1"/>
  <c r="D49" i="1"/>
  <c r="D251" i="1"/>
  <c r="D301" i="1"/>
  <c r="D319" i="1"/>
  <c r="D252" i="1"/>
  <c r="D253" i="1"/>
  <c r="D254" i="1"/>
  <c r="D58" i="1"/>
  <c r="D102" i="1"/>
  <c r="D59" i="1"/>
  <c r="D279" i="1"/>
  <c r="D249" i="1"/>
  <c r="D280" i="1"/>
  <c r="D281" i="1"/>
  <c r="D282" i="1"/>
  <c r="D284" i="1"/>
  <c r="D302" i="1"/>
  <c r="D315" i="1"/>
  <c r="D265" i="1"/>
  <c r="D266" i="1"/>
  <c r="D267" i="1"/>
  <c r="D268" i="1"/>
  <c r="D269" i="1"/>
  <c r="D270" i="1"/>
  <c r="D271" i="1"/>
  <c r="D303" i="1"/>
  <c r="D285" i="1"/>
  <c r="D290" i="1"/>
  <c r="D275" i="1"/>
  <c r="D276" i="1"/>
  <c r="D277" i="1"/>
  <c r="D272" i="1"/>
  <c r="D304" i="1"/>
  <c r="D286" i="1"/>
  <c r="D278" i="1"/>
  <c r="D255" i="1"/>
  <c r="D298" i="1"/>
  <c r="D256" i="1"/>
  <c r="D257" i="1"/>
  <c r="D258" i="1"/>
  <c r="D259" i="1"/>
  <c r="D260" i="1"/>
  <c r="D305" i="1"/>
  <c r="D292" i="1"/>
  <c r="D52" i="1"/>
  <c r="D53" i="1"/>
  <c r="D273" i="1"/>
  <c r="D306" i="1"/>
  <c r="D320" i="1"/>
  <c r="D274" i="1"/>
  <c r="D293" i="1"/>
  <c r="D51" i="1"/>
  <c r="D261" i="1"/>
  <c r="D307" i="1"/>
  <c r="D321" i="1"/>
  <c r="D262" i="1"/>
  <c r="D294" i="1"/>
  <c r="D263" i="1"/>
  <c r="D308" i="1"/>
  <c r="D322" i="1"/>
  <c r="D264" i="1"/>
  <c r="D295" i="1"/>
  <c r="D309" i="1"/>
  <c r="D323" i="1"/>
  <c r="D296" i="1"/>
  <c r="D310" i="1"/>
  <c r="D287" i="1"/>
  <c r="D297" i="1"/>
  <c r="D325" i="1"/>
  <c r="D311" i="1"/>
  <c r="D288" i="1"/>
  <c r="P45" i="7" l="1"/>
  <c r="Q45" i="7" s="1"/>
  <c r="P2" i="7"/>
  <c r="R45" i="7"/>
  <c r="S45" i="7" s="1"/>
  <c r="R2" i="7"/>
  <c r="B88" i="7"/>
  <c r="B87" i="7"/>
  <c r="N45" i="7"/>
  <c r="O45" i="7" s="1"/>
  <c r="N2" i="7"/>
  <c r="B85" i="7" s="1"/>
  <c r="B74" i="7"/>
  <c r="B73" i="7"/>
  <c r="L45" i="7"/>
  <c r="M45" i="7" s="1"/>
  <c r="L2" i="7"/>
  <c r="B71" i="7" s="1"/>
  <c r="B60" i="7"/>
  <c r="B59" i="7"/>
  <c r="J45" i="7"/>
  <c r="K45" i="7" s="1"/>
  <c r="J2" i="7"/>
  <c r="B57" i="7" s="1"/>
  <c r="H45" i="7"/>
  <c r="I45" i="7" s="1"/>
  <c r="H2" i="7"/>
  <c r="F45" i="7"/>
  <c r="G45" i="7" s="1"/>
  <c r="F2" i="7"/>
  <c r="B46" i="7"/>
  <c r="B45" i="7"/>
  <c r="T2" i="7"/>
  <c r="T45" i="7"/>
  <c r="B72" i="7" l="1"/>
  <c r="B58" i="7"/>
  <c r="B86" i="7"/>
  <c r="X2" i="7"/>
  <c r="P3" i="7" s="1"/>
  <c r="P4" i="7" s="1"/>
  <c r="P5" i="7" s="1"/>
  <c r="P6" i="7" s="1"/>
  <c r="P7" i="7" s="1"/>
  <c r="P8" i="7" s="1"/>
  <c r="P9" i="7" s="1"/>
  <c r="P10" i="7" s="1"/>
  <c r="P11" i="7" s="1"/>
  <c r="P12" i="7" s="1"/>
  <c r="P13" i="7" s="1"/>
  <c r="P14" i="7" s="1"/>
  <c r="P15" i="7" s="1"/>
  <c r="P16" i="7" s="1"/>
  <c r="P17" i="7" s="1"/>
  <c r="P18" i="7" s="1"/>
  <c r="P19" i="7" s="1"/>
  <c r="P20" i="7" s="1"/>
  <c r="P21" i="7" s="1"/>
  <c r="P22" i="7" s="1"/>
  <c r="P23" i="7" s="1"/>
  <c r="P24" i="7" s="1"/>
  <c r="P25" i="7" s="1"/>
  <c r="P26" i="7" s="1"/>
  <c r="P27" i="7" s="1"/>
  <c r="P28" i="7" s="1"/>
  <c r="P29" i="7" s="1"/>
  <c r="P30" i="7" s="1"/>
  <c r="P31" i="7" s="1"/>
  <c r="P32" i="7" s="1"/>
  <c r="P33" i="7" s="1"/>
  <c r="P34" i="7" s="1"/>
  <c r="P35" i="7" s="1"/>
  <c r="P36" i="7" s="1"/>
  <c r="P37" i="7" s="1"/>
  <c r="P38" i="7" s="1"/>
  <c r="P39" i="7" s="1"/>
  <c r="P40" i="7" s="1"/>
  <c r="P41" i="7" s="1"/>
  <c r="P42" i="7" s="1"/>
  <c r="P43" i="7" s="1"/>
  <c r="P44" i="7" s="1"/>
  <c r="D45" i="7"/>
  <c r="D2" i="7"/>
  <c r="B43" i="7" s="1"/>
  <c r="U45" i="7"/>
  <c r="E45" i="7" l="1"/>
  <c r="B44" i="7"/>
  <c r="Q3" i="7"/>
  <c r="Q2" i="7"/>
  <c r="R3" i="7"/>
  <c r="R4" i="7" s="1"/>
  <c r="S3" i="7" s="1"/>
  <c r="T3" i="7"/>
  <c r="L3" i="7"/>
  <c r="M2" i="7" s="1"/>
  <c r="N3" i="7"/>
  <c r="H3" i="7"/>
  <c r="J3" i="7"/>
  <c r="D3" i="7"/>
  <c r="D4" i="7" s="1"/>
  <c r="E3" i="7" s="1"/>
  <c r="F3" i="7"/>
  <c r="U2" i="7"/>
  <c r="Q5" i="7" l="1"/>
  <c r="Q4" i="7"/>
  <c r="S2" i="7"/>
  <c r="T4" i="7"/>
  <c r="R5" i="7"/>
  <c r="S4" i="7" s="1"/>
  <c r="N4" i="7"/>
  <c r="O2" i="7"/>
  <c r="L4" i="7"/>
  <c r="L5" i="7" s="1"/>
  <c r="L6" i="7" s="1"/>
  <c r="L7" i="7" s="1"/>
  <c r="L8" i="7" s="1"/>
  <c r="L9" i="7" s="1"/>
  <c r="L10" i="7" s="1"/>
  <c r="L11" i="7" s="1"/>
  <c r="L12" i="7" s="1"/>
  <c r="L13" i="7" s="1"/>
  <c r="L14" i="7" s="1"/>
  <c r="L15" i="7" s="1"/>
  <c r="L16" i="7" s="1"/>
  <c r="L17" i="7" s="1"/>
  <c r="L18" i="7" s="1"/>
  <c r="L19" i="7" s="1"/>
  <c r="L20" i="7" s="1"/>
  <c r="L21" i="7" s="1"/>
  <c r="L22" i="7" s="1"/>
  <c r="L23" i="7" s="1"/>
  <c r="L24" i="7" s="1"/>
  <c r="L25" i="7" s="1"/>
  <c r="L26" i="7" s="1"/>
  <c r="L27" i="7" s="1"/>
  <c r="L28" i="7" s="1"/>
  <c r="L29" i="7" s="1"/>
  <c r="L30" i="7" s="1"/>
  <c r="L31" i="7" s="1"/>
  <c r="L32" i="7" s="1"/>
  <c r="L33" i="7" s="1"/>
  <c r="L34" i="7" s="1"/>
  <c r="L35" i="7" s="1"/>
  <c r="L36" i="7" s="1"/>
  <c r="L37" i="7" s="1"/>
  <c r="L38" i="7" s="1"/>
  <c r="L39" i="7" s="1"/>
  <c r="L40" i="7" s="1"/>
  <c r="L41" i="7" s="1"/>
  <c r="L42" i="7" s="1"/>
  <c r="L43" i="7" s="1"/>
  <c r="L44" i="7" s="1"/>
  <c r="I2" i="7"/>
  <c r="J4" i="7"/>
  <c r="K2" i="7"/>
  <c r="H4" i="7"/>
  <c r="H5" i="7" s="1"/>
  <c r="E2" i="7"/>
  <c r="F4" i="7"/>
  <c r="G2" i="7"/>
  <c r="D5" i="7"/>
  <c r="E4" i="7" s="1"/>
  <c r="U3" i="7"/>
  <c r="Q6" i="7" l="1"/>
  <c r="T5" i="7"/>
  <c r="M3" i="7"/>
  <c r="R6" i="7"/>
  <c r="S5" i="7" s="1"/>
  <c r="I3" i="7"/>
  <c r="N5" i="7"/>
  <c r="O3" i="7"/>
  <c r="M4" i="7"/>
  <c r="M5" i="7"/>
  <c r="M6" i="7"/>
  <c r="J5" i="7"/>
  <c r="K3" i="7"/>
  <c r="H6" i="7"/>
  <c r="I5" i="7" s="1"/>
  <c r="I4" i="7"/>
  <c r="F5" i="7"/>
  <c r="G3" i="7"/>
  <c r="D6" i="7"/>
  <c r="E5" i="7" s="1"/>
  <c r="U4" i="7"/>
  <c r="Q7" i="7" l="1"/>
  <c r="T6" i="7"/>
  <c r="R7" i="7"/>
  <c r="S6" i="7" s="1"/>
  <c r="N6" i="7"/>
  <c r="O4" i="7"/>
  <c r="M7" i="7"/>
  <c r="J6" i="7"/>
  <c r="K4" i="7"/>
  <c r="H7" i="7"/>
  <c r="I6" i="7" s="1"/>
  <c r="F6" i="7"/>
  <c r="G4" i="7"/>
  <c r="D7" i="7"/>
  <c r="E6" i="7" s="1"/>
  <c r="U5" i="7"/>
  <c r="T7" i="7" l="1"/>
  <c r="R8" i="7"/>
  <c r="N7" i="7"/>
  <c r="O5" i="7"/>
  <c r="M8" i="7"/>
  <c r="J7" i="7"/>
  <c r="K6" i="7" s="1"/>
  <c r="K5" i="7"/>
  <c r="H8" i="7"/>
  <c r="F7" i="7"/>
  <c r="G6" i="7" s="1"/>
  <c r="G5" i="7"/>
  <c r="D8" i="7"/>
  <c r="E7" i="7" s="1"/>
  <c r="U6" i="7"/>
  <c r="Q9" i="7" l="1"/>
  <c r="Q8" i="7"/>
  <c r="T8" i="7"/>
  <c r="R9" i="7"/>
  <c r="S7" i="7"/>
  <c r="N8" i="7"/>
  <c r="O6" i="7"/>
  <c r="M9" i="7"/>
  <c r="J8" i="7"/>
  <c r="K7" i="7" s="1"/>
  <c r="H9" i="7"/>
  <c r="I8" i="7" s="1"/>
  <c r="I7" i="7"/>
  <c r="F8" i="7"/>
  <c r="D9" i="7"/>
  <c r="E8" i="7" s="1"/>
  <c r="U7" i="7"/>
  <c r="Q10" i="7" l="1"/>
  <c r="T9" i="7"/>
  <c r="R10" i="7"/>
  <c r="S9" i="7" s="1"/>
  <c r="S8" i="7"/>
  <c r="N9" i="7"/>
  <c r="O8" i="7" s="1"/>
  <c r="O7" i="7"/>
  <c r="M10" i="7"/>
  <c r="J9" i="7"/>
  <c r="K8" i="7" s="1"/>
  <c r="H10" i="7"/>
  <c r="I9" i="7" s="1"/>
  <c r="F9" i="7"/>
  <c r="G8" i="7" s="1"/>
  <c r="G7" i="7"/>
  <c r="D10" i="7"/>
  <c r="E9" i="7" s="1"/>
  <c r="U8" i="7"/>
  <c r="Q11" i="7" l="1"/>
  <c r="T10" i="7"/>
  <c r="R11" i="7"/>
  <c r="S10" i="7" s="1"/>
  <c r="N10" i="7"/>
  <c r="O9" i="7" s="1"/>
  <c r="M11" i="7"/>
  <c r="J10" i="7"/>
  <c r="K9" i="7" s="1"/>
  <c r="H11" i="7"/>
  <c r="I10" i="7" s="1"/>
  <c r="F10" i="7"/>
  <c r="G9" i="7" s="1"/>
  <c r="D11" i="7"/>
  <c r="E10" i="7" s="1"/>
  <c r="U9" i="7"/>
  <c r="Q12" i="7" l="1"/>
  <c r="T11" i="7"/>
  <c r="R12" i="7"/>
  <c r="S11" i="7" s="1"/>
  <c r="N11" i="7"/>
  <c r="O10" i="7" s="1"/>
  <c r="M12" i="7"/>
  <c r="J11" i="7"/>
  <c r="K10" i="7" s="1"/>
  <c r="H12" i="7"/>
  <c r="I11" i="7" s="1"/>
  <c r="F11" i="7"/>
  <c r="G10" i="7" s="1"/>
  <c r="D12" i="7"/>
  <c r="E11" i="7" s="1"/>
  <c r="U10" i="7"/>
  <c r="Q13" i="7" l="1"/>
  <c r="T12" i="7"/>
  <c r="R13" i="7"/>
  <c r="S12" i="7" s="1"/>
  <c r="N12" i="7"/>
  <c r="O11" i="7" s="1"/>
  <c r="M13" i="7"/>
  <c r="J12" i="7"/>
  <c r="K11" i="7" s="1"/>
  <c r="H13" i="7"/>
  <c r="I12" i="7" s="1"/>
  <c r="F12" i="7"/>
  <c r="G11" i="7" s="1"/>
  <c r="D13" i="7"/>
  <c r="E12" i="7" s="1"/>
  <c r="U11" i="7"/>
  <c r="Q14" i="7" l="1"/>
  <c r="T13" i="7"/>
  <c r="R14" i="7"/>
  <c r="S13" i="7" s="1"/>
  <c r="N13" i="7"/>
  <c r="O12" i="7" s="1"/>
  <c r="M14" i="7"/>
  <c r="J13" i="7"/>
  <c r="K12" i="7" s="1"/>
  <c r="H14" i="7"/>
  <c r="I13" i="7" s="1"/>
  <c r="F13" i="7"/>
  <c r="G12" i="7" s="1"/>
  <c r="D14" i="7"/>
  <c r="E13" i="7" s="1"/>
  <c r="U12" i="7"/>
  <c r="Q15" i="7" l="1"/>
  <c r="T14" i="7"/>
  <c r="R15" i="7"/>
  <c r="N14" i="7"/>
  <c r="O13" i="7" s="1"/>
  <c r="M15" i="7"/>
  <c r="J14" i="7"/>
  <c r="K13" i="7" s="1"/>
  <c r="H15" i="7"/>
  <c r="I14" i="7" s="1"/>
  <c r="F14" i="7"/>
  <c r="G13" i="7" s="1"/>
  <c r="D15" i="7"/>
  <c r="E14" i="7" s="1"/>
  <c r="U13" i="7"/>
  <c r="Q16" i="7" l="1"/>
  <c r="T15" i="7"/>
  <c r="R16" i="7"/>
  <c r="S15" i="7" s="1"/>
  <c r="S14" i="7"/>
  <c r="N15" i="7"/>
  <c r="O14" i="7" s="1"/>
  <c r="M16" i="7"/>
  <c r="J15" i="7"/>
  <c r="K14" i="7" s="1"/>
  <c r="H16" i="7"/>
  <c r="I15" i="7" s="1"/>
  <c r="F15" i="7"/>
  <c r="G14" i="7" s="1"/>
  <c r="D16" i="7"/>
  <c r="E15" i="7" s="1"/>
  <c r="U14" i="7"/>
  <c r="Q17" i="7" l="1"/>
  <c r="T16" i="7"/>
  <c r="R17" i="7"/>
  <c r="N16" i="7"/>
  <c r="O15" i="7" s="1"/>
  <c r="M17" i="7"/>
  <c r="J16" i="7"/>
  <c r="K15" i="7" s="1"/>
  <c r="H17" i="7"/>
  <c r="I16" i="7" s="1"/>
  <c r="F16" i="7"/>
  <c r="G15" i="7" s="1"/>
  <c r="D17" i="7"/>
  <c r="E16" i="7" s="1"/>
  <c r="U15" i="7"/>
  <c r="Q18" i="7" l="1"/>
  <c r="T17" i="7"/>
  <c r="R18" i="7"/>
  <c r="S16" i="7"/>
  <c r="N17" i="7"/>
  <c r="O16" i="7" s="1"/>
  <c r="M18" i="7"/>
  <c r="J17" i="7"/>
  <c r="K16" i="7" s="1"/>
  <c r="H18" i="7"/>
  <c r="I17" i="7" s="1"/>
  <c r="F17" i="7"/>
  <c r="G16" i="7" s="1"/>
  <c r="D18" i="7"/>
  <c r="E17" i="7" s="1"/>
  <c r="U16" i="7"/>
  <c r="Q19" i="7" l="1"/>
  <c r="T18" i="7"/>
  <c r="R19" i="7"/>
  <c r="S18" i="7" s="1"/>
  <c r="S17" i="7"/>
  <c r="N18" i="7"/>
  <c r="O17" i="7" s="1"/>
  <c r="M19" i="7"/>
  <c r="J18" i="7"/>
  <c r="K17" i="7" s="1"/>
  <c r="H19" i="7"/>
  <c r="I18" i="7" s="1"/>
  <c r="F18" i="7"/>
  <c r="G17" i="7" s="1"/>
  <c r="D19" i="7"/>
  <c r="E18" i="7" s="1"/>
  <c r="U17" i="7"/>
  <c r="Q20" i="7" l="1"/>
  <c r="T19" i="7"/>
  <c r="R20" i="7"/>
  <c r="S19" i="7" s="1"/>
  <c r="N19" i="7"/>
  <c r="O18" i="7" s="1"/>
  <c r="M20" i="7"/>
  <c r="J19" i="7"/>
  <c r="K18" i="7" s="1"/>
  <c r="H20" i="7"/>
  <c r="I19" i="7" s="1"/>
  <c r="F19" i="7"/>
  <c r="G18" i="7" s="1"/>
  <c r="D20" i="7"/>
  <c r="E19" i="7" s="1"/>
  <c r="U18" i="7"/>
  <c r="Q21" i="7" l="1"/>
  <c r="T20" i="7"/>
  <c r="R21" i="7"/>
  <c r="S20" i="7" s="1"/>
  <c r="N20" i="7"/>
  <c r="O19" i="7" s="1"/>
  <c r="M21" i="7"/>
  <c r="J20" i="7"/>
  <c r="K19" i="7" s="1"/>
  <c r="H21" i="7"/>
  <c r="I20" i="7" s="1"/>
  <c r="F20" i="7"/>
  <c r="G19" i="7" s="1"/>
  <c r="D21" i="7"/>
  <c r="E20" i="7" s="1"/>
  <c r="U19" i="7"/>
  <c r="T21" i="7" l="1"/>
  <c r="R22" i="7"/>
  <c r="S21" i="7" s="1"/>
  <c r="N21" i="7"/>
  <c r="O20" i="7" s="1"/>
  <c r="M22" i="7"/>
  <c r="J21" i="7"/>
  <c r="K20" i="7" s="1"/>
  <c r="H22" i="7"/>
  <c r="I21" i="7" s="1"/>
  <c r="F21" i="7"/>
  <c r="G20" i="7" s="1"/>
  <c r="D22" i="7"/>
  <c r="E21" i="7" s="1"/>
  <c r="U20" i="7"/>
  <c r="Q22" i="7" l="1"/>
  <c r="T22" i="7"/>
  <c r="R23" i="7"/>
  <c r="S22" i="7" s="1"/>
  <c r="N22" i="7"/>
  <c r="O21" i="7" s="1"/>
  <c r="M23" i="7"/>
  <c r="J22" i="7"/>
  <c r="K21" i="7" s="1"/>
  <c r="H23" i="7"/>
  <c r="I22" i="7" s="1"/>
  <c r="F22" i="7"/>
  <c r="G21" i="7" s="1"/>
  <c r="D23" i="7"/>
  <c r="E22" i="7" s="1"/>
  <c r="U21" i="7"/>
  <c r="Q23" i="7" l="1"/>
  <c r="T23" i="7"/>
  <c r="R24" i="7"/>
  <c r="S23" i="7" s="1"/>
  <c r="N23" i="7"/>
  <c r="O22" i="7" s="1"/>
  <c r="M24" i="7"/>
  <c r="J23" i="7"/>
  <c r="K22" i="7" s="1"/>
  <c r="H24" i="7"/>
  <c r="I23" i="7" s="1"/>
  <c r="F23" i="7"/>
  <c r="G22" i="7" s="1"/>
  <c r="D24" i="7"/>
  <c r="E23" i="7" s="1"/>
  <c r="U22" i="7"/>
  <c r="Q24" i="7" l="1"/>
  <c r="T24" i="7"/>
  <c r="R25" i="7"/>
  <c r="S24" i="7" s="1"/>
  <c r="N24" i="7"/>
  <c r="O23" i="7" s="1"/>
  <c r="M25" i="7"/>
  <c r="J24" i="7"/>
  <c r="K23" i="7" s="1"/>
  <c r="H25" i="7"/>
  <c r="I24" i="7" s="1"/>
  <c r="F24" i="7"/>
  <c r="G23" i="7" s="1"/>
  <c r="D25" i="7"/>
  <c r="E24" i="7" s="1"/>
  <c r="U23" i="7"/>
  <c r="Q25" i="7" l="1"/>
  <c r="T25" i="7"/>
  <c r="R26" i="7"/>
  <c r="S25" i="7" s="1"/>
  <c r="N25" i="7"/>
  <c r="O24" i="7" s="1"/>
  <c r="M26" i="7"/>
  <c r="J25" i="7"/>
  <c r="K24" i="7" s="1"/>
  <c r="H26" i="7"/>
  <c r="I25" i="7" s="1"/>
  <c r="F25" i="7"/>
  <c r="G24" i="7" s="1"/>
  <c r="D26" i="7"/>
  <c r="E25" i="7" s="1"/>
  <c r="U24" i="7"/>
  <c r="Q26" i="7" l="1"/>
  <c r="T26" i="7"/>
  <c r="R27" i="7"/>
  <c r="S26" i="7" s="1"/>
  <c r="N26" i="7"/>
  <c r="O25" i="7" s="1"/>
  <c r="M27" i="7"/>
  <c r="J26" i="7"/>
  <c r="K25" i="7" s="1"/>
  <c r="H27" i="7"/>
  <c r="I26" i="7" s="1"/>
  <c r="F26" i="7"/>
  <c r="G25" i="7" s="1"/>
  <c r="D27" i="7"/>
  <c r="E26" i="7" s="1"/>
  <c r="U25" i="7"/>
  <c r="Q27" i="7" l="1"/>
  <c r="T27" i="7"/>
  <c r="R28" i="7"/>
  <c r="S27" i="7" s="1"/>
  <c r="N27" i="7"/>
  <c r="O26" i="7" s="1"/>
  <c r="M28" i="7"/>
  <c r="J27" i="7"/>
  <c r="K26" i="7" s="1"/>
  <c r="H28" i="7"/>
  <c r="I27" i="7" s="1"/>
  <c r="F27" i="7"/>
  <c r="G26" i="7" s="1"/>
  <c r="D28" i="7"/>
  <c r="E27" i="7" s="1"/>
  <c r="U26" i="7"/>
  <c r="Q28" i="7" l="1"/>
  <c r="T28" i="7"/>
  <c r="R29" i="7"/>
  <c r="S28" i="7" s="1"/>
  <c r="N28" i="7"/>
  <c r="O27" i="7" s="1"/>
  <c r="M29" i="7"/>
  <c r="J28" i="7"/>
  <c r="K27" i="7" s="1"/>
  <c r="H29" i="7"/>
  <c r="I28" i="7" s="1"/>
  <c r="F28" i="7"/>
  <c r="G27" i="7" s="1"/>
  <c r="D29" i="7"/>
  <c r="E28" i="7" s="1"/>
  <c r="U27" i="7"/>
  <c r="Q29" i="7" l="1"/>
  <c r="T29" i="7"/>
  <c r="R30" i="7"/>
  <c r="N29" i="7"/>
  <c r="O28" i="7" s="1"/>
  <c r="M30" i="7"/>
  <c r="J29" i="7"/>
  <c r="K28" i="7" s="1"/>
  <c r="H30" i="7"/>
  <c r="I29" i="7" s="1"/>
  <c r="F29" i="7"/>
  <c r="G28" i="7" s="1"/>
  <c r="D30" i="7"/>
  <c r="E29" i="7" s="1"/>
  <c r="U28" i="7"/>
  <c r="Q30" i="7" l="1"/>
  <c r="T30" i="7"/>
  <c r="R31" i="7"/>
  <c r="S30" i="7" s="1"/>
  <c r="S29" i="7"/>
  <c r="N30" i="7"/>
  <c r="O29" i="7" s="1"/>
  <c r="M31" i="7"/>
  <c r="J30" i="7"/>
  <c r="K29" i="7" s="1"/>
  <c r="H31" i="7"/>
  <c r="I30" i="7" s="1"/>
  <c r="F30" i="7"/>
  <c r="G29" i="7" s="1"/>
  <c r="D31" i="7"/>
  <c r="E30" i="7" s="1"/>
  <c r="U29" i="7"/>
  <c r="Q31" i="7" l="1"/>
  <c r="T31" i="7"/>
  <c r="R32" i="7"/>
  <c r="S31" i="7" s="1"/>
  <c r="N31" i="7"/>
  <c r="O30" i="7" s="1"/>
  <c r="M32" i="7"/>
  <c r="J31" i="7"/>
  <c r="K30" i="7" s="1"/>
  <c r="H32" i="7"/>
  <c r="I31" i="7" s="1"/>
  <c r="F31" i="7"/>
  <c r="G30" i="7" s="1"/>
  <c r="D32" i="7"/>
  <c r="E31" i="7" s="1"/>
  <c r="U30" i="7"/>
  <c r="Q32" i="7" l="1"/>
  <c r="T32" i="7"/>
  <c r="R33" i="7"/>
  <c r="N32" i="7"/>
  <c r="O31" i="7" s="1"/>
  <c r="M33" i="7"/>
  <c r="J32" i="7"/>
  <c r="K31" i="7" s="1"/>
  <c r="H33" i="7"/>
  <c r="I32" i="7" s="1"/>
  <c r="F32" i="7"/>
  <c r="G31" i="7" s="1"/>
  <c r="D33" i="7"/>
  <c r="E32" i="7" s="1"/>
  <c r="U31" i="7"/>
  <c r="Q33" i="7" l="1"/>
  <c r="T33" i="7"/>
  <c r="R34" i="7"/>
  <c r="S33" i="7" s="1"/>
  <c r="S32" i="7"/>
  <c r="N33" i="7"/>
  <c r="O32" i="7" s="1"/>
  <c r="M34" i="7"/>
  <c r="J33" i="7"/>
  <c r="K32" i="7" s="1"/>
  <c r="H34" i="7"/>
  <c r="I33" i="7" s="1"/>
  <c r="F33" i="7"/>
  <c r="G32" i="7" s="1"/>
  <c r="D34" i="7"/>
  <c r="E33" i="7" s="1"/>
  <c r="U32" i="7"/>
  <c r="Q34" i="7" l="1"/>
  <c r="T34" i="7"/>
  <c r="R35" i="7"/>
  <c r="S34" i="7" s="1"/>
  <c r="N34" i="7"/>
  <c r="O33" i="7" s="1"/>
  <c r="M35" i="7"/>
  <c r="J34" i="7"/>
  <c r="K33" i="7" s="1"/>
  <c r="H35" i="7"/>
  <c r="I34" i="7" s="1"/>
  <c r="F34" i="7"/>
  <c r="G33" i="7" s="1"/>
  <c r="D35" i="7"/>
  <c r="E34" i="7" s="1"/>
  <c r="U33" i="7"/>
  <c r="Q35" i="7" l="1"/>
  <c r="T35" i="7"/>
  <c r="R36" i="7"/>
  <c r="S35" i="7" s="1"/>
  <c r="N35" i="7"/>
  <c r="O34" i="7" s="1"/>
  <c r="M36" i="7"/>
  <c r="J35" i="7"/>
  <c r="K34" i="7" s="1"/>
  <c r="H36" i="7"/>
  <c r="I35" i="7" s="1"/>
  <c r="F35" i="7"/>
  <c r="G34" i="7" s="1"/>
  <c r="D36" i="7"/>
  <c r="E35" i="7" s="1"/>
  <c r="U34" i="7"/>
  <c r="Q36" i="7" l="1"/>
  <c r="T36" i="7"/>
  <c r="R37" i="7"/>
  <c r="S36" i="7" s="1"/>
  <c r="N36" i="7"/>
  <c r="O35" i="7" s="1"/>
  <c r="M37" i="7"/>
  <c r="J36" i="7"/>
  <c r="K35" i="7" s="1"/>
  <c r="H37" i="7"/>
  <c r="I36" i="7" s="1"/>
  <c r="F36" i="7"/>
  <c r="G35" i="7" s="1"/>
  <c r="D37" i="7"/>
  <c r="E36" i="7" s="1"/>
  <c r="U35" i="7"/>
  <c r="Q37" i="7" l="1"/>
  <c r="T37" i="7"/>
  <c r="R38" i="7"/>
  <c r="S37" i="7" s="1"/>
  <c r="N37" i="7"/>
  <c r="O36" i="7" s="1"/>
  <c r="M38" i="7"/>
  <c r="J37" i="7"/>
  <c r="K36" i="7" s="1"/>
  <c r="H38" i="7"/>
  <c r="I37" i="7" s="1"/>
  <c r="F37" i="7"/>
  <c r="G36" i="7" s="1"/>
  <c r="D38" i="7"/>
  <c r="E37" i="7" s="1"/>
  <c r="U36" i="7"/>
  <c r="Q38" i="7" l="1"/>
  <c r="T38" i="7"/>
  <c r="R39" i="7"/>
  <c r="S38" i="7" s="1"/>
  <c r="N38" i="7"/>
  <c r="O37" i="7" s="1"/>
  <c r="M39" i="7"/>
  <c r="J38" i="7"/>
  <c r="K37" i="7" s="1"/>
  <c r="H39" i="7"/>
  <c r="I38" i="7" s="1"/>
  <c r="F38" i="7"/>
  <c r="G37" i="7" s="1"/>
  <c r="D39" i="7"/>
  <c r="E38" i="7" s="1"/>
  <c r="U37" i="7"/>
  <c r="Q39" i="7" l="1"/>
  <c r="T39" i="7"/>
  <c r="R40" i="7"/>
  <c r="S39" i="7" s="1"/>
  <c r="N39" i="7"/>
  <c r="O38" i="7" s="1"/>
  <c r="M40" i="7"/>
  <c r="J39" i="7"/>
  <c r="K38" i="7" s="1"/>
  <c r="H40" i="7"/>
  <c r="I39" i="7" s="1"/>
  <c r="F39" i="7"/>
  <c r="G38" i="7" s="1"/>
  <c r="D40" i="7"/>
  <c r="E39" i="7" s="1"/>
  <c r="U38" i="7"/>
  <c r="Q40" i="7" l="1"/>
  <c r="T40" i="7"/>
  <c r="R41" i="7"/>
  <c r="S40" i="7" s="1"/>
  <c r="N40" i="7"/>
  <c r="O39" i="7" s="1"/>
  <c r="M41" i="7"/>
  <c r="J40" i="7"/>
  <c r="K39" i="7" s="1"/>
  <c r="H41" i="7"/>
  <c r="I40" i="7" s="1"/>
  <c r="F40" i="7"/>
  <c r="G39" i="7" s="1"/>
  <c r="D41" i="7"/>
  <c r="E40" i="7" s="1"/>
  <c r="U39" i="7"/>
  <c r="Q41" i="7" l="1"/>
  <c r="T41" i="7"/>
  <c r="R42" i="7"/>
  <c r="S41" i="7" s="1"/>
  <c r="N41" i="7"/>
  <c r="O40" i="7" s="1"/>
  <c r="M42" i="7"/>
  <c r="J41" i="7"/>
  <c r="K40" i="7" s="1"/>
  <c r="H42" i="7"/>
  <c r="I41" i="7" s="1"/>
  <c r="F41" i="7"/>
  <c r="G40" i="7" s="1"/>
  <c r="D42" i="7"/>
  <c r="E41" i="7" s="1"/>
  <c r="U40" i="7"/>
  <c r="Q44" i="7" l="1"/>
  <c r="Q42" i="7"/>
  <c r="T42" i="7"/>
  <c r="R43" i="7"/>
  <c r="S42" i="7" s="1"/>
  <c r="N42" i="7"/>
  <c r="O41" i="7" s="1"/>
  <c r="M43" i="7"/>
  <c r="M44" i="7"/>
  <c r="J42" i="7"/>
  <c r="K41" i="7" s="1"/>
  <c r="H43" i="7"/>
  <c r="I42" i="7" s="1"/>
  <c r="F42" i="7"/>
  <c r="G41" i="7" s="1"/>
  <c r="D43" i="7"/>
  <c r="E42" i="7" s="1"/>
  <c r="U41" i="7"/>
  <c r="Q43" i="7" l="1"/>
  <c r="T43" i="7"/>
  <c r="R44" i="7"/>
  <c r="S44" i="7" s="1"/>
  <c r="N43" i="7"/>
  <c r="O42" i="7" s="1"/>
  <c r="J43" i="7"/>
  <c r="K42" i="7" s="1"/>
  <c r="H44" i="7"/>
  <c r="I44" i="7" s="1"/>
  <c r="F43" i="7"/>
  <c r="G42" i="7" s="1"/>
  <c r="D44" i="7"/>
  <c r="E44" i="7" s="1"/>
  <c r="U42" i="7"/>
  <c r="S43" i="7" l="1"/>
  <c r="T44" i="7"/>
  <c r="N44" i="7"/>
  <c r="O44" i="7" s="1"/>
  <c r="J44" i="7"/>
  <c r="K44" i="7" s="1"/>
  <c r="I43" i="7"/>
  <c r="F44" i="7"/>
  <c r="G44" i="7" s="1"/>
  <c r="E43" i="7"/>
  <c r="U44" i="7"/>
  <c r="O43" i="7" l="1"/>
  <c r="K43" i="7"/>
  <c r="G43" i="7"/>
  <c r="U43"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TonyAdmin</author>
  </authors>
  <commentList>
    <comment ref="A2" authorId="0" shapeId="0" xr:uid="{00000000-0006-0000-0000-000001000000}">
      <text>
        <r>
          <rPr>
            <b/>
            <sz val="8"/>
            <color indexed="81"/>
            <rFont val="Tahoma"/>
            <family val="2"/>
          </rPr>
          <t xml:space="preserve">Vertex 1 Name
</t>
        </r>
        <r>
          <rPr>
            <sz val="8"/>
            <color indexed="81"/>
            <rFont val="Tahoma"/>
            <family val="2"/>
          </rPr>
          <t xml:space="preserve">
Enter the name of the edge's first vertex.
</t>
        </r>
        <r>
          <rPr>
            <u/>
            <sz val="8"/>
            <color indexed="81"/>
            <rFont val="Tahoma"/>
            <family val="2"/>
          </rPr>
          <t>Worksheet Overview</t>
        </r>
        <r>
          <rPr>
            <sz val="8"/>
            <color indexed="81"/>
            <rFont val="Tahoma"/>
            <family val="2"/>
          </rPr>
          <t xml:space="preserve">
To create a NodeXL graph in Excel 2007, enter the graph's edges on this worksheet, one row per edge.  The first two columns are required; the other columns can be used to customize the edge's appearance.
To customize the appearance of an individual vertex or add an isolated vertex not connected to an edge, click the "Vertices" tab near Excel's lower-left corner.
After you have entered the edges, click the "Show Graph" button in the NodeXL tab in Excel's Ribbon.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Columns</t>
        </r>
        <r>
          <rPr>
            <sz val="8"/>
            <color indexed="81"/>
            <rFont val="Tahoma"/>
            <family val="2"/>
          </rPr>
          <t xml:space="preserve">
The Vertex 1 and Vertex 2 columns are frozen, meaning that they remain visible even if you scroll the worksheet to the right.  To unfreeze them, use View, Freeze Panes, Unfreeze Panes in the Excel Ribbon.
</t>
        </r>
      </text>
    </comment>
    <comment ref="B2" authorId="0" shapeId="0" xr:uid="{00000000-0006-0000-0000-000002000000}">
      <text>
        <r>
          <rPr>
            <b/>
            <sz val="8"/>
            <color indexed="81"/>
            <rFont val="Tahoma"/>
            <family val="2"/>
          </rPr>
          <t xml:space="preserve">Vertex 2 Name
</t>
        </r>
        <r>
          <rPr>
            <sz val="8"/>
            <color indexed="81"/>
            <rFont val="Tahoma"/>
            <family val="2"/>
          </rPr>
          <t xml:space="preserve">
Enter the name of the edge's second vertex.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Columns</t>
        </r>
        <r>
          <rPr>
            <sz val="8"/>
            <color indexed="81"/>
            <rFont val="Tahoma"/>
            <family val="2"/>
          </rPr>
          <t xml:space="preserve">
The Vertex 1 and Vertex 2 columns are frozen, meaning that they remain visible even if you scroll the worksheet to the right.  To unfreeze them, use View, Freeze Panes, Unfreeze Panes in the Excel Ribbon.</t>
        </r>
      </text>
    </comment>
    <comment ref="C2" authorId="0" shapeId="0" xr:uid="{00000000-0006-0000-0000-000003000000}">
      <text>
        <r>
          <rPr>
            <b/>
            <sz val="8"/>
            <color indexed="81"/>
            <rFont val="Tahoma"/>
            <family val="2"/>
          </rPr>
          <t xml:space="preserve">Edge ID
</t>
        </r>
        <r>
          <rPr>
            <sz val="8"/>
            <color indexed="81"/>
            <rFont val="Tahoma"/>
            <family val="2"/>
          </rPr>
          <t>This is a unique ID that gets filled in automatically.  Do not edit this column.</t>
        </r>
      </text>
    </comment>
    <comment ref="E2" authorId="0" shapeId="0" xr:uid="{00000000-0006-0000-0000-000004000000}">
      <text>
        <r>
          <rPr>
            <b/>
            <sz val="8"/>
            <color indexed="81"/>
            <rFont val="Tahoma"/>
            <family val="2"/>
          </rPr>
          <t xml:space="preserve">How to Add Your Own Columns
</t>
        </r>
        <r>
          <rPr>
            <sz val="8"/>
            <color indexed="81"/>
            <rFont val="Tahoma"/>
            <family val="2"/>
          </rPr>
          <t>If you want NodeXL to use any columns you add, you must add them to this table.  The table is distinguished from the rest of the worksheet by the table column headers in row 2, so you can tell where the table ends and the rest of the worksheet begins.
You can add a column to the right end of the table by simply typing a column name into the first empty cell in row 2.  Excel will automatically extend the table to the right to include the new column.
You can also insert a column anywhere within the table, but that will interfere with NodeXL's ability to show and hide groups of related columns and is not recommended.</t>
        </r>
        <r>
          <rPr>
            <b/>
            <sz val="8"/>
            <color indexed="81"/>
            <rFont val="Tahoma"/>
            <family val="2"/>
          </rPr>
          <t xml:space="preserve">
</t>
        </r>
        <r>
          <rPr>
            <sz val="8"/>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TonyAdmin</author>
  </authors>
  <commentList>
    <comment ref="A2" authorId="0" shapeId="0" xr:uid="{00000000-0006-0000-0100-000001000000}">
      <text>
        <r>
          <rPr>
            <b/>
            <sz val="8"/>
            <color rgb="FF000000"/>
            <rFont val="Tahoma"/>
            <family val="2"/>
          </rPr>
          <t xml:space="preserve">Vertex Name
</t>
        </r>
        <r>
          <rPr>
            <sz val="8"/>
            <color rgb="FF000000"/>
            <rFont val="Tahoma"/>
            <family val="2"/>
          </rPr>
          <t xml:space="preserve">
</t>
        </r>
        <r>
          <rPr>
            <sz val="8"/>
            <color rgb="FF000000"/>
            <rFont val="Tahoma"/>
            <family val="2"/>
          </rPr>
          <t xml:space="preserve">Enter the name of the vertex.
</t>
        </r>
        <r>
          <rPr>
            <sz val="8"/>
            <color rgb="FF000000"/>
            <rFont val="Tahoma"/>
            <family val="2"/>
          </rPr>
          <t xml:space="preserve">
</t>
        </r>
        <r>
          <rPr>
            <u/>
            <sz val="8"/>
            <color rgb="FF000000"/>
            <rFont val="Tahoma"/>
            <family val="2"/>
          </rPr>
          <t>Worksheet Overview</t>
        </r>
        <r>
          <rPr>
            <sz val="8"/>
            <color rgb="FF000000"/>
            <rFont val="Tahoma"/>
            <family val="2"/>
          </rPr>
          <t xml:space="preserve">
</t>
        </r>
        <r>
          <rPr>
            <sz val="8"/>
            <color rgb="FF000000"/>
            <rFont val="Tahoma"/>
            <family val="2"/>
          </rPr>
          <t xml:space="preserve">
</t>
        </r>
        <r>
          <rPr>
            <sz val="8"/>
            <color rgb="FF000000"/>
            <rFont val="Tahoma"/>
            <family val="2"/>
          </rPr>
          <t xml:space="preserve">Use this worksheet to customize the appearance of the graph's vertices and to add isolated vertices that are not connected to edges.  You do not have to enter anything on this worksheet if you don't need either of these features.
</t>
        </r>
        <r>
          <rPr>
            <sz val="8"/>
            <color rgb="FF000000"/>
            <rFont val="Tahoma"/>
            <family val="2"/>
          </rPr>
          <t xml:space="preserve">
</t>
        </r>
        <r>
          <rPr>
            <u/>
            <sz val="8"/>
            <color rgb="FF000000"/>
            <rFont val="Tahoma"/>
            <family val="2"/>
          </rPr>
          <t>Isolated Vertices</t>
        </r>
        <r>
          <rPr>
            <sz val="8"/>
            <color rgb="FF000000"/>
            <rFont val="Tahoma"/>
            <family val="2"/>
          </rPr>
          <t xml:space="preserve">
</t>
        </r>
        <r>
          <rPr>
            <sz val="8"/>
            <color rgb="FF000000"/>
            <rFont val="Tahoma"/>
            <family val="2"/>
          </rPr>
          <t xml:space="preserve">
</t>
        </r>
        <r>
          <rPr>
            <sz val="8"/>
            <color rgb="FF000000"/>
            <rFont val="Tahoma"/>
            <family val="2"/>
          </rPr>
          <t xml:space="preserve">To add an isolated vertex that is not connected to any edges, enter it on this worksheet and set its Visibility cell to "Show."
</t>
        </r>
        <r>
          <rPr>
            <sz val="8"/>
            <color rgb="FF000000"/>
            <rFont val="Tahoma"/>
            <family val="2"/>
          </rPr>
          <t xml:space="preserve">
</t>
        </r>
        <r>
          <rPr>
            <u/>
            <sz val="8"/>
            <color rgb="FF000000"/>
            <rFont val="Tahoma"/>
            <family val="2"/>
          </rPr>
          <t>Formulas</t>
        </r>
        <r>
          <rPr>
            <sz val="8"/>
            <color rgb="FF000000"/>
            <rFont val="Tahoma"/>
            <family val="2"/>
          </rPr>
          <t xml:space="preserve">
</t>
        </r>
        <r>
          <rPr>
            <sz val="8"/>
            <color rgb="FF000000"/>
            <rFont val="Tahoma"/>
            <family val="2"/>
          </rPr>
          <t xml:space="preserve">
</t>
        </r>
        <r>
          <rPr>
            <sz val="8"/>
            <color rgb="FF000000"/>
            <rFont val="Tahoma"/>
            <family val="2"/>
          </rPr>
          <t xml:space="preserve">This column is formatted as Text, which causes formulas to be ignored.  If you want to use an Excel formula in this column, you must change the column format to General.
</t>
        </r>
        <r>
          <rPr>
            <sz val="8"/>
            <color rgb="FF000000"/>
            <rFont val="Tahoma"/>
            <family val="2"/>
          </rPr>
          <t xml:space="preserve">
</t>
        </r>
        <r>
          <rPr>
            <u/>
            <sz val="8"/>
            <color rgb="FF000000"/>
            <rFont val="Tahoma"/>
            <family val="2"/>
          </rPr>
          <t>Frozen Column</t>
        </r>
        <r>
          <rPr>
            <sz val="8"/>
            <color rgb="FF000000"/>
            <rFont val="Tahoma"/>
            <family val="2"/>
          </rPr>
          <t xml:space="preserve">
</t>
        </r>
        <r>
          <rPr>
            <sz val="8"/>
            <color rgb="FF000000"/>
            <rFont val="Tahoma"/>
            <family val="2"/>
          </rPr>
          <t xml:space="preserve">
</t>
        </r>
        <r>
          <rPr>
            <sz val="8"/>
            <color rgb="FF000000"/>
            <rFont val="Tahoma"/>
            <family val="2"/>
          </rPr>
          <t>The Vertex column is frozen, meaning that it remains visible even if you scroll the worksheet to the right.  To unfreeze it,  use View, Freeze Panes, Unfreeze Panes in the Excel Ribbon.</t>
        </r>
      </text>
    </comment>
    <comment ref="B2" authorId="0" shapeId="0" xr:uid="{00000000-0006-0000-0100-000002000000}">
      <text>
        <r>
          <rPr>
            <b/>
            <sz val="8"/>
            <color indexed="81"/>
            <rFont val="Tahoma"/>
            <family val="2"/>
          </rPr>
          <t xml:space="preserve">Vertex Tooltip
</t>
        </r>
        <r>
          <rPr>
            <sz val="8"/>
            <color indexed="81"/>
            <rFont val="Tahoma"/>
            <family val="2"/>
          </rPr>
          <t xml:space="preserve">
Enter optional text that will pop up when the mouse is hovered over the vertex in the graph pane.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text>
    </comment>
    <comment ref="C2" authorId="0" shapeId="0" xr:uid="{00000000-0006-0000-0100-000003000000}">
      <text>
        <r>
          <rPr>
            <b/>
            <sz val="8"/>
            <color indexed="81"/>
            <rFont val="Tahoma"/>
            <family val="2"/>
          </rPr>
          <t xml:space="preserve">Vertex Layout Order
</t>
        </r>
        <r>
          <rPr>
            <sz val="8"/>
            <color indexed="81"/>
            <rFont val="Tahoma"/>
            <family val="2"/>
          </rPr>
          <t xml:space="preserve">Enter an optional number to control the order in which the vertices are laid out in the graph when a geometric layout algorithm (Circle, Spiral and so on) is used.  This also controls the vertex stacking order when vertices overlap.  Vertices with larger numbers are stacked on top of vertices with smaller numbers.
</t>
        </r>
      </text>
    </comment>
    <comment ref="D2" authorId="0" shapeId="0" xr:uid="{00000000-0006-0000-0100-000004000000}">
      <text>
        <r>
          <rPr>
            <b/>
            <sz val="8"/>
            <color indexed="81"/>
            <rFont val="Tahoma"/>
            <family val="2"/>
          </rPr>
          <t xml:space="preserve">Vertex Location
</t>
        </r>
        <r>
          <rPr>
            <sz val="8"/>
            <color indexed="81"/>
            <rFont val="Tahoma"/>
            <family val="2"/>
          </rPr>
          <t xml:space="preserve">
Enter an optional vertex location.
X and Y values should be between 0 and 9,999.  If you enter X and Y values, you should set NodeXL, Graph, Layout to "None" to prevent NodeXL from overwriting your values when you show the graph.</t>
        </r>
      </text>
    </comment>
    <comment ref="E2" authorId="0" shapeId="0" xr:uid="{00000000-0006-0000-0100-000005000000}">
      <text>
        <r>
          <rPr>
            <b/>
            <sz val="8"/>
            <color indexed="81"/>
            <rFont val="Tahoma"/>
            <family val="2"/>
          </rPr>
          <t xml:space="preserve">Vertex Location
</t>
        </r>
        <r>
          <rPr>
            <sz val="8"/>
            <color indexed="81"/>
            <rFont val="Tahoma"/>
            <family val="2"/>
          </rPr>
          <t xml:space="preserve">
Enter an optional vertex location.
X and Y values should be between 0 and 9,999.  If you enter X and Y values, you should set NodeXL, Graph, Layout to "None" to prevent NodeXL from overwriting your values when you show the graph.</t>
        </r>
      </text>
    </comment>
    <comment ref="F2" authorId="0" shapeId="0" xr:uid="{00000000-0006-0000-0100-000006000000}">
      <text>
        <r>
          <rPr>
            <b/>
            <sz val="8"/>
            <color indexed="81"/>
            <rFont val="Tahoma"/>
            <family val="2"/>
          </rPr>
          <t xml:space="preserve">Vertex Locked?
</t>
        </r>
        <r>
          <rPr>
            <sz val="8"/>
            <color indexed="81"/>
            <rFont val="Tahoma"/>
            <family val="2"/>
          </rPr>
          <t xml:space="preserve">
Set to Yes to lock the vertex at its current location.
</t>
        </r>
        <r>
          <rPr>
            <u/>
            <sz val="8"/>
            <color indexed="81"/>
            <rFont val="Tahoma"/>
            <family val="2"/>
          </rPr>
          <t>Formulas</t>
        </r>
        <r>
          <rPr>
            <sz val="8"/>
            <color indexed="81"/>
            <rFont val="Tahoma"/>
            <family val="2"/>
          </rPr>
          <t xml:space="preserve">
If you are using Excel formulas to compute the locked values, you may find it helpful to use the numerical options instead of text:
0 = No
1 = Yes
</t>
        </r>
        <r>
          <rPr>
            <u/>
            <sz val="8"/>
            <color indexed="81"/>
            <rFont val="Tahoma"/>
            <family val="2"/>
          </rPr>
          <t xml:space="preserve">Pasting
</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G2" authorId="0" shapeId="0" xr:uid="{00000000-0006-0000-0100-000007000000}">
      <text>
        <r>
          <rPr>
            <b/>
            <sz val="8"/>
            <color indexed="81"/>
            <rFont val="Tahoma"/>
            <family val="2"/>
          </rPr>
          <t xml:space="preserve">Vertex Polar R
</t>
        </r>
        <r>
          <rPr>
            <sz val="8"/>
            <color indexed="81"/>
            <rFont val="Tahoma"/>
            <family val="2"/>
          </rPr>
          <t xml:space="preserve">
Enter an optional vertex polar radial coordinate.  This is used only when the Layout is set to Polar or Polar Absolute in the graph pane.
</t>
        </r>
        <r>
          <rPr>
            <u/>
            <sz val="8"/>
            <color indexed="81"/>
            <rFont val="Tahoma"/>
            <family val="2"/>
          </rPr>
          <t>For the Polar Layout</t>
        </r>
        <r>
          <rPr>
            <sz val="8"/>
            <color indexed="81"/>
            <rFont val="Tahoma"/>
            <family val="2"/>
          </rPr>
          <t xml:space="preserve">
0.0 represents the polar origin, which is the center of the graph pane, while 1.0 represents one-half the graph pane's width or height, whichever is smaller.
Polar R values less than 0.0 are allowed, but they have the same effect as the value 0.0.  Similarly, polar R values greater than 1.0 are allowed, but they have the same effect as the value 1.0.
Any vertex that is missing polar coordinates is placed at the polar origin.
</t>
        </r>
        <r>
          <rPr>
            <u/>
            <sz val="8"/>
            <color indexed="81"/>
            <rFont val="Tahoma"/>
            <family val="2"/>
          </rPr>
          <t>For the Polar Absolute Layout</t>
        </r>
        <r>
          <rPr>
            <sz val="8"/>
            <color indexed="81"/>
            <rFont val="Tahoma"/>
            <family val="2"/>
          </rPr>
          <t xml:space="preserve">
0.0 represents the polar origin, which is the center of the graph pane, while 1.0 represents an absolute distance of about 1/96 inch.
There are no limits on Polar R values when using the Polar Absolute layout.  Negative values have the effect of adding 180 degrees to the specified Polar Angle.
Any vertex that is missing polar coordinates is placed at the polar origin.
</t>
        </r>
      </text>
    </comment>
    <comment ref="H2" authorId="0" shapeId="0" xr:uid="{00000000-0006-0000-0100-000008000000}">
      <text>
        <r>
          <rPr>
            <b/>
            <sz val="8"/>
            <color indexed="81"/>
            <rFont val="Tahoma"/>
            <family val="2"/>
          </rPr>
          <t xml:space="preserve">Vertex Polar Angle
</t>
        </r>
        <r>
          <rPr>
            <sz val="8"/>
            <color indexed="81"/>
            <rFont val="Tahoma"/>
            <family val="2"/>
          </rPr>
          <t>Enter an optional vertex polar angle coordinate, in degrees.  This is used only when the Layout is set to Polar or Polar Absolute in the graph pane.
0.0 degrees is to the right, 90.0 degrees is up, 180.0 degrees is to the left, and 270.0 degrees is down.  Angles less than 0 are allowed: -1.0 is the same as 359.0, for example.  Similarly, angles greater than 360.0 are allowed: 361.0 is the same as 1.0, for example.
Any vertex that is missing polar coordinates is placed at the polar origin.</t>
        </r>
        <r>
          <rPr>
            <b/>
            <sz val="8"/>
            <color indexed="81"/>
            <rFont val="Tahoma"/>
            <family val="2"/>
          </rPr>
          <t xml:space="preserve">
</t>
        </r>
      </text>
    </comment>
    <comment ref="I2" authorId="0" shapeId="0" xr:uid="{00000000-0006-0000-0100-000009000000}">
      <text>
        <r>
          <rPr>
            <b/>
            <sz val="8"/>
            <color indexed="81"/>
            <rFont val="Tahoma"/>
            <family val="2"/>
          </rPr>
          <t>Vertex Degree</t>
        </r>
        <r>
          <rPr>
            <sz val="8"/>
            <color indexed="81"/>
            <rFont val="Tahoma"/>
            <family val="2"/>
          </rPr>
          <t xml:space="preserve">
You can tell NodeXL to calculate this and other graph metrics by going to NodeXL, Analysis, Graph Metrics in the Ribbon.
</t>
        </r>
      </text>
    </comment>
    <comment ref="J2" authorId="0" shapeId="0" xr:uid="{00000000-0006-0000-0100-00000A000000}">
      <text>
        <r>
          <rPr>
            <b/>
            <sz val="8"/>
            <color indexed="81"/>
            <rFont val="Tahoma"/>
            <family val="2"/>
          </rPr>
          <t xml:space="preserve">Vertex Betweenness Centrality
</t>
        </r>
        <r>
          <rPr>
            <sz val="8"/>
            <color indexed="81"/>
            <rFont val="Tahoma"/>
            <family val="2"/>
          </rPr>
          <t xml:space="preserve">You can tell NodeXL to calculate this and other graph metrics by going to NodeXL, Analysis, Graph Metrics in the Ribbon.
</t>
        </r>
      </text>
    </comment>
    <comment ref="K2" authorId="0" shapeId="0" xr:uid="{00000000-0006-0000-0100-00000B000000}">
      <text>
        <r>
          <rPr>
            <b/>
            <sz val="8"/>
            <color indexed="81"/>
            <rFont val="Tahoma"/>
            <family val="2"/>
          </rPr>
          <t xml:space="preserve">Vertex Closeness Centrality
</t>
        </r>
        <r>
          <rPr>
            <sz val="8"/>
            <color indexed="81"/>
            <rFont val="Tahoma"/>
            <family val="2"/>
          </rPr>
          <t xml:space="preserve">You can tell NodeXL to calculate this and other graph metrics by going to NodeXL, Analysis, Graph Metrics in the Ribbon.
</t>
        </r>
      </text>
    </comment>
    <comment ref="L2" authorId="0" shapeId="0" xr:uid="{00000000-0006-0000-0100-00000C000000}">
      <text>
        <r>
          <rPr>
            <b/>
            <sz val="8"/>
            <color indexed="81"/>
            <rFont val="Tahoma"/>
            <family val="2"/>
          </rPr>
          <t xml:space="preserve">Vertex Eigenvector Centrality
</t>
        </r>
        <r>
          <rPr>
            <sz val="8"/>
            <color indexed="81"/>
            <rFont val="Tahoma"/>
            <family val="2"/>
          </rPr>
          <t xml:space="preserve">You can tell NodeXL to calculate this and other graph metrics by going to NodeXL, Analysis, Graph Metrics in the Ribbon.
</t>
        </r>
      </text>
    </comment>
    <comment ref="M2" authorId="0" shapeId="0" xr:uid="{00000000-0006-0000-0100-00000D000000}">
      <text>
        <r>
          <rPr>
            <b/>
            <sz val="8"/>
            <color indexed="81"/>
            <rFont val="Tahoma"/>
            <family val="2"/>
          </rPr>
          <t xml:space="preserve">Vertex ID
</t>
        </r>
        <r>
          <rPr>
            <sz val="8"/>
            <color indexed="81"/>
            <rFont val="Tahoma"/>
            <family val="2"/>
          </rPr>
          <t xml:space="preserve">
This is a unique ID that gets filled in automatically.  Do not edit this column.</t>
        </r>
      </text>
    </comment>
    <comment ref="O2" authorId="0" shapeId="0" xr:uid="{00000000-0006-0000-0100-00000E000000}">
      <text>
        <r>
          <rPr>
            <b/>
            <sz val="8"/>
            <color indexed="81"/>
            <rFont val="Tahoma"/>
            <family val="2"/>
          </rPr>
          <t>How to Add Your Own Columns</t>
        </r>
        <r>
          <rPr>
            <sz val="8"/>
            <color indexed="81"/>
            <rFont val="Tahoma"/>
            <family val="2"/>
          </rPr>
          <t xml:space="preserve">
If you want NodeXL to use any columns you add, you must add them to this table.  The table is distinguished from the rest of the worksheet by the table column headers in row 2, so you can tell where the table ends and the rest of the worksheet begins.
You can add a column to the right end of the table by simply typing a column name into the first empty cell in row 2.  Excel will automatically extend the table to the right to include the new column.
You can also insert a column anywhere within the table, but that will interfere with NodeXL's ability to show and hide groups of related columns and is not recommended.</t>
        </r>
        <r>
          <rPr>
            <b/>
            <sz val="8"/>
            <color indexed="81"/>
            <rFont val="Tahoma"/>
            <family val="2"/>
          </rPr>
          <t xml:space="preserv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TonyAdmin</author>
  </authors>
  <commentList>
    <comment ref="A1" authorId="0" shapeId="0" xr:uid="{00000000-0006-0000-0300-000001000000}">
      <text>
        <r>
          <rPr>
            <b/>
            <sz val="8"/>
            <color indexed="81"/>
            <rFont val="Tahoma"/>
            <family val="2"/>
          </rPr>
          <t>Overall Metrics</t>
        </r>
        <r>
          <rPr>
            <sz val="8"/>
            <color indexed="81"/>
            <rFont val="Tahoma"/>
            <family val="2"/>
          </rPr>
          <t xml:space="preserve">
</t>
        </r>
        <r>
          <rPr>
            <u/>
            <sz val="8"/>
            <color indexed="81"/>
            <rFont val="Tahoma"/>
            <family val="2"/>
          </rPr>
          <t>Worksheet Overview</t>
        </r>
        <r>
          <rPr>
            <sz val="8"/>
            <color indexed="81"/>
            <rFont val="Tahoma"/>
            <family val="2"/>
          </rPr>
          <t xml:space="preserve">
This worksheet displays overall graph metrics, which can be calculated using NodeXL, Analysis, Graph Metrics in the Ribbon.  It also displays overall readability metrics, which can be calculated using NodeXL, Graph, Layout, Calculate Readability Metrics.</t>
        </r>
      </text>
    </comment>
  </commentList>
</comments>
</file>

<file path=xl/sharedStrings.xml><?xml version="1.0" encoding="utf-8"?>
<sst xmlns="http://schemas.openxmlformats.org/spreadsheetml/2006/main" count="3953" uniqueCount="1470">
  <si>
    <t>Vertex 1</t>
  </si>
  <si>
    <t>Vertex 2</t>
  </si>
  <si>
    <t>Vertex</t>
  </si>
  <si>
    <t>Valid Edge Visibilities</t>
  </si>
  <si>
    <t>Valid Vertex Visibilities</t>
  </si>
  <si>
    <t>Valid Vertex Shapes</t>
  </si>
  <si>
    <t>Tooltip</t>
  </si>
  <si>
    <t>ID</t>
  </si>
  <si>
    <t>Locked?</t>
  </si>
  <si>
    <t>Valid Booleans Default False</t>
  </si>
  <si>
    <t>X</t>
  </si>
  <si>
    <t>Y</t>
  </si>
  <si>
    <t>Value</t>
  </si>
  <si>
    <t>Per-Workbook Setting</t>
  </si>
  <si>
    <t>Template Version</t>
  </si>
  <si>
    <t>Table Name</t>
  </si>
  <si>
    <t>Column Name</t>
  </si>
  <si>
    <t>Selected Minimum</t>
  </si>
  <si>
    <t>Selected Maximum</t>
  </si>
  <si>
    <t>Layout Order</t>
  </si>
  <si>
    <t>Polar R</t>
  </si>
  <si>
    <t>Polar Angle</t>
  </si>
  <si>
    <t>Graph Directedness</t>
  </si>
  <si>
    <t>Undirected</t>
  </si>
  <si>
    <t>Degree</t>
  </si>
  <si>
    <t>Betweenness Centrality</t>
  </si>
  <si>
    <t>Closeness Centrality</t>
  </si>
  <si>
    <t>Eigenvector Centrality</t>
  </si>
  <si>
    <t>Dynamic Filter</t>
  </si>
  <si>
    <t>Do Not Edit</t>
  </si>
  <si>
    <t>Other Columns</t>
  </si>
  <si>
    <t>Graph Metrics</t>
  </si>
  <si>
    <t>Layout</t>
  </si>
  <si>
    <t>Size</t>
  </si>
  <si>
    <t>Label</t>
  </si>
  <si>
    <t>This worksheet is no longer used but is retained to allow older versions of NodeXL to open workbooks created with NodeXL version 1.0.1.96 or later.</t>
  </si>
  <si>
    <t>Do not delete this worksheet.</t>
  </si>
  <si>
    <t>Show</t>
  </si>
  <si>
    <t>Skip</t>
  </si>
  <si>
    <t>Hide</t>
  </si>
  <si>
    <t>Show if in an Edge</t>
  </si>
  <si>
    <t>Circle</t>
  </si>
  <si>
    <t>Disk</t>
  </si>
  <si>
    <t>Sphere</t>
  </si>
  <si>
    <t>Square</t>
  </si>
  <si>
    <t>Solid Square</t>
  </si>
  <si>
    <t>Diamond</t>
  </si>
  <si>
    <t>Solid Diamond</t>
  </si>
  <si>
    <t>Triangle</t>
  </si>
  <si>
    <t>Solid Triangle</t>
  </si>
  <si>
    <t>Image</t>
  </si>
  <si>
    <t>No</t>
  </si>
  <si>
    <t>Yes</t>
  </si>
  <si>
    <t>Valid Vertex Label Positions</t>
  </si>
  <si>
    <t>Top Left</t>
  </si>
  <si>
    <t>Top Center</t>
  </si>
  <si>
    <t>Top Right</t>
  </si>
  <si>
    <t>Middle Left</t>
  </si>
  <si>
    <t>Middle Center</t>
  </si>
  <si>
    <t>Middle Right</t>
  </si>
  <si>
    <t>Bottom Left</t>
  </si>
  <si>
    <t>Bottom Center</t>
  </si>
  <si>
    <t>Bottom Right</t>
  </si>
  <si>
    <t>Auto Layout on Open</t>
  </si>
  <si>
    <t>Degree Bin</t>
  </si>
  <si>
    <t>Degree Frequency</t>
  </si>
  <si>
    <t>Minimum Degree</t>
  </si>
  <si>
    <t>Maximum Degree</t>
  </si>
  <si>
    <t>Average Degree</t>
  </si>
  <si>
    <t>Median Degree</t>
  </si>
  <si>
    <t>Not Available</t>
  </si>
  <si>
    <t>In-Degree Bin</t>
  </si>
  <si>
    <t>In-Degree Frequency</t>
  </si>
  <si>
    <t>Out-Degree Bin</t>
  </si>
  <si>
    <t>Out-Degree Frequency</t>
  </si>
  <si>
    <t>Betweenness Centrality Bin</t>
  </si>
  <si>
    <t>Betweenness Centrality Frequency</t>
  </si>
  <si>
    <t>Minimum Betweenness Centrality</t>
  </si>
  <si>
    <t>Maximum Betweenness Centrality</t>
  </si>
  <si>
    <t>Average Betweenness Centrality</t>
  </si>
  <si>
    <t>Median Betweenness Centrality</t>
  </si>
  <si>
    <t>Closeness Centrality Bin</t>
  </si>
  <si>
    <t>Closeness Centrality Frequency</t>
  </si>
  <si>
    <t>Minimum Closeness Centrality</t>
  </si>
  <si>
    <t>Maximum Closeness Centrality</t>
  </si>
  <si>
    <t>Average Closeness Centrality</t>
  </si>
  <si>
    <t>Median Closeness Centrality</t>
  </si>
  <si>
    <t>Eigenvector Centrality Bin</t>
  </si>
  <si>
    <t>Eigenvector Centrality Frequency</t>
  </si>
  <si>
    <t>Minimum Eigenvector Centrality</t>
  </si>
  <si>
    <t>Maximum Eigenvector Centrality</t>
  </si>
  <si>
    <t>Average Eigenvector Centrality</t>
  </si>
  <si>
    <t>Median Eigenvector Centrality</t>
  </si>
  <si>
    <t>Clustering Coefficient Bin</t>
  </si>
  <si>
    <t>Clustering Coefficient Frequency</t>
  </si>
  <si>
    <t>Dynamic Filter Bin</t>
  </si>
  <si>
    <t>Dynamic Filter Frequency</t>
  </si>
  <si>
    <t>Bin Divisor</t>
  </si>
  <si>
    <t>No Metric Message</t>
  </si>
  <si>
    <t>Dynamic Filter Source Column Range</t>
  </si>
  <si>
    <t>Histogram Property</t>
  </si>
  <si>
    <t xml:space="preserve">The empty chart above is used to create histogram images for dynamic filters.  It is associated with two columns in the HistogramBins table on the Overall Metrics worksheet, and on the HistogramProperties table on that worksheet.  The chart is on this worksheet instead of the more logical Overall Metrics worksheet because the chart must be visible for a histogram image to be created.  If the chart where in Overall Metrics in a visible range the user would see it, whereas the user never sees this Misc worksheet because the entire worksheet is hidden. </t>
  </si>
  <si>
    <t>Valid Edge Styles</t>
  </si>
  <si>
    <t>Solid</t>
  </si>
  <si>
    <t>Dash</t>
  </si>
  <si>
    <t>Dot</t>
  </si>
  <si>
    <t>Dash Dot</t>
  </si>
  <si>
    <t>Dash Dot Dot</t>
  </si>
  <si>
    <t>PageRank Bin</t>
  </si>
  <si>
    <t>PageRank Frequency</t>
  </si>
  <si>
    <t>Vertices</t>
  </si>
  <si>
    <t>Unique Edges</t>
  </si>
  <si>
    <t>Edges With Duplicates</t>
  </si>
  <si>
    <t>Total Edges</t>
  </si>
  <si>
    <t>Self-Loops</t>
  </si>
  <si>
    <t>Connected Components</t>
  </si>
  <si>
    <t>Single-Vertex Connected Components</t>
  </si>
  <si>
    <t>Maximum Vertices in a Connected Component</t>
  </si>
  <si>
    <t>Maximum Edges in a Connected Component</t>
  </si>
  <si>
    <t>Maximum Geodesic Distance (Diameter)</t>
  </si>
  <si>
    <t>Average Geodesic Distance</t>
  </si>
  <si>
    <t>Graph Density</t>
  </si>
  <si>
    <t>Nowhere</t>
  </si>
  <si>
    <t>Graph Metric</t>
  </si>
  <si>
    <t>Readability Metric</t>
  </si>
  <si>
    <t>Valid Group Shapes</t>
  </si>
  <si>
    <t>Valid Group Visibilities</t>
  </si>
  <si>
    <t>Reciprocated Vertex Pair Ratio</t>
  </si>
  <si>
    <t>Reciprocated Edge Ratio</t>
  </si>
  <si>
    <t>Workbook Settings 1</t>
  </si>
  <si>
    <t>Workbook Settings Cell Count</t>
  </si>
  <si>
    <t>Autofill Workbook Results</t>
  </si>
  <si>
    <t>Graph History</t>
  </si>
  <si>
    <t>Hipponicus II</t>
  </si>
  <si>
    <t>Pericles I</t>
  </si>
  <si>
    <t>Alcibiades III</t>
  </si>
  <si>
    <t>Nicias I</t>
  </si>
  <si>
    <t>Crito</t>
  </si>
  <si>
    <t>Socrates</t>
  </si>
  <si>
    <t>Niceratus II</t>
  </si>
  <si>
    <t>Antisthenes II</t>
  </si>
  <si>
    <t>Alcibiades II</t>
  </si>
  <si>
    <t>Theodorus</t>
  </si>
  <si>
    <t>Aristippus I</t>
  </si>
  <si>
    <t>Xenophon</t>
  </si>
  <si>
    <t>Meletus II</t>
  </si>
  <si>
    <t>Myrto</t>
  </si>
  <si>
    <t>Clito</t>
  </si>
  <si>
    <t>Apollodorus</t>
  </si>
  <si>
    <t>Hermogenes</t>
  </si>
  <si>
    <t>Critias IV</t>
  </si>
  <si>
    <t>Thrasyllus</t>
  </si>
  <si>
    <t>Cimon</t>
  </si>
  <si>
    <t>Phidias</t>
  </si>
  <si>
    <t>Aspasia</t>
  </si>
  <si>
    <t>Tisander</t>
  </si>
  <si>
    <t>Conon</t>
  </si>
  <si>
    <t>Hermon</t>
  </si>
  <si>
    <t>Isocrates</t>
  </si>
  <si>
    <t>Plato</t>
  </si>
  <si>
    <t>Phaedrus</t>
  </si>
  <si>
    <t>Callias III</t>
  </si>
  <si>
    <t>Sophroniscus II</t>
  </si>
  <si>
    <t>Critobulus</t>
  </si>
  <si>
    <t>Axiochus</t>
  </si>
  <si>
    <t>Clinias III</t>
  </si>
  <si>
    <t>Pericles II</t>
  </si>
  <si>
    <t>Xanthippus I</t>
  </si>
  <si>
    <t>Glaucon III</t>
  </si>
  <si>
    <t>Perictione</t>
  </si>
  <si>
    <t>Adeimantus son of Leucolophides</t>
  </si>
  <si>
    <t>Prodicus of Ceos</t>
  </si>
  <si>
    <t>Hermocrates</t>
  </si>
  <si>
    <t>Critias III</t>
  </si>
  <si>
    <t>Polemarchus</t>
  </si>
  <si>
    <t>Thrasymachus</t>
  </si>
  <si>
    <t>Charmantides</t>
  </si>
  <si>
    <t>Lysias</t>
  </si>
  <si>
    <t>Cephalus II</t>
  </si>
  <si>
    <t>Lysanius of Sphettus</t>
  </si>
  <si>
    <t>Adeimantus I</t>
  </si>
  <si>
    <t>Clitophon</t>
  </si>
  <si>
    <t>Metrodorus of Lampsacus</t>
  </si>
  <si>
    <t>Stesimbrotus of Thasos</t>
  </si>
  <si>
    <t>Ion of Ephesus</t>
  </si>
  <si>
    <t>Apemantus</t>
  </si>
  <si>
    <t>Eudicus</t>
  </si>
  <si>
    <t>Mikkos</t>
  </si>
  <si>
    <t>Hippias of Elis</t>
  </si>
  <si>
    <t>Ismenias the Theban</t>
  </si>
  <si>
    <t>Anthemion</t>
  </si>
  <si>
    <t>Gorgias</t>
  </si>
  <si>
    <t>Meno</t>
  </si>
  <si>
    <t>Sarambus</t>
  </si>
  <si>
    <t>Mithaecus</t>
  </si>
  <si>
    <t>Thearion the breadbaker</t>
  </si>
  <si>
    <t>Nausicydes of Cholarges</t>
  </si>
  <si>
    <t>Andron son of Androtion</t>
  </si>
  <si>
    <t>Antiphon II</t>
  </si>
  <si>
    <t>Glaucon IV</t>
  </si>
  <si>
    <t>Callicles</t>
  </si>
  <si>
    <t>Pyrilampes</t>
  </si>
  <si>
    <t>Pythocles</t>
  </si>
  <si>
    <t>Aristophon</t>
  </si>
  <si>
    <t>Chaerephon</t>
  </si>
  <si>
    <t>Hipponicus III</t>
  </si>
  <si>
    <t>Clinias IV</t>
  </si>
  <si>
    <t>Zeuxippus of Heraclea</t>
  </si>
  <si>
    <t>Protagoras</t>
  </si>
  <si>
    <t>Antimoerus of Mende</t>
  </si>
  <si>
    <t>Charmides</t>
  </si>
  <si>
    <t>Philippides I</t>
  </si>
  <si>
    <t>Hippocrates son of Apollodorus</t>
  </si>
  <si>
    <t>Chaeredemus</t>
  </si>
  <si>
    <t>Phaenarete</t>
  </si>
  <si>
    <t>Ctesippus</t>
  </si>
  <si>
    <t>Euthydemus of Chios</t>
  </si>
  <si>
    <t>Dionysodorus</t>
  </si>
  <si>
    <t>Democrates I</t>
  </si>
  <si>
    <t>Lysis II</t>
  </si>
  <si>
    <t>Hippothales</t>
  </si>
  <si>
    <t>Lysimachus II</t>
  </si>
  <si>
    <t>Aristides II</t>
  </si>
  <si>
    <t>Thucydides son of Melesias</t>
  </si>
  <si>
    <t>Nicias of Thebes</t>
  </si>
  <si>
    <t>Callaeschrus I</t>
  </si>
  <si>
    <t>Philemon</t>
  </si>
  <si>
    <t>Timarchus</t>
  </si>
  <si>
    <t>Euathlus</t>
  </si>
  <si>
    <t>Clitomachus</t>
  </si>
  <si>
    <t>Sophroniscus I</t>
  </si>
  <si>
    <t>Paralus</t>
  </si>
  <si>
    <t>Xanthippus II</t>
  </si>
  <si>
    <t>Zeno</t>
  </si>
  <si>
    <t>Damon</t>
  </si>
  <si>
    <t>Laches</t>
  </si>
  <si>
    <t>Pythoclides</t>
  </si>
  <si>
    <t>Cleombrotus</t>
  </si>
  <si>
    <t>Demodocus</t>
  </si>
  <si>
    <t>Theages</t>
  </si>
  <si>
    <t>Euthydemus son of Diocles</t>
  </si>
  <si>
    <t>Dinomache</t>
  </si>
  <si>
    <t>Clinias II</t>
  </si>
  <si>
    <t>Xanthippe</t>
  </si>
  <si>
    <t>Euripides</t>
  </si>
  <si>
    <t>Anytus</t>
  </si>
  <si>
    <t>Simmias</t>
  </si>
  <si>
    <t>Sophocles</t>
  </si>
  <si>
    <t>Anaxagoras</t>
  </si>
  <si>
    <t>Agathon</t>
  </si>
  <si>
    <t>Theodorus of Byzantium</t>
  </si>
  <si>
    <t>Acumenus</t>
  </si>
  <si>
    <t>Aristophanes</t>
  </si>
  <si>
    <t>Aristodemus</t>
  </si>
  <si>
    <t>Eryximachus</t>
  </si>
  <si>
    <t>Phoenix</t>
  </si>
  <si>
    <t>Callias f. of Protarchus</t>
  </si>
  <si>
    <t>Protarchus</t>
  </si>
  <si>
    <t>Philebus</t>
  </si>
  <si>
    <t>Aristotle</t>
  </si>
  <si>
    <t>Antiphon I</t>
  </si>
  <si>
    <t>Parmenides</t>
  </si>
  <si>
    <t>Cephalus of Clazomenae</t>
  </si>
  <si>
    <t>Ariston</t>
  </si>
  <si>
    <t>Young Socrates</t>
  </si>
  <si>
    <t>Theaetetus</t>
  </si>
  <si>
    <t>unnamed women of his household</t>
  </si>
  <si>
    <t>Philolaus</t>
  </si>
  <si>
    <t>Lamprocles II</t>
  </si>
  <si>
    <t>Euclides</t>
  </si>
  <si>
    <t>Phaedondes of Thebes</t>
  </si>
  <si>
    <t>Chaerecrates</t>
  </si>
  <si>
    <t>Lycon</t>
  </si>
  <si>
    <t>Antiphon of Cephisia</t>
  </si>
  <si>
    <t>Nicostratus</t>
  </si>
  <si>
    <t>Theodotus</t>
  </si>
  <si>
    <t>Theozotides I</t>
  </si>
  <si>
    <t>Paralius</t>
  </si>
  <si>
    <t>Cebes</t>
  </si>
  <si>
    <t>Echecrates</t>
  </si>
  <si>
    <t>Phaedo</t>
  </si>
  <si>
    <t>Epigenes</t>
  </si>
  <si>
    <t>Timaeus</t>
  </si>
  <si>
    <t>Phanosthenes of Andros</t>
  </si>
  <si>
    <t>Heraclides of Clazomenae</t>
  </si>
  <si>
    <t>Timotheus</t>
  </si>
  <si>
    <t>Morychus</t>
  </si>
  <si>
    <t>Tisias</t>
  </si>
  <si>
    <t>Evenus of Paros</t>
  </si>
  <si>
    <t>Euthydemus son of Cephalus II</t>
  </si>
  <si>
    <t>Demos son of Pyrilampes</t>
  </si>
  <si>
    <t>Adeimantus son of Cepis</t>
  </si>
  <si>
    <t>Autolycus</t>
  </si>
  <si>
    <t>Lamprus</t>
  </si>
  <si>
    <t>Archinus</t>
  </si>
  <si>
    <t>Dion</t>
  </si>
  <si>
    <t>Apollodorus of Cyzicus</t>
  </si>
  <si>
    <t>Phidostratus</t>
  </si>
  <si>
    <t>Aristippus of Larissa</t>
  </si>
  <si>
    <t>Aristocrates II</t>
  </si>
  <si>
    <t>Polus</t>
  </si>
  <si>
    <t>Herodicus</t>
  </si>
  <si>
    <t>Orthagoras of Thebes</t>
  </si>
  <si>
    <t>Herodicus of Selymbria</t>
  </si>
  <si>
    <t>Patrocles</t>
  </si>
  <si>
    <t>Connus</t>
  </si>
  <si>
    <t>Sannio</t>
  </si>
  <si>
    <t>Zopyrus</t>
  </si>
  <si>
    <t>Callias, son of Calliades</t>
  </si>
  <si>
    <t>Agathocles</t>
  </si>
  <si>
    <t>Licymnius</t>
  </si>
  <si>
    <t>Epicrates</t>
  </si>
  <si>
    <t>Diotima of Mantinea</t>
  </si>
  <si>
    <t>Pausanias</t>
  </si>
  <si>
    <t>Philippus I</t>
  </si>
  <si>
    <t>Pythodorus</t>
  </si>
  <si>
    <t>Melissus of Samos</t>
  </si>
  <si>
    <t>Terpsion</t>
  </si>
  <si>
    <t>Cratylus</t>
  </si>
  <si>
    <t>Euthyphro</t>
  </si>
  <si>
    <t>Leon</t>
  </si>
  <si>
    <t>Graph Type</t>
  </si>
  <si>
    <t>Modularity</t>
  </si>
  <si>
    <t>NodeXL Version</t>
  </si>
  <si>
    <t>Not Applicable</t>
  </si>
  <si>
    <t>Workbook Settings 2</t>
  </si>
  <si>
    <t>father of Eryximachus</t>
  </si>
  <si>
    <t>Family of student</t>
  </si>
  <si>
    <t>friends son</t>
  </si>
  <si>
    <t>inner circle</t>
  </si>
  <si>
    <t>musician, teacher of Damon, sophist</t>
  </si>
  <si>
    <t>Friend of Socrates</t>
  </si>
  <si>
    <t>Lover</t>
  </si>
  <si>
    <t>philosopher</t>
  </si>
  <si>
    <t>intellectual</t>
  </si>
  <si>
    <t>father of Anytus his accuser</t>
  </si>
  <si>
    <t>Protagoras's star student</t>
  </si>
  <si>
    <t>grandfather of the younger Antiphon II, father of Pyrilampes</t>
  </si>
  <si>
    <t>at death, constant companion</t>
  </si>
  <si>
    <t>accuser</t>
  </si>
  <si>
    <t>acquaintance, father of Eudicus</t>
  </si>
  <si>
    <t>student, at death</t>
  </si>
  <si>
    <t>example of a foreign general</t>
  </si>
  <si>
    <t>example of an orator</t>
  </si>
  <si>
    <t>interlocutor</t>
  </si>
  <si>
    <t>student</t>
  </si>
  <si>
    <t>philosopher in Cyrene</t>
  </si>
  <si>
    <t>student of Gorgias</t>
  </si>
  <si>
    <t>famous general and politician</t>
  </si>
  <si>
    <t>Plato's father! Family of student</t>
  </si>
  <si>
    <t>comedian and friend</t>
  </si>
  <si>
    <t>heard about him</t>
  </si>
  <si>
    <t>One of the Thirty</t>
  </si>
  <si>
    <t>Socrates's oratory teacher</t>
  </si>
  <si>
    <t>son of accuser Lycon</t>
  </si>
  <si>
    <t>uncle of Alcibiades, father of Clinias III</t>
  </si>
  <si>
    <t>friend</t>
  </si>
  <si>
    <t>father of Protarchus</t>
  </si>
  <si>
    <t>inner circle, jailbreaker</t>
  </si>
  <si>
    <t>father of Lysias</t>
  </si>
  <si>
    <t>Philosopher from Clazomenae</t>
  </si>
  <si>
    <t>brother of Chaerephon</t>
  </si>
  <si>
    <t>stepfather of Socrates</t>
  </si>
  <si>
    <t>friend, silent auditor in Republic</t>
  </si>
  <si>
    <t>friend and lover</t>
  </si>
  <si>
    <t>knows him</t>
  </si>
  <si>
    <t>Alcibiades' father</t>
  </si>
  <si>
    <t>Alcibiades' brother</t>
  </si>
  <si>
    <t>Socrates's cithara teacher</t>
  </si>
  <si>
    <t>friend and philosopher</t>
  </si>
  <si>
    <t>inner circle interlocutor Critias</t>
  </si>
  <si>
    <t>at death</t>
  </si>
  <si>
    <t>inner circle, son of Crito</t>
  </si>
  <si>
    <t>teacher of Pericles</t>
  </si>
  <si>
    <t>son of Lysis I</t>
  </si>
  <si>
    <t>Family of student, father of Theages</t>
  </si>
  <si>
    <t>Callicles's beloved, son of Pyrilampes</t>
  </si>
  <si>
    <t>knows her</t>
  </si>
  <si>
    <t>sophist</t>
  </si>
  <si>
    <t>Socrates' teacher or eros</t>
  </si>
  <si>
    <t>friend of Lysias</t>
  </si>
  <si>
    <t>At Symposium, son of Acumenus</t>
  </si>
  <si>
    <t>runner</t>
  </si>
  <si>
    <t>Eudicus invited Hippias to town</t>
  </si>
  <si>
    <t>contemporaries</t>
  </si>
  <si>
    <t>Lysias's brother</t>
  </si>
  <si>
    <t>student of Socrates</t>
  </si>
  <si>
    <t>rhetorician, teacher</t>
  </si>
  <si>
    <t>father of Perictione and Charmides</t>
  </si>
  <si>
    <t>statesman from Syracuse</t>
  </si>
  <si>
    <t>Brother of Gorgias</t>
  </si>
  <si>
    <t>example of a sophist</t>
  </si>
  <si>
    <t>father of Nicias</t>
  </si>
  <si>
    <t>example</t>
  </si>
  <si>
    <t>friend of Socrates</t>
  </si>
  <si>
    <t>Pericles's son's halfbrother</t>
  </si>
  <si>
    <t>related to Callias III etc</t>
  </si>
  <si>
    <t>friends</t>
  </si>
  <si>
    <t>General at Delium</t>
  </si>
  <si>
    <t>son</t>
  </si>
  <si>
    <t>Socrates's music teacher</t>
  </si>
  <si>
    <t>friend, Polus' rhetoric teacher</t>
  </si>
  <si>
    <t>hired Socrates</t>
  </si>
  <si>
    <t>at death, interlocutor</t>
  </si>
  <si>
    <t>guest of Anytus</t>
  </si>
  <si>
    <t>example of a rhapsode</t>
  </si>
  <si>
    <t>peer, wrestling teacher</t>
  </si>
  <si>
    <t>fellow citizen</t>
  </si>
  <si>
    <t>distant acquaintance in town</t>
  </si>
  <si>
    <t>target for murder</t>
  </si>
  <si>
    <t>student present at trial</t>
  </si>
  <si>
    <t>Pericles's son</t>
  </si>
  <si>
    <t>Socrates' brother</t>
  </si>
  <si>
    <t>At Symposium</t>
  </si>
  <si>
    <t>mother of Plato</t>
  </si>
  <si>
    <t>student of Socrates, founded philosophy school</t>
  </si>
  <si>
    <t>Socrates' mother</t>
  </si>
  <si>
    <t>school hosting Hippias</t>
  </si>
  <si>
    <t>at Protagoras's side</t>
  </si>
  <si>
    <t>philosopher in Phlius</t>
  </si>
  <si>
    <t>Philippus's son</t>
  </si>
  <si>
    <t>knows Socrates and brothers well</t>
  </si>
  <si>
    <t>aristocratic student</t>
  </si>
  <si>
    <t>father of Phaedrus</t>
  </si>
  <si>
    <t>Colleague of Antiphon, philosopher</t>
  </si>
  <si>
    <t>jailbreaker</t>
  </si>
  <si>
    <t>EGO</t>
  </si>
  <si>
    <t>Socrates' father</t>
  </si>
  <si>
    <t>friend of Euclides</t>
  </si>
  <si>
    <t>friend and geometer</t>
  </si>
  <si>
    <t>general in Athens</t>
  </si>
  <si>
    <t>philosopher from Locri</t>
  </si>
  <si>
    <t>friend of Plato, Isocrates</t>
  </si>
  <si>
    <t>women in his family</t>
  </si>
  <si>
    <t>wife</t>
  </si>
  <si>
    <t>Pericles' father</t>
  </si>
  <si>
    <t>close to Protagoras</t>
  </si>
  <si>
    <t>Student of Theodorus</t>
  </si>
  <si>
    <t>Alcibiades' tutor</t>
  </si>
  <si>
    <t>Relation to Socrates</t>
  </si>
  <si>
    <t>Prt. 315e</t>
  </si>
  <si>
    <t>Prt. 315a</t>
  </si>
  <si>
    <t>Prm. 126a-c, Plut. Mor. 484f</t>
  </si>
  <si>
    <t>Ap. 33e</t>
  </si>
  <si>
    <t>L.Hp. 363b, G. Hp. 286b pat.</t>
  </si>
  <si>
    <t>Ion 541c-d</t>
  </si>
  <si>
    <t>Phlb. 19b5, pat.</t>
  </si>
  <si>
    <t>Euthd. 297e</t>
  </si>
  <si>
    <t>Phd. 59c3</t>
  </si>
  <si>
    <t>Thg. 129a</t>
  </si>
  <si>
    <t>Mx. 234b</t>
  </si>
  <si>
    <t>Smp. 201d</t>
  </si>
  <si>
    <t>Ap. 20a, Lys. 14.28, Andoc. 1.121, Andoc. 1.126, Agora 19.26.455</t>
  </si>
  <si>
    <t>Ly. 204a</t>
  </si>
  <si>
    <t>Grg. 487c, Xen Mem 2.7.5-66, Aristoph. Eccl. 424-6</t>
  </si>
  <si>
    <t>Thg. 129b</t>
  </si>
  <si>
    <t>Prt. 318c-d</t>
  </si>
  <si>
    <t>[Pl.] G.Hp. 286b</t>
  </si>
  <si>
    <t>[Pl.] Thg. 129b</t>
  </si>
  <si>
    <t>Smp. 172b</t>
  </si>
  <si>
    <t>Thg. 129d</t>
  </si>
  <si>
    <t>Grg. 518b</t>
  </si>
  <si>
    <t>all</t>
  </si>
  <si>
    <t>Thg. 129a-c</t>
  </si>
  <si>
    <t>Sources</t>
  </si>
  <si>
    <t>not</t>
  </si>
  <si>
    <t>Socratic</t>
  </si>
  <si>
    <t>Philosopher or not</t>
  </si>
  <si>
    <t>Athens</t>
  </si>
  <si>
    <t>Collytus</t>
  </si>
  <si>
    <t>Scambonidae</t>
  </si>
  <si>
    <t>Sphettus</t>
  </si>
  <si>
    <t>Paeania</t>
  </si>
  <si>
    <t>Clazomenae</t>
  </si>
  <si>
    <t>Gargettus</t>
  </si>
  <si>
    <t>Euonymon</t>
  </si>
  <si>
    <t>Mende</t>
  </si>
  <si>
    <t>Cephisia</t>
  </si>
  <si>
    <t>Phaleron</t>
  </si>
  <si>
    <t>Cyzicus and Athens</t>
  </si>
  <si>
    <t>Alopece</t>
  </si>
  <si>
    <t>Coele</t>
  </si>
  <si>
    <t>Cholarges</t>
  </si>
  <si>
    <t>Cyrene</t>
  </si>
  <si>
    <t>Larissa</t>
  </si>
  <si>
    <t>Cydathenaeum</t>
  </si>
  <si>
    <t>Thasos</t>
  </si>
  <si>
    <t>Thorae</t>
  </si>
  <si>
    <t>Miletus</t>
  </si>
  <si>
    <t>Thoricus</t>
  </si>
  <si>
    <t>Aexone</t>
  </si>
  <si>
    <t>Acharnae</t>
  </si>
  <si>
    <t>Thebes</t>
  </si>
  <si>
    <t>Laciadae</t>
  </si>
  <si>
    <t>Ambracia</t>
  </si>
  <si>
    <t>Oe</t>
  </si>
  <si>
    <t>Anagyrus</t>
  </si>
  <si>
    <t>Syracuse</t>
  </si>
  <si>
    <t>Chios &amp; Thurii</t>
  </si>
  <si>
    <t>Mantinea</t>
  </si>
  <si>
    <t>Phlius</t>
  </si>
  <si>
    <t>?Thebes</t>
  </si>
  <si>
    <t>Megara</t>
  </si>
  <si>
    <t>Sunium</t>
  </si>
  <si>
    <t>Phlya</t>
  </si>
  <si>
    <t>Paros</t>
  </si>
  <si>
    <t>Leontini</t>
  </si>
  <si>
    <t>Clazomenae and Athens</t>
  </si>
  <si>
    <t>Selymbria</t>
  </si>
  <si>
    <t>Elis</t>
  </si>
  <si>
    <t>Ephesus</t>
  </si>
  <si>
    <t>Erchia</t>
  </si>
  <si>
    <t>Salamis and Athens</t>
  </si>
  <si>
    <t>Chios</t>
  </si>
  <si>
    <t>Thurii and Athens</t>
  </si>
  <si>
    <t>Pithus</t>
  </si>
  <si>
    <t>Samos</t>
  </si>
  <si>
    <t>Thessaly</t>
  </si>
  <si>
    <t>Lampsacus</t>
  </si>
  <si>
    <t>Thria</t>
  </si>
  <si>
    <t>Cydantidae</t>
  </si>
  <si>
    <t>Athmonon</t>
  </si>
  <si>
    <t>Elea in Italy</t>
  </si>
  <si>
    <t>Cerameis</t>
  </si>
  <si>
    <t>Myrrhinus</t>
  </si>
  <si>
    <t>Andros and Athens</t>
  </si>
  <si>
    <t>Croton (or Tarentum)</t>
  </si>
  <si>
    <t>Thurii</t>
  </si>
  <si>
    <t>Acragas (Sicily)</t>
  </si>
  <si>
    <t>Ceos</t>
  </si>
  <si>
    <t>Abdera</t>
  </si>
  <si>
    <t xml:space="preserve">Athens </t>
  </si>
  <si>
    <t>Byzantium</t>
  </si>
  <si>
    <t>Chalcedon</t>
  </si>
  <si>
    <t>Locri Epizephyrii</t>
  </si>
  <si>
    <t>Anaphlystus</t>
  </si>
  <si>
    <t>Aphidna</t>
  </si>
  <si>
    <t>Cholargus</t>
  </si>
  <si>
    <t>Heraclea</t>
  </si>
  <si>
    <t>Thrace</t>
  </si>
  <si>
    <t>Hometown</t>
  </si>
  <si>
    <t>Melite</t>
  </si>
  <si>
    <t xml:space="preserve">M. 90a </t>
  </si>
  <si>
    <t>Heroscamander</t>
  </si>
  <si>
    <t>Aeschines Socraticus</t>
  </si>
  <si>
    <t xml:space="preserve">Aeschines Socraticus </t>
  </si>
  <si>
    <t>Nails Page No.</t>
  </si>
  <si>
    <t>1</t>
  </si>
  <si>
    <t>2</t>
  </si>
  <si>
    <t>3</t>
  </si>
  <si>
    <t>4</t>
  </si>
  <si>
    <t>5</t>
  </si>
  <si>
    <t>8</t>
  </si>
  <si>
    <t>10</t>
  </si>
  <si>
    <t>23</t>
  </si>
  <si>
    <t>28</t>
  </si>
  <si>
    <t>332</t>
  </si>
  <si>
    <t>30</t>
  </si>
  <si>
    <t>31</t>
  </si>
  <si>
    <t>32</t>
  </si>
  <si>
    <t>35</t>
  </si>
  <si>
    <t>37</t>
  </si>
  <si>
    <t>39</t>
  </si>
  <si>
    <t>40</t>
  </si>
  <si>
    <t>43</t>
  </si>
  <si>
    <t>49</t>
  </si>
  <si>
    <t>50</t>
  </si>
  <si>
    <t>51</t>
  </si>
  <si>
    <t>52</t>
  </si>
  <si>
    <t>53</t>
  </si>
  <si>
    <t>54</t>
  </si>
  <si>
    <t>57, 333</t>
  </si>
  <si>
    <t>57</t>
  </si>
  <si>
    <t>58</t>
  </si>
  <si>
    <t>62</t>
  </si>
  <si>
    <t>63</t>
  </si>
  <si>
    <t>67</t>
  </si>
  <si>
    <t>74</t>
  </si>
  <si>
    <t>68</t>
  </si>
  <si>
    <t>75</t>
  </si>
  <si>
    <t>82</t>
  </si>
  <si>
    <t>84</t>
  </si>
  <si>
    <t>83</t>
  </si>
  <si>
    <t>85</t>
  </si>
  <si>
    <t>86</t>
  </si>
  <si>
    <t>89</t>
  </si>
  <si>
    <t>90</t>
  </si>
  <si>
    <t>96</t>
  </si>
  <si>
    <t>98</t>
  </si>
  <si>
    <t>99</t>
  </si>
  <si>
    <t>100</t>
  </si>
  <si>
    <t>101</t>
  </si>
  <si>
    <t>102</t>
  </si>
  <si>
    <t>103</t>
  </si>
  <si>
    <t>105</t>
  </si>
  <si>
    <t>106</t>
  </si>
  <si>
    <t>108</t>
  </si>
  <si>
    <t>114</t>
  </si>
  <si>
    <t>116</t>
  </si>
  <si>
    <t>119</t>
  </si>
  <si>
    <t>121</t>
  </si>
  <si>
    <t>123</t>
  </si>
  <si>
    <t>124</t>
  </si>
  <si>
    <t>125</t>
  </si>
  <si>
    <t>129</t>
  </si>
  <si>
    <t>136</t>
  </si>
  <si>
    <t>137</t>
  </si>
  <si>
    <t>138</t>
  </si>
  <si>
    <t>139</t>
  </si>
  <si>
    <t>140</t>
  </si>
  <si>
    <t>143</t>
  </si>
  <si>
    <t>144</t>
  </si>
  <si>
    <t>146</t>
  </si>
  <si>
    <t>148</t>
  </si>
  <si>
    <t>152</t>
  </si>
  <si>
    <t>151</t>
  </si>
  <si>
    <t>153</t>
  </si>
  <si>
    <t>154</t>
  </si>
  <si>
    <t>156</t>
  </si>
  <si>
    <t>159</t>
  </si>
  <si>
    <t>161</t>
  </si>
  <si>
    <t>162</t>
  </si>
  <si>
    <t>338, 165</t>
  </si>
  <si>
    <t>164</t>
  </si>
  <si>
    <t>338</t>
  </si>
  <si>
    <t>168</t>
  </si>
  <si>
    <t>169</t>
  </si>
  <si>
    <t>172</t>
  </si>
  <si>
    <t>173</t>
  </si>
  <si>
    <t>174</t>
  </si>
  <si>
    <t>175</t>
  </si>
  <si>
    <t>339</t>
  </si>
  <si>
    <t>178</t>
  </si>
  <si>
    <t>180</t>
  </si>
  <si>
    <t>183</t>
  </si>
  <si>
    <t>185</t>
  </si>
  <si>
    <t>188</t>
  </si>
  <si>
    <t>190</t>
  </si>
  <si>
    <t>194</t>
  </si>
  <si>
    <t>195</t>
  </si>
  <si>
    <t>198</t>
  </si>
  <si>
    <t>202</t>
  </si>
  <si>
    <t>340</t>
  </si>
  <si>
    <t>203</t>
  </si>
  <si>
    <t>204</t>
  </si>
  <si>
    <t>341</t>
  </si>
  <si>
    <t>206</t>
  </si>
  <si>
    <t>208</t>
  </si>
  <si>
    <t>210</t>
  </si>
  <si>
    <t>211</t>
  </si>
  <si>
    <t>215</t>
  </si>
  <si>
    <t>216</t>
  </si>
  <si>
    <t>217</t>
  </si>
  <si>
    <t>218</t>
  </si>
  <si>
    <t>222</t>
  </si>
  <si>
    <t>223</t>
  </si>
  <si>
    <t>228</t>
  </si>
  <si>
    <t>231</t>
  </si>
  <si>
    <t>232</t>
  </si>
  <si>
    <t>234</t>
  </si>
  <si>
    <t>235</t>
  </si>
  <si>
    <t>236</t>
  </si>
  <si>
    <t>237</t>
  </si>
  <si>
    <t>238</t>
  </si>
  <si>
    <t>240, 342</t>
  </si>
  <si>
    <t>241</t>
  </si>
  <si>
    <t>243</t>
  </si>
  <si>
    <t>251</t>
  </si>
  <si>
    <t>252</t>
  </si>
  <si>
    <t>254</t>
  </si>
  <si>
    <t>256</t>
  </si>
  <si>
    <t>257</t>
  </si>
  <si>
    <t>343</t>
  </si>
  <si>
    <t>259</t>
  </si>
  <si>
    <t>260</t>
  </si>
  <si>
    <t>263</t>
  </si>
  <si>
    <t>270</t>
  </si>
  <si>
    <t>273</t>
  </si>
  <si>
    <t>274</t>
  </si>
  <si>
    <t>278</t>
  </si>
  <si>
    <t>281</t>
  </si>
  <si>
    <t>283</t>
  </si>
  <si>
    <t>287</t>
  </si>
  <si>
    <t>288</t>
  </si>
  <si>
    <t>290</t>
  </si>
  <si>
    <t>293</t>
  </si>
  <si>
    <t>293-4</t>
  </si>
  <si>
    <t>294</t>
  </si>
  <si>
    <t>295, 344</t>
  </si>
  <si>
    <t>208-9</t>
  </si>
  <si>
    <t>183, 299</t>
  </si>
  <si>
    <t>345</t>
  </si>
  <si>
    <t>300</t>
  </si>
  <si>
    <t>301</t>
  </si>
  <si>
    <t>269</t>
  </si>
  <si>
    <t>304</t>
  </si>
  <si>
    <t>305</t>
  </si>
  <si>
    <t>physician</t>
  </si>
  <si>
    <t>general</t>
  </si>
  <si>
    <t>orator, rhetorician, teacher</t>
  </si>
  <si>
    <t>musician and music teacher</t>
  </si>
  <si>
    <t>playwright, poet</t>
  </si>
  <si>
    <t>statesman, general</t>
  </si>
  <si>
    <t>statesman, Atthidographer, oligarch 400 in 411</t>
  </si>
  <si>
    <t>tanner, father of Anytus</t>
  </si>
  <si>
    <t>philosopher Protagoras's protégé</t>
  </si>
  <si>
    <t>horses, liturgies</t>
  </si>
  <si>
    <t>orator</t>
  </si>
  <si>
    <t>shoemaker, businessman</t>
  </si>
  <si>
    <t>rhetorician, statesman, general</t>
  </si>
  <si>
    <t>businessman</t>
  </si>
  <si>
    <t>student of Gorgias, statesman in Thessaly</t>
  </si>
  <si>
    <t>inferior ordinary man but wannabe</t>
  </si>
  <si>
    <t>cleruch colonist on Aegina</t>
  </si>
  <si>
    <t>playwright</t>
  </si>
  <si>
    <t>painter</t>
  </si>
  <si>
    <t>oligarch statesman</t>
  </si>
  <si>
    <t>Pericles's mistress</t>
  </si>
  <si>
    <t>athlete pancration</t>
  </si>
  <si>
    <t>statesman</t>
  </si>
  <si>
    <t>statesman?</t>
  </si>
  <si>
    <t>richest man in Greece, silver mine owner, general</t>
  </si>
  <si>
    <t>metic, businessman</t>
  </si>
  <si>
    <t>Student</t>
  </si>
  <si>
    <t>Patrocles's father, husband of Socrates's mother</t>
  </si>
  <si>
    <t>landholder</t>
  </si>
  <si>
    <t>beauty</t>
  </si>
  <si>
    <t>idiot</t>
  </si>
  <si>
    <t>statesman, oligarch</t>
  </si>
  <si>
    <t>cithara teacher</t>
  </si>
  <si>
    <t>agriculture</t>
  </si>
  <si>
    <t>general, statesman</t>
  </si>
  <si>
    <t>raised peacocks</t>
  </si>
  <si>
    <t>mother</t>
  </si>
  <si>
    <t>rhetorician</t>
  </si>
  <si>
    <t>priestess</t>
  </si>
  <si>
    <t>philosopher , Pythagorean</t>
  </si>
  <si>
    <t>orator, statesman, rhetorician</t>
  </si>
  <si>
    <t>athlete runner</t>
  </si>
  <si>
    <t>philosopher, founder of Megarian school</t>
  </si>
  <si>
    <t>leather-worker</t>
  </si>
  <si>
    <t>diviner, prophet</t>
  </si>
  <si>
    <t>rhetorician, poet</t>
  </si>
  <si>
    <t>soldier, then statesman</t>
  </si>
  <si>
    <t>aristocrat</t>
  </si>
  <si>
    <t>philosopher, sophist, diplomat</t>
  </si>
  <si>
    <t>rhapsode</t>
  </si>
  <si>
    <t>stateman</t>
  </si>
  <si>
    <t>orator, writer</t>
  </si>
  <si>
    <t>teacher, musician</t>
  </si>
  <si>
    <t>politician, accuser</t>
  </si>
  <si>
    <t>aristocrat, father of Aeschines "Socraticus"</t>
  </si>
  <si>
    <t>orator, also financier, colonist</t>
  </si>
  <si>
    <t>wealthy but dumb</t>
  </si>
  <si>
    <t>taught wrestling</t>
  </si>
  <si>
    <t>tanning factory</t>
  </si>
  <si>
    <t xml:space="preserve">philosopher </t>
  </si>
  <si>
    <t>politics</t>
  </si>
  <si>
    <t>student of Gorgias, mercenary</t>
  </si>
  <si>
    <t>teacher in palaestra</t>
  </si>
  <si>
    <t>cookbook writer</t>
  </si>
  <si>
    <t>syntrierarch, wealthy</t>
  </si>
  <si>
    <t>miller</t>
  </si>
  <si>
    <t>trierarch, wealthy</t>
  </si>
  <si>
    <t>aulos-teacher</t>
  </si>
  <si>
    <t>Treasurer</t>
  </si>
  <si>
    <t>Socrates's half-brother</t>
  </si>
  <si>
    <t>mother of Plato, Adeimantus I, Glaucon IV, Antiphon II and stepson Demos</t>
  </si>
  <si>
    <t>founded school of philosophy</t>
  </si>
  <si>
    <t>Midwife</t>
  </si>
  <si>
    <t>sculptor</t>
  </si>
  <si>
    <t>school master</t>
  </si>
  <si>
    <t>silver mining</t>
  </si>
  <si>
    <t>statesman, late student of philosophy</t>
  </si>
  <si>
    <t>sophist, philosopher</t>
  </si>
  <si>
    <t>son of Callias, student</t>
  </si>
  <si>
    <t>commander</t>
  </si>
  <si>
    <t>soldier</t>
  </si>
  <si>
    <t>winemaker</t>
  </si>
  <si>
    <t>rhapsode, historian</t>
  </si>
  <si>
    <t>geometer, mathemetician</t>
  </si>
  <si>
    <t>breadbaker</t>
  </si>
  <si>
    <t>geometer</t>
  </si>
  <si>
    <t>students</t>
  </si>
  <si>
    <t>politician</t>
  </si>
  <si>
    <t>housekeepers</t>
  </si>
  <si>
    <t>writer, mercenary</t>
  </si>
  <si>
    <t>mad brother</t>
  </si>
  <si>
    <t>Line of work</t>
  </si>
  <si>
    <t>470s -&gt; 415</t>
  </si>
  <si>
    <t>432-&gt;382</t>
  </si>
  <si>
    <t>450s-440s-&gt;405</t>
  </si>
  <si>
    <t>died c. 356</t>
  </si>
  <si>
    <t>480s-470's, &lt;433/2</t>
  </si>
  <si>
    <t>&gt;447-401</t>
  </si>
  <si>
    <t>451-404</t>
  </si>
  <si>
    <t>499/8-428/7</t>
  </si>
  <si>
    <t>445-&gt;410</t>
  </si>
  <si>
    <t>active in 433/2</t>
  </si>
  <si>
    <t>b. 510s</t>
  </si>
  <si>
    <t>&gt;422-382</t>
  </si>
  <si>
    <t>446-&gt;366</t>
  </si>
  <si>
    <t>&lt;443-&gt;399</t>
  </si>
  <si>
    <t>5th c.</t>
  </si>
  <si>
    <t>&lt;429</t>
  </si>
  <si>
    <t>active during Peloponnesian  War</t>
  </si>
  <si>
    <t>active 405-399</t>
  </si>
  <si>
    <t>440s-411</t>
  </si>
  <si>
    <t>&gt;440-&gt;399</t>
  </si>
  <si>
    <t>active late 5th c</t>
  </si>
  <si>
    <t>470s-406</t>
  </si>
  <si>
    <t>450s-&lt;400</t>
  </si>
  <si>
    <t>460s-424</t>
  </si>
  <si>
    <t>450-386</t>
  </si>
  <si>
    <t>465-&gt;403</t>
  </si>
  <si>
    <t>late 470s-&gt;401/0</t>
  </si>
  <si>
    <t>440-404/3</t>
  </si>
  <si>
    <t>b. 455-1, &gt;407/6</t>
  </si>
  <si>
    <t>490-&lt;429</t>
  </si>
  <si>
    <t>450-367/6</t>
  </si>
  <si>
    <t>470-432</t>
  </si>
  <si>
    <t>b. 450-445, 404/3</t>
  </si>
  <si>
    <t>430s-&gt;354</t>
  </si>
  <si>
    <t xml:space="preserve"> 421-415 (died)</t>
  </si>
  <si>
    <t>late430s-&gt;382</t>
  </si>
  <si>
    <t>b.460s-450s - &gt;399</t>
  </si>
  <si>
    <t>&gt;469-403-399</t>
  </si>
  <si>
    <t>500-&lt;420</t>
  </si>
  <si>
    <t>446-403</t>
  </si>
  <si>
    <t>510-450/49</t>
  </si>
  <si>
    <t>fl. Late 5th c.</t>
  </si>
  <si>
    <t>480-446</t>
  </si>
  <si>
    <t>b. 424</t>
  </si>
  <si>
    <t>b. 449-6</t>
  </si>
  <si>
    <t>&lt;452-&lt;404</t>
  </si>
  <si>
    <t>active 440s-420s</t>
  </si>
  <si>
    <t>b. 450s-440s</t>
  </si>
  <si>
    <t>520-&gt;429</t>
  </si>
  <si>
    <t>&gt;460-403</t>
  </si>
  <si>
    <t>469-&gt;399</t>
  </si>
  <si>
    <t>425-&gt;early 4th c</t>
  </si>
  <si>
    <t>b. 425</t>
  </si>
  <si>
    <t>&lt;485-&lt;414</t>
  </si>
  <si>
    <t>b. 460</t>
  </si>
  <si>
    <t>&lt;469-&lt;399</t>
  </si>
  <si>
    <t>440-&gt;390</t>
  </si>
  <si>
    <t>b. 470-465, &gt;432</t>
  </si>
  <si>
    <t>active 440</t>
  </si>
  <si>
    <t>active 399-4th c.</t>
  </si>
  <si>
    <t>b. 440s, active through 390</t>
  </si>
  <si>
    <t>&lt;448-&gt;415</t>
  </si>
  <si>
    <t>450-380</t>
  </si>
  <si>
    <t>480s-407/6</t>
  </si>
  <si>
    <t>b. 440s</t>
  </si>
  <si>
    <t>b. late 440s</t>
  </si>
  <si>
    <t>480s-&lt;429</t>
  </si>
  <si>
    <t>&gt;429-&gt;382</t>
  </si>
  <si>
    <t>485-380</t>
  </si>
  <si>
    <t>active 424/3-390s</t>
  </si>
  <si>
    <t>455-407</t>
  </si>
  <si>
    <t>450-392</t>
  </si>
  <si>
    <t>active early 5th c.</t>
  </si>
  <si>
    <t>470s-&gt;399</t>
  </si>
  <si>
    <t>late 450s-&gt;411</t>
  </si>
  <si>
    <t>485-422/1</t>
  </si>
  <si>
    <t>&lt;421-&gt;342/1</t>
  </si>
  <si>
    <t>active 404-382</t>
  </si>
  <si>
    <t>436-338</t>
  </si>
  <si>
    <t>475-418</t>
  </si>
  <si>
    <t>b. &gt;416, meirakion in 399</t>
  </si>
  <si>
    <t>471-404</t>
  </si>
  <si>
    <t>470-399</t>
  </si>
  <si>
    <t>probably born mid 5thc.</t>
  </si>
  <si>
    <t>445-&gt;380</t>
  </si>
  <si>
    <t>480s-&gt;423</t>
  </si>
  <si>
    <t>&gt;422-&lt;350</t>
  </si>
  <si>
    <t>&lt;475-&gt;403</t>
  </si>
  <si>
    <t>b. &lt;429</t>
  </si>
  <si>
    <t>fl. 5th c</t>
  </si>
  <si>
    <t>b. &gt;422</t>
  </si>
  <si>
    <t>b. &lt;402</t>
  </si>
  <si>
    <t>423-400</t>
  </si>
  <si>
    <t>died &gt;392</t>
  </si>
  <si>
    <t>b. 445-439 - 404</t>
  </si>
  <si>
    <t>b. 418</t>
  </si>
  <si>
    <t>active late 5th c.</t>
  </si>
  <si>
    <t>b. &gt;420</t>
  </si>
  <si>
    <t>&lt;455-429</t>
  </si>
  <si>
    <t>b. 515</t>
  </si>
  <si>
    <t>450-&gt;402</t>
  </si>
  <si>
    <t>495-Aug/Sep 429</t>
  </si>
  <si>
    <t>450-&gt;365</t>
  </si>
  <si>
    <t>419/8</t>
  </si>
  <si>
    <t>484-407</t>
  </si>
  <si>
    <t>b. 450s</t>
  </si>
  <si>
    <t>490, active 465-425</t>
  </si>
  <si>
    <t>b. 450</t>
  </si>
  <si>
    <t>470-390</t>
  </si>
  <si>
    <t>424/3-348/7</t>
  </si>
  <si>
    <t>&lt;450-404</t>
  </si>
  <si>
    <t>490-420</t>
  </si>
  <si>
    <t>480-413</t>
  </si>
  <si>
    <t>b. 480s</t>
  </si>
  <si>
    <t>active mid-5th c.</t>
  </si>
  <si>
    <t>&lt;479-&gt;414</t>
  </si>
  <si>
    <t>&gt;435-404</t>
  </si>
  <si>
    <t>b. 430s</t>
  </si>
  <si>
    <t>469-399</t>
  </si>
  <si>
    <t>497-405</t>
  </si>
  <si>
    <t>b. &lt;500 - long before 424</t>
  </si>
  <si>
    <t>b. &gt;410</t>
  </si>
  <si>
    <t>active late 5th c-early 4th</t>
  </si>
  <si>
    <t>415- spring 391</t>
  </si>
  <si>
    <t>418-&lt;399</t>
  </si>
  <si>
    <t>&lt;451-&gt;399</t>
  </si>
  <si>
    <t>440s-406</t>
  </si>
  <si>
    <t>b. 455</t>
  </si>
  <si>
    <t>508-425</t>
  </si>
  <si>
    <t>latter half 5th c.</t>
  </si>
  <si>
    <t>&lt;413-354/3</t>
  </si>
  <si>
    <t>&gt;445-&gt;380</t>
  </si>
  <si>
    <t>active 360s</t>
  </si>
  <si>
    <t>440-&gt;399</t>
  </si>
  <si>
    <t>died mid-470s</t>
  </si>
  <si>
    <t>&lt;460-457, died 429</t>
  </si>
  <si>
    <t>b. mid 420s, &gt;360</t>
  </si>
  <si>
    <t>b, 490</t>
  </si>
  <si>
    <t>active 5th c.</t>
  </si>
  <si>
    <t>Dates</t>
  </si>
  <si>
    <t>possibly d. 409</t>
  </si>
  <si>
    <t>PAA</t>
  </si>
  <si>
    <t>117065, 117070</t>
  </si>
  <si>
    <t>107935</t>
  </si>
  <si>
    <t>107890</t>
  </si>
  <si>
    <t>107965</t>
  </si>
  <si>
    <t>115140</t>
  </si>
  <si>
    <t>103920</t>
  </si>
  <si>
    <t>105185</t>
  </si>
  <si>
    <t>121630</t>
  </si>
  <si>
    <t>NOT FROM ATHENS</t>
  </si>
  <si>
    <t>129130, 129265</t>
  </si>
  <si>
    <t>A DEME THOUGH</t>
  </si>
  <si>
    <t>138185</t>
  </si>
  <si>
    <t>138330</t>
  </si>
  <si>
    <t>138545</t>
  </si>
  <si>
    <t>136800</t>
  </si>
  <si>
    <t>139460</t>
  </si>
  <si>
    <t>140520</t>
  </si>
  <si>
    <t>143280</t>
  </si>
  <si>
    <t>143545</t>
  </si>
  <si>
    <t>213880</t>
  </si>
  <si>
    <t>165185</t>
  </si>
  <si>
    <t>171045</t>
  </si>
  <si>
    <t>168995</t>
  </si>
  <si>
    <t>201000</t>
  </si>
  <si>
    <t>175685, 17680</t>
  </si>
  <si>
    <t xml:space="preserve">174720 </t>
  </si>
  <si>
    <t>222330</t>
  </si>
  <si>
    <t>569985</t>
  </si>
  <si>
    <t>139755, 129725</t>
  </si>
  <si>
    <t>552225</t>
  </si>
  <si>
    <t>544040</t>
  </si>
  <si>
    <t>554500</t>
  </si>
  <si>
    <t>553855</t>
  </si>
  <si>
    <t>556065, 552978, 552975</t>
  </si>
  <si>
    <t>566667</t>
  </si>
  <si>
    <t>569795</t>
  </si>
  <si>
    <t>575375</t>
  </si>
  <si>
    <t>575380, 575265</t>
  </si>
  <si>
    <t>575390</t>
  </si>
  <si>
    <t>575835</t>
  </si>
  <si>
    <t>576135</t>
  </si>
  <si>
    <t>581470</t>
  </si>
  <si>
    <t>584745</t>
  </si>
  <si>
    <t>585310, 585310</t>
  </si>
  <si>
    <t>585315</t>
  </si>
  <si>
    <t>585850, 585855</t>
  </si>
  <si>
    <t>PAA 585450 ? = PAA 585440</t>
  </si>
  <si>
    <t>587515</t>
  </si>
  <si>
    <t>301540, 301415, 301418</t>
  </si>
  <si>
    <t>316590, 316595, 316410</t>
  </si>
  <si>
    <t>315130</t>
  </si>
  <si>
    <t>317910</t>
  </si>
  <si>
    <t>302530</t>
  </si>
  <si>
    <t>393945, 393470</t>
  </si>
  <si>
    <t>391685</t>
  </si>
  <si>
    <t>422650</t>
  </si>
  <si>
    <t>429760</t>
  </si>
  <si>
    <t>444585</t>
  </si>
  <si>
    <t>432415</t>
  </si>
  <si>
    <t>432410</t>
  </si>
  <si>
    <t>432175</t>
  </si>
  <si>
    <t>434065</t>
  </si>
  <si>
    <t>276785</t>
  </si>
  <si>
    <t>277053, 276750</t>
  </si>
  <si>
    <t>486295</t>
  </si>
  <si>
    <t>420340, 420015</t>
  </si>
  <si>
    <t>538420</t>
  </si>
  <si>
    <t>538910</t>
  </si>
  <si>
    <t>538915</t>
  </si>
  <si>
    <t>538065</t>
  </si>
  <si>
    <t>543175</t>
  </si>
  <si>
    <t>542150</t>
  </si>
  <si>
    <t>602280</t>
  </si>
  <si>
    <t>614240</t>
  </si>
  <si>
    <t>IDK - MAY NOT FIND ONE THAT’S OK</t>
  </si>
  <si>
    <t>501840</t>
  </si>
  <si>
    <t>501640</t>
  </si>
  <si>
    <t>501987</t>
  </si>
  <si>
    <t>505325</t>
  </si>
  <si>
    <t>507785</t>
  </si>
  <si>
    <t>517480</t>
  </si>
  <si>
    <t>515450</t>
  </si>
  <si>
    <t>Cepis</t>
  </si>
  <si>
    <t>Leucolophides</t>
  </si>
  <si>
    <t>Lysanias</t>
  </si>
  <si>
    <t xml:space="preserve">Sophroniscus </t>
  </si>
  <si>
    <t>Tisamenus</t>
  </si>
  <si>
    <t>Androtion I</t>
  </si>
  <si>
    <t>Sophilus</t>
  </si>
  <si>
    <t>Antisthenes I</t>
  </si>
  <si>
    <t>Anthemion I</t>
  </si>
  <si>
    <t>Lysimachus II, grandson of Aristides I</t>
  </si>
  <si>
    <t>Scellius II</t>
  </si>
  <si>
    <t>Aristocles</t>
  </si>
  <si>
    <t>Aglaophon</t>
  </si>
  <si>
    <t>Timocrates</t>
  </si>
  <si>
    <t>Calliades</t>
  </si>
  <si>
    <t>Miltiades IV</t>
  </si>
  <si>
    <t>Aristonymus</t>
  </si>
  <si>
    <t>Metrobius</t>
  </si>
  <si>
    <t>Smicrion</t>
  </si>
  <si>
    <t>Leiades</t>
  </si>
  <si>
    <t>Damonides</t>
  </si>
  <si>
    <t>Lysis I</t>
  </si>
  <si>
    <t>Megacles IV of Alopece</t>
  </si>
  <si>
    <t>Hipparinus I</t>
  </si>
  <si>
    <t>Antiphon</t>
  </si>
  <si>
    <t>Mnesarchides I</t>
  </si>
  <si>
    <t>Diocles</t>
  </si>
  <si>
    <t>Diopeithes</t>
  </si>
  <si>
    <t>Callias II</t>
  </si>
  <si>
    <t>Hieronymus</t>
  </si>
  <si>
    <t>Melanopus</t>
  </si>
  <si>
    <t>Aristides I</t>
  </si>
  <si>
    <t>Thucydides I</t>
  </si>
  <si>
    <t>Meletus I</t>
  </si>
  <si>
    <t>Demophon</t>
  </si>
  <si>
    <t>Alexidemus</t>
  </si>
  <si>
    <t>Lachemorus</t>
  </si>
  <si>
    <t>Pyres</t>
  </si>
  <si>
    <t>Philemonides</t>
  </si>
  <si>
    <t>Philomelus I</t>
  </si>
  <si>
    <t>Isolochus</t>
  </si>
  <si>
    <t>Euphronius</t>
  </si>
  <si>
    <t>Melesias I</t>
  </si>
  <si>
    <t>Cephisodorus</t>
  </si>
  <si>
    <t>Lamprocles I</t>
  </si>
  <si>
    <t>Ariphron I</t>
  </si>
  <si>
    <t>Gryllus I</t>
  </si>
  <si>
    <t>Teleutagoras</t>
  </si>
  <si>
    <t>Dinomache, daughter of Megacles IV</t>
  </si>
  <si>
    <t>daughter of ?Archestratus</t>
  </si>
  <si>
    <t xml:space="preserve"> a daughter of Callias II</t>
  </si>
  <si>
    <t>a woman from Rhodes</t>
  </si>
  <si>
    <t>?daughter of Axiochus of Miletus</t>
  </si>
  <si>
    <t>?daughter of Glaucon I of Cerameis</t>
  </si>
  <si>
    <t>unnamed former wife of Pericles I</t>
  </si>
  <si>
    <t>daughter of Antiphon I</t>
  </si>
  <si>
    <t>Hegesipyle I daughter of Thracian King Olorus</t>
  </si>
  <si>
    <t>?descendant of Eryxias</t>
  </si>
  <si>
    <t>first wife of Pyrilampes</t>
  </si>
  <si>
    <t>Coesyra</t>
  </si>
  <si>
    <t>daughter of ?Glaucon I of Cerameis</t>
  </si>
  <si>
    <t>Peritione</t>
  </si>
  <si>
    <t>?Pericles I's sister</t>
  </si>
  <si>
    <t>Elpinice of Laciadae</t>
  </si>
  <si>
    <t>daughter of Glaucon II</t>
  </si>
  <si>
    <t>Hedyto</t>
  </si>
  <si>
    <t>[unnamed] kinswoman of Pericles I who later married Hipponicus II</t>
  </si>
  <si>
    <t>mother: Phaenarete</t>
  </si>
  <si>
    <t>mother Agariste II</t>
  </si>
  <si>
    <t>mother: daughter of Antiphon I, sister of Pyrilampes</t>
  </si>
  <si>
    <t>mother [unnamed] kinswoman of Pericles I who later married Hipponicus II</t>
  </si>
  <si>
    <t>mother Diodora</t>
  </si>
  <si>
    <t xml:space="preserve">Mother's name </t>
  </si>
  <si>
    <t>Patronymic</t>
  </si>
  <si>
    <t>Sex</t>
  </si>
  <si>
    <t>m</t>
  </si>
  <si>
    <t>f</t>
  </si>
  <si>
    <t>Vertices[Degree]</t>
  </si>
  <si>
    <t>Workbook Settings 3</t>
  </si>
  <si>
    <t xml:space="preserve">Smp. 222b, Xen. Mem. 4.2, Plut. Mor. 461d </t>
  </si>
  <si>
    <t>Phdr. 270a, Ap. 26d, Cra. 400a, 409a-b, 413c, Pl. Grg. 465d, Pl. Phd. 72c, 97b-99d, [Pl.] G. Hp. 281c, 283a, [Pl. Ltr. 2.311a, [Pl.] Alc. 118c, [Pl.] Riv. 132a,[Pl.] Sis. 389a, [Pl.] Sis. 389a</t>
  </si>
  <si>
    <t>Colonus</t>
  </si>
  <si>
    <t>Melesias II</t>
  </si>
  <si>
    <t>Ion 530d</t>
  </si>
  <si>
    <t>Tht. 180e</t>
  </si>
  <si>
    <t>Phlb. 11a</t>
  </si>
  <si>
    <t>Phd. 61d</t>
  </si>
  <si>
    <t>Phdr. 268c</t>
  </si>
  <si>
    <t>Ap. 33e-34a</t>
  </si>
  <si>
    <t>Grg. 448b, R. 406a</t>
  </si>
  <si>
    <t>inferred</t>
  </si>
  <si>
    <t>Cra. 386d, Smp. 222b</t>
  </si>
  <si>
    <t>Nails 108</t>
  </si>
  <si>
    <t>Phd. 59b</t>
  </si>
  <si>
    <t>Thg. 128e</t>
  </si>
  <si>
    <t>Smp. 176b, Prt. 315c</t>
  </si>
  <si>
    <t>Phdr. 268a, Prt. 315c</t>
  </si>
  <si>
    <t>R. 327b</t>
  </si>
  <si>
    <t>Smp. 173a</t>
  </si>
  <si>
    <t>Smp. 173b</t>
  </si>
  <si>
    <t>Smp. 175a</t>
  </si>
  <si>
    <t>Smp. 176b</t>
  </si>
  <si>
    <t>Alc. 103a</t>
  </si>
  <si>
    <t>Alc. 104b, 2Alc. 144a</t>
  </si>
  <si>
    <t>Alc. 118e</t>
  </si>
  <si>
    <t>Alc. 122b</t>
  </si>
  <si>
    <t>Andoc. 1.16, Nails 4</t>
  </si>
  <si>
    <t>Prt. 316a</t>
  </si>
  <si>
    <t>Nails 4,  Andoc. 1.16</t>
  </si>
  <si>
    <t>Prt. 315c</t>
  </si>
  <si>
    <t>Grg. 487c</t>
  </si>
  <si>
    <t>M. 90a</t>
  </si>
  <si>
    <t>Parm. 126b</t>
  </si>
  <si>
    <t>Parm. 126c</t>
  </si>
  <si>
    <t>Ap. 23e</t>
  </si>
  <si>
    <t>G.Hp. 286c</t>
  </si>
  <si>
    <t>L.Hp. 363b</t>
  </si>
  <si>
    <t>Lch. 200c-201c</t>
  </si>
  <si>
    <t>Phd. 59c</t>
  </si>
  <si>
    <t>Ap. 34a</t>
  </si>
  <si>
    <t>R. 327a</t>
  </si>
  <si>
    <t>Smp. 177e</t>
  </si>
  <si>
    <t>Grg. 448b</t>
  </si>
  <si>
    <t>Parm. 127d</t>
  </si>
  <si>
    <t>Euthd. 275b</t>
  </si>
  <si>
    <t>Euthd. 279d</t>
  </si>
  <si>
    <t>Chrm. 153c</t>
  </si>
  <si>
    <t>Phlb. 19b</t>
  </si>
  <si>
    <t>Ap. 20b</t>
  </si>
  <si>
    <t>Prt. 311a</t>
  </si>
  <si>
    <t>Prt. 315d</t>
  </si>
  <si>
    <t>Andoc. 1.124</t>
  </si>
  <si>
    <t>Grg. 447a</t>
  </si>
  <si>
    <t>Nails 124</t>
  </si>
  <si>
    <t>Phd. 60c</t>
  </si>
  <si>
    <t>Parm. 126a</t>
  </si>
  <si>
    <t>Ap. 21a</t>
  </si>
  <si>
    <t>Grg. 448a</t>
  </si>
  <si>
    <t>R. 328b</t>
  </si>
  <si>
    <t>Alc. 104b</t>
  </si>
  <si>
    <t>Clt. 406a</t>
  </si>
  <si>
    <t>Ti. 20a</t>
  </si>
  <si>
    <t>R. 368a</t>
  </si>
  <si>
    <t>Chrm. 154b</t>
  </si>
  <si>
    <t>Chrm. 158a</t>
  </si>
  <si>
    <t>Euthd. 283e</t>
  </si>
  <si>
    <t>Euthd. 284e</t>
  </si>
  <si>
    <t>Alc. 118c</t>
  </si>
  <si>
    <t>Nails 121</t>
  </si>
  <si>
    <t>Ly. 204e</t>
  </si>
  <si>
    <t>Plut. Alc. 3</t>
  </si>
  <si>
    <t>Alc. 105d</t>
  </si>
  <si>
    <t>Nails 125</t>
  </si>
  <si>
    <t>Euthd. 271b</t>
  </si>
  <si>
    <t>Euthd. 276a</t>
  </si>
  <si>
    <t>Phd. 57a</t>
  </si>
  <si>
    <t>Phd. 59a</t>
  </si>
  <si>
    <t>Phd. 59c, Tht. 142a</t>
  </si>
  <si>
    <t>G.Hp. 286b</t>
  </si>
  <si>
    <t>L.Hp. 363a</t>
  </si>
  <si>
    <t>Euthd. 277e</t>
  </si>
  <si>
    <t>Smp. 222b</t>
  </si>
  <si>
    <t>Chrm. 154a</t>
  </si>
  <si>
    <t>Phlb. 58b</t>
  </si>
  <si>
    <t>Nails 179</t>
  </si>
  <si>
    <t>Thg. 127e</t>
  </si>
  <si>
    <t>Grg. 447d</t>
  </si>
  <si>
    <t>M. 70b</t>
  </si>
  <si>
    <t>Cra. 391c</t>
  </si>
  <si>
    <t>Cra. 383a</t>
  </si>
  <si>
    <t>G.Hp. 282b</t>
  </si>
  <si>
    <t>Prt. 310b</t>
  </si>
  <si>
    <t>Ly. 203a</t>
  </si>
  <si>
    <t>Ly. 204d</t>
  </si>
  <si>
    <t>D.L. 3.46</t>
  </si>
  <si>
    <t>Ion 530a</t>
  </si>
  <si>
    <t>M. 90b</t>
  </si>
  <si>
    <t>Lch. 180d</t>
  </si>
  <si>
    <t>Ap. 34d, Phd. 116b</t>
  </si>
  <si>
    <t>Phd. 116b</t>
  </si>
  <si>
    <t>Nails 62</t>
  </si>
  <si>
    <t>Phdr. 227a, Phdr. 263d</t>
  </si>
  <si>
    <t>Nails 139</t>
  </si>
  <si>
    <t>R. 327c</t>
  </si>
  <si>
    <t>Lch. 178a</t>
  </si>
  <si>
    <t>Lch. 179a</t>
  </si>
  <si>
    <t>Lch. 180a</t>
  </si>
  <si>
    <t>Lch. 180c</t>
  </si>
  <si>
    <t>Ly. 206d</t>
  </si>
  <si>
    <t>M. 70a</t>
  </si>
  <si>
    <t>M. 89e</t>
  </si>
  <si>
    <t>Nails 237</t>
  </si>
  <si>
    <t>Phdr. 269a, Plut. Per. 13.4</t>
  </si>
  <si>
    <t>Phdr. 270a</t>
  </si>
  <si>
    <t>Nails 171</t>
  </si>
  <si>
    <t>Thg. 126a</t>
  </si>
  <si>
    <t>Mx. 235e</t>
  </si>
  <si>
    <t>Smp. 178e</t>
  </si>
  <si>
    <t>Phdr. 273a</t>
  </si>
  <si>
    <t>Phdr. 278e</t>
  </si>
  <si>
    <t>Alc. 131e</t>
  </si>
  <si>
    <t>Alc. 131e, Tht. 149a</t>
  </si>
  <si>
    <t>Menexenus II</t>
  </si>
  <si>
    <t>Menexenus I</t>
  </si>
  <si>
    <t>Phlb. 11b</t>
  </si>
  <si>
    <t>Ap. 34a, Parm. 126a</t>
  </si>
  <si>
    <t>Prt. 317d</t>
  </si>
  <si>
    <t>Cra. 385e</t>
  </si>
  <si>
    <t>Prt. 316e</t>
  </si>
  <si>
    <t>Grg. 481d</t>
  </si>
  <si>
    <t>Phdr. 244a</t>
  </si>
  <si>
    <t>Prt. 317a</t>
  </si>
  <si>
    <t>Phd. 61c</t>
  </si>
  <si>
    <t>Cri. 43a</t>
  </si>
  <si>
    <t>Ap. 32c</t>
  </si>
  <si>
    <t>Ap. 26d</t>
  </si>
  <si>
    <t>Ap. 21a, Chrm. 153b</t>
  </si>
  <si>
    <t>Ap. 20a</t>
  </si>
  <si>
    <t>Ap. 19e</t>
  </si>
  <si>
    <t>Euthphr. 2a</t>
  </si>
  <si>
    <t>Phd. 60a</t>
  </si>
  <si>
    <t>Tht. 143d, Sph. 216a</t>
  </si>
  <si>
    <t>Grg. 448a, Phdr. 267b, Thg. 127e</t>
  </si>
  <si>
    <t>Lch. 180b</t>
  </si>
  <si>
    <t>Phdr. 231</t>
  </si>
  <si>
    <t>Phdr. 227b</t>
  </si>
  <si>
    <t>Phdr. 267c</t>
  </si>
  <si>
    <t>Euthd. 272c, Mx. 236a</t>
  </si>
  <si>
    <t>Prt. 311c</t>
  </si>
  <si>
    <t>Prt. 318c</t>
  </si>
  <si>
    <t>Grg. 472b</t>
  </si>
  <si>
    <t>Ion 541c</t>
  </si>
  <si>
    <t>Mx. 236a</t>
  </si>
  <si>
    <t>Phdr. 261c, Phdr. 267a</t>
  </si>
  <si>
    <t>Tht. 142a</t>
  </si>
  <si>
    <t>Tht. 144d</t>
  </si>
  <si>
    <t>Nails 274</t>
  </si>
  <si>
    <t>Tht. 142c</t>
  </si>
  <si>
    <t>Phdr. 261c , Phdr. 271a</t>
  </si>
  <si>
    <t>Nails 211, Aristot. Rh 1413a7</t>
  </si>
  <si>
    <t>Stm. 258a</t>
  </si>
  <si>
    <t>Sph. 216a, Parm. 126c</t>
  </si>
  <si>
    <t>Parm. 127e</t>
  </si>
  <si>
    <t>Tht. 147d</t>
  </si>
  <si>
    <t>Alc. 119a</t>
  </si>
  <si>
    <t>Prt.</t>
  </si>
  <si>
    <t xml:space="preserve">Plut. Per. </t>
  </si>
  <si>
    <t>1.0.1.381</t>
  </si>
  <si>
    <t>Grg. 447a, Andoc. 1.127, ?Lys. 30.14</t>
  </si>
  <si>
    <t>Ap. 33e, Ap. 38b, Phd. 59b, Euthd., Xen Smp 4.12-28, IG II2 3036.2, Aes. Tel. no. 84 (frr. 41, 44 Dittmar), Xen Mem 1.3.8-13, Xen Mem 2.6, Xen. Oec.</t>
  </si>
  <si>
    <t>Euthd. 283, Ly., Phd. 59b</t>
  </si>
  <si>
    <t>Mx. 236a, Thu. 8.68, Thu. 8.90, Xen. Mem. 1.6.1-15, Aristoph. Wasps 1270, 1301, Lys. 12.67, Aristot. Eu. Eth. 1232b6-9, Ath.Pol. 32.2, Phyrn. Fr. 74 [K69])</t>
  </si>
  <si>
    <t>Phdr. 267c, Aristot. Rh. 1414b15</t>
  </si>
  <si>
    <t>Ap. 23e, Smp., Aristoph. Wasps 1301, Aristoph. Lysistr. 270 &amp; schol, Crat. Pyt. Fr. 214 (K 203), Eu. Auto. Frr. 58, 61 (K 58, 53), Eu. Pol. Fr. 232 (K 215), Eu. Flatt. Fr. (273), Metag. Soph. fr. 10 (K 10).</t>
  </si>
  <si>
    <t>Lch. 178a, Meno 94a, Virt. 377d, Demos. 20.115</t>
  </si>
  <si>
    <t>Ly. 204d, SEG 29.203, IG II2 7045.5, D.L. 2.5.29</t>
  </si>
  <si>
    <t xml:space="preserve">Ion 530d </t>
  </si>
  <si>
    <t xml:space="preserve"> Mx. 234a, Ly., Phd. 59b</t>
  </si>
  <si>
    <t>M. 70a, M. 76b, Xen Anab 1.2.6-3.1, 47, passim, Ctes. Fr. 27-8, D.S. 14.19.8-9, D.S. 14.27.2-3</t>
  </si>
  <si>
    <t>Phdr. 227b, &amp; schol., IG I3 1032.409, (naval catalogue), IG II2 4882 (dedication), Aristoph. Ach. 887, Aristoph. Peace 1008, Aristoph. Wasps 506, com. Peri. Fr. 114 (K 106)</t>
  </si>
  <si>
    <t>Prt. 315a, Meno 94b, [Pl.] Alc. 118d-e,  schol., [Pl.] Virt. 377d-378a, IG I3 49.13, Plut. Per. 24, Plut. Per. 36.4</t>
  </si>
  <si>
    <t>Prt. 311c, Meno 91d, [Pl.] G.Hp. 290a-d, Philoch. Fr. 121, Plut. Per.</t>
  </si>
  <si>
    <t>Phd. 61d, DK 44</t>
  </si>
  <si>
    <t>R. 327c, Phdr. 257b, Lys. 12</t>
  </si>
  <si>
    <t>Prm. 126a, R., Ap. 34a</t>
  </si>
  <si>
    <t>Prt. 316e, Lch. 180d, Plut. Alc. 118c schol., IG II2 7019.1 gravestone</t>
  </si>
  <si>
    <t>Smp. 172b &amp; schol., Prt. 315e2, Xen. Symp. 8.32, Aristoph. Thesm. 28-265 passim, Aristoph. Gery. Fr. 178 (K 169), Aristoph. Frogs 83-85 &amp; schol., Aristot. Eu. Eth. 1232b7</t>
  </si>
  <si>
    <t>Prt. 315c, Grg. 487c, IG XII 7.5.17 pat. 56, 68, IG II2 212.8 pat, Demos. 22.33-4, 24.125, 24.168</t>
  </si>
  <si>
    <t>Prm. 126a-c, Plu. Mor. 581d</t>
  </si>
  <si>
    <t>Phd. 59b, frr. SSR 2.VA, Xen. Symp., passim., Xen. Mem. 2.5.1-3, 3.11.17</t>
  </si>
  <si>
    <t>Meno 90a, Ap. 18b, 23e &amp; schol., Xen. Apol. 29-31, Xen. Hell. 2.3.42, 44, Andoc. 1.150, Lys. 13.78-9, 22.8, Isocr. 18.23-4, D.S. 13.64-6, 14.37.7, Hell. Oxy. 6.2, Aristoph. Thesm. 809, unnamed, Arch. Fishes fr. 31 (K 30), Theo. Strat. Fr. 58 (K 57), [Aristot] Ath.Pol. 27.5, 34.3</t>
  </si>
  <si>
    <t>Mx. 234b, Aristoph. Frogs 367 &amp; schol., com. fr. 141 (K 133) = Aristot. Rh. 1.15 (1376a10), San. Dan. fr. 9 (K 9), Ioscr. 18.2, Aes. Orat. 1-3, Demos. 24.135, Ath.pol. 34.3, 40.1-2, Theop. Hist. fr. 155</t>
  </si>
  <si>
    <t>Phd. 59c, Aes. No. 91 (fr. 49 Dittmar), Xen. Mem. 2.1, 3.8, test. In SSR 2.IVA, Aristot. Meta. 996a32-b1</t>
  </si>
  <si>
    <t>Meno. 70b, Xen. Anab. 1.1.10,Xen. Anab. 1.2.1,Xen. Anab. 2.6.28</t>
  </si>
  <si>
    <t>Grg. 472a, Ap. 32b, unnamed, Ax. 368d, unnamed, Thu. 5, 8, 9, passim, Aristoph. Birds 126 &amp; schol. 125, 126, Aristoph. fr. 591 (CGFP 63), IG I3 964.1 (choral dedication), IG I3 375.35 (inventory Athena), Xen Hell. 1 passim, Lys. 12.66, [Demos.] 58.67, [Aristot.] Ath. Pol. 33.2, Philoch. fr. 142 with Aristoph. Frogs 1196 schol., ARV2 371.24 (pottery cup, kalos), D. S. 13, passim</t>
  </si>
  <si>
    <t>Smp. 173b, 218b, Xen. Mem. 1.4.2-19</t>
  </si>
  <si>
    <t>Ap. 34a, pat., R. 1.327a, 2.368a, pat., D. L. 3.1-4.1 passim</t>
  </si>
  <si>
    <t>Smp., Ap. 19c, IG II2 1740.2 (prytanes catalogue), Aristoph. Opera</t>
  </si>
  <si>
    <t>Pl. Ap. 23e schol. = Crat. Pyt. Fr. 214 (K 203), Xen. Smp. 1.8, Xen. Smp. 3.12-13, Paus. 1.18.3, Paus. 9.32.8, Plut. Lysan. 15, Pli. HN 34.79, SEG 34.380.1, SEG 34.380.3, Aristoph. Wasps 1169 schol., Aristoph. Lysistr. 270 &amp; schol., Eu Auto. frr. 48-75 (incl. K 42-67), D.S. 14.5.7)</t>
  </si>
  <si>
    <t>Euthd. 271a, 275a, pat., [Pl.] Ax., Aes. Ax., IG I3 101.48, IG I3 422.193, 202, IG I3 424.10, IG I3 426.108, 125, IG I3 427.46, 63, 82, 85, IG I3 430.6, 8, 25, 33, Andoc. 1.16, [Lys.] 2.246</t>
  </si>
  <si>
    <t>Chrm. 153c, 157e, pat., Prt. 316a5, pat., Andoc. 1.47, unnamed</t>
  </si>
  <si>
    <t xml:space="preserve">Alc. 119a, Thuc. 1.61-3, IG I3 365.5 iventory athena), IG I3 50.3, IG I3 52A.2, IG I3 52B.2, IG I3 53.8, IG I3 54.15, (boule decrees), D.S. 12.37.1 </t>
  </si>
  <si>
    <t>R 330b, Phdr. 227a, 263d, pat., Lys. 12.4, Lys. Fr. 7, pat., [Demos.] 59.21-22, D.H. Lys. 1, [Plu.]  LTO 835c, pat.</t>
  </si>
  <si>
    <t>Ap. 21a, unnamed, Xen. Mem. 1.2.48, Xen. Mem. 2.3.1-19</t>
  </si>
  <si>
    <t>R. 328b, IG I3 299.39, IG I3 324.56, IG I3 350.62, IG I3 1328 gravestone</t>
  </si>
  <si>
    <t>Chrm., Prt. 315a, Smp. 222b, Ltr. 7.324b-d, unnamed, Thg. 128d, Ax. 364a, Xen. Symp., passim, Xen. Mem. 3.6.1, 3.7, Xen. Hell. 2.4.19, Andoc. 1.16, SEG 13.28</t>
  </si>
  <si>
    <t>Prt. 309c, pat., Grg. 481d, pat., [Pl.] Alc. 105d, 112c, [Pl.] 2Alc. 141b, pat., Aristoph. Ach. 716, Isocr. 16.28, Lys. 14.39, Agora 25.13-17, IG I3 421.12, 424.27 (ostraka)</t>
  </si>
  <si>
    <t>Alc. 104b, Alc. 118e, Euthd. 273c, Prt. 320a (Prt. 320a, [Pl.] Alc. 104b, 118e)</t>
  </si>
  <si>
    <t xml:space="preserve">Lch., passim, R 400b-c, 424c, Alc. 118c &amp; schol, Ax. 364b, Plut. Per. 4.1-2, Plut. Per. 9.2, Plut. Arist. 1.7, Plut. Nic. 6.1,  Aristoph. Clouds 649-651, com. fr. 207 (K 191), Andoc. 1.16, Isocr. 15.235, [Aristot.] Ath. Pol. 27.4, frr. In DK 37, inscriptions (see in Nails). </t>
  </si>
  <si>
    <t>Ap. 33e, Dem, Thg. 127d-e, IG I3 1048.24, Thu. 4.75.1, Ael. VH 8.1</t>
  </si>
  <si>
    <t>Grg. 481d, Grg. 513b, Aristoph. Wasps 98 &amp; schol., Eu. Mar. fr. 227 (K 213), Lys. 19.25-26, Antiph. 20, Ath. 9.397c-d</t>
  </si>
  <si>
    <t>Alc. 105d, Alc. 123c-d, Lys. 14.39, Isocr. 16.25, Andoc. 4.34, Plu. Alc. 1.1, Ath. 5.219c</t>
  </si>
  <si>
    <t>Phdr. 227b, IG II2 6444, Hell. Oxy. 7.2, Philoch. Fr. 149, Aristoph. Eccl. 71 &amp; schol., Pl. com. Fr. 130 (K 122), Lys. 27, Demos. 19.2777-280, Demos. 61.1, Paus. 3.98</t>
  </si>
  <si>
    <t>Ap. 33e3, Phd. 59b, Xen Mem 3.12.1-8</t>
  </si>
  <si>
    <t>Ap. 20a-c, Phd. 60c-61c, Phdr. 267a, frr. ed. Bergk</t>
  </si>
  <si>
    <t>Chrm. 154a, Prt. 315a, pat., Smp. 222b, pat., [Pl.] Thg. 128d, pat., [Pl.] Ax. 364a, pat., Xen Hell 2.4.19, pat., Xen Mem 3.6, pat., Ael. VH 8.1, pat., Procl. In Tim. 25-6, pat.</t>
  </si>
  <si>
    <t>Prt. 316d-e, Phd. 227d, R. 3.406a</t>
  </si>
  <si>
    <t>Prt. 310b, 316b, 328, Aristoph. Thesm. 273 &amp; schol.</t>
  </si>
  <si>
    <t>FGrH 66.12, R. 336a, Meno 90a, Xen. Hell. 3.5.1</t>
  </si>
  <si>
    <t>Phdr. 278e, Isocr. Opera, Strat. Atal. Fr. 3 (K 3), Demos. 35, 61, [Demos.] 47, 52, Zos. Isoc., [Plu.] LTO 836e-9c, DH Isoc.</t>
  </si>
  <si>
    <t>Smp. 221a, Lch., IG I3 75.4 (treaty), Thu. 3-5, passim, Aristoph. Wasps, Androt. Fr. 41, D. S. 12, passim</t>
  </si>
  <si>
    <t xml:space="preserve">Ap. 34d, Phd. 116b, Xen. Mem. 2.2.1-14, D.L. 2.29 </t>
  </si>
  <si>
    <t>Ap. 32c-d, Ltr. 7.324e-5a, unnamed, Thu. 5,8, passim., Xen. Hell. 1, 2, passim, Andoc. 1.94, Lys. 10, Lys. 13.44, unnamed</t>
  </si>
  <si>
    <t>Phdr. 227a, R. 328b, Clt. 406a, Clt. 410e, Lys. 12, Lys. Fr. 7, Lys. Opera ed. Medda., [Demos.] 59.21-2, P Oxy 13.1606, Cic. Brut. 63</t>
  </si>
  <si>
    <t>Lch. 178a-179c, Lch. 200c-201c, Meno 94b-d, [Pl.] Virt. 378a-c, Thu. 8.86.9, Agora inv. No. I 627b</t>
  </si>
  <si>
    <t>Ap. 19b, Euthphr. 2b, 3a,  Tht. 210d, Xen. Mem. 4.4.4, 4.8.4, Xen. Apol. 11, 19-20, DL 2.5.38</t>
  </si>
  <si>
    <t>Ap. 33e, IG XII 5.542.35, pat.</t>
  </si>
  <si>
    <t>Ap. 33e, IG II2 1400.3</t>
  </si>
  <si>
    <t>Parm. 126c, Smp. 178b, 195c, Tht. 152e, Tht. 180e-4a, Sph. 216a3-58c6, passim, D.L. 9.21 , Speu. Fr. 1, frr. In DK 28,  SEG 38.1020.4</t>
  </si>
  <si>
    <t>Euthd. 297e, IG I3 378.16, Isocr. 18.5-8</t>
  </si>
  <si>
    <t>Ltr. 13.361e, unnamed, D.L. 3.1, Procl 1.82</t>
  </si>
  <si>
    <t>Phd. 59c, Xen Mem  1.2.48</t>
  </si>
  <si>
    <t>Tht. 149a, Euthd. 297e, unnamed, [Pl.] Alc. 131e, D.L. 2.18</t>
  </si>
  <si>
    <t xml:space="preserve"> Ion 541c, Ath. 506a, Xen Hell 1.5.18-19, Andoc. 1.149, IG I3 182.1, 14, 18-9</t>
  </si>
  <si>
    <t>Prt. 315a, Isocr. 15.93, Lys. 19, IG II2 1740.43</t>
  </si>
  <si>
    <t>Ap. 34a, Phd. 59b, Ltr. 7, 8, [Pl.] Ltr. 1-6, 9-13, Xen Mem 3.6.1, AM 51.21-2, Eph. Nau. Fr. 14 (K 14), Epi. Fr. 10 (K 11), Antipha. Ant. Fr. 35 (K 33), D.S. 15.7.1, D.L. 3</t>
  </si>
  <si>
    <t xml:space="preserve">Chrm. 158a, Grg. 481e, 513b, Prm. 126b-c, Lys. 19.25, Antiph. 20, Aristoph. Wasps 98 &amp; schol., Plu. Per. 13.10, Plu. Mor. 581d, Ath. 397c </t>
  </si>
  <si>
    <t>Prt. 316e, [Pl.] Alc. 118c, schol</t>
  </si>
  <si>
    <t>[Pl.] Alc. 131e, pat., Lch. 181a et al., Euthd. 297e-298b, [Pl.] G. Hp. 298c, Xen Hell 1.7.15, pat.</t>
  </si>
  <si>
    <t>Ion 530d, Xen Smp 3.6, frr. In FGrH 107</t>
  </si>
  <si>
    <t>Grg. 518b, Aristoph. Aiol. Fr.1 (K 1), Aristoph. Gery. Fr. 177 (K 155), Antipha. Om. Fr. 174 (K 176), Ath 112c-e</t>
  </si>
  <si>
    <t>Ap. 33e, Crat. Fr. 489 (K 337), Lys. Frr. 8, 10, SEG 28.46.3, IG II2 5 + SEG 14.36.3, 11</t>
  </si>
  <si>
    <t xml:space="preserve"> Ap. 32b, unnamed, [Pl.] Thg. 129d, [Pl.] Ax. 368d, unnamed, Xen Mem 1.1.18, Thu. 8.73.4-8.105.3, passim, Xen Hell 1.1.7, 1.7.34, passim,  Hell. Oxy. 1.1.10, Hell. Oxy. 1.2.38, D.S. 13.38.3-13.102.3, passim, Philoch. Fr. 142, Lys. 21.7-8</t>
  </si>
  <si>
    <t>Grg. 487c, IG II2 1929.22</t>
  </si>
  <si>
    <t>Prt. 315a, Meno 94b, [Pl.] Alc. 118d-e, [Pl.] Virt. 377d-378a, IG I3 49.14, Plut. Per. 36.1-3</t>
  </si>
  <si>
    <t>Prt. 318b-c, Xen Sym 4.63</t>
  </si>
  <si>
    <t>Alc. 122b, Phae. Nos. 8-11 &amp; Rossetti (1980)</t>
  </si>
  <si>
    <t>hired sophists, student of Prt., Hippias, Prodicus</t>
  </si>
  <si>
    <t>friend, student of Zeno</t>
  </si>
  <si>
    <t>Prm. 127d2, Ltr. 7.324b-d, Thuc. 3.105.3, Thuc. 3.107.1, IG I3 285.5, IG I3 366.6, Xen. Hell. Passim, D.L. 5.34, AM 106.149</t>
  </si>
  <si>
    <t>Smp. 176a, Prt. 315d, Xen Symp 8.32, Strat. Mac., TGrF I p. 329, no. 255</t>
  </si>
  <si>
    <t>Phd. 59b, Crito 45b, Phdr. 242b, Ltr. 13.363a, Xen Mem 1.2.48, Xen Mem 3.11.17</t>
  </si>
  <si>
    <t>Tht. 142a, Phd. 59c, Plut. Mor. 581a</t>
  </si>
  <si>
    <t>Tht. 143d, Sph., Stm., Xen Mem 4.2.10</t>
  </si>
  <si>
    <t>R., Phdr. 261c, 266c, 267b-d, 269d, 271a, [Pl.] Clt. 406a, frr. In DK 85, Aristoph. Banq. Fr. 205.8 (K 198), Eph. Nau. fr. 14 (K 14), Lys. 8.14-6, D. H. Lys. 6, D. H. Dem. 3</t>
  </si>
  <si>
    <t>Xen. Mem., Xen. Smp., Xen. Apol., Xen. Hell., DL 2.6, Aes. Asp. No. 70 (fr. 31 Dittmar), D. S. 14.37.1-4</t>
  </si>
  <si>
    <t>general, ambassador to Sparta,</t>
  </si>
  <si>
    <t xml:space="preserve"> Phdr. 227a, 268a, 269a, Smp. 176b pa., Prt 315c pat., Xen Mem 3.13.2., Andoc. 1.18</t>
  </si>
  <si>
    <t>Ly. 204e, Ly. 205c, 208, pat.,  SEG 34.199 (sepulchral sculpture), Antiph. Fr. 30</t>
  </si>
  <si>
    <t xml:space="preserve">Ap. 34d, Phd. 116b, Xen. Mem. 2.2.1-14, D.L. 2.29   </t>
  </si>
  <si>
    <t>Smp. 2c , Prt. passim, Grg., passim, Phdr. 269a-70a, Smp. 215e, 221c, Mx. 235e, Meno 94a-b, [Pl.] Virt. 377d-e, [Pl.] Thg. 126a, [Pl.] Alc. 104b, 118, Xen. Mem. 1.2.40-7, 2.6.13, Aes. Alc. No. 46 (fr. 5 Dittmar), Aes. Asp. Nos. 66-7 (frr. 23,26, 29, 30, 25 Dittmar), Philoch. fr. 88, Thu. 1-2, passim</t>
  </si>
  <si>
    <t xml:space="preserve">Phd. 57a, DL 2.5.9 </t>
  </si>
  <si>
    <t>Smp. 176d,  Phdr. 244a, Prt. 315c,  [Pl.] Epgr. 4, Lys. 19.15, Lys. 32.14, Andoc. 1.15, IG I3 422.229, IG I3 426.102</t>
  </si>
  <si>
    <t>Grg. 448a, Phdr. 267b, [Pl.] Thg. 127e-128b, Aristot. Meta. 981a4</t>
  </si>
  <si>
    <t>Prt. 314c, Phdr. 267b-c, Lch. 197d, Euthd. 277e, Smp. 177b, Ap. 19e, Cra. 384b, Tht. 151b, Meno. 75e, 96d, [Pl.] G. Hp. 282c, [Pl.] Eryx., [Pl.] Ax. 366c, Xen. Mem. 2.1.21-34, Xen. Symp. 4.62, Aes. Cal. No. 73 (fr. 34 Dittmar), frr. In DK 84, Aristoph. Birds 685-692, Aristoph. Tag. Fr. 506 (K 490), Aristoph. Clouds 358-363 &amp; 361 schol.</t>
  </si>
  <si>
    <t>Prt., Cra. 386c-391c, Tht. 152a-b, Tht. 161b, Phdr. 267c, [Pl.] Gr. Hp., frr. In DK 80, D.L. 9.56, Philostr. VS 1.10.1-4, Ath. 218b, 505f, Eu. Flatt. Fr. 157 (K 146), Apoll. Fr. 71</t>
  </si>
  <si>
    <t>Phlb. 11a, 19b</t>
  </si>
  <si>
    <t>Phdr. 244a, IG I3 422.229 pat., 426.102 pat.</t>
  </si>
  <si>
    <t>Parm. 126b, Alc. 119a, Thuc 3-6 passim, Philoch. Fr. 104</t>
  </si>
  <si>
    <t>Phdr. 261c, 266e, Aristot. Rh. 1414b11-18, 1400b16</t>
  </si>
  <si>
    <t>[Pl.] Ltr. 13.363a, Ath 577a, Ael VH 2.10, 2.18, Xen Hell 5.4.63-66, Xen Hell 6.2.2, 6.2.3, 6.2.11, Isocr. 15.101-139, Isocr. 15.124-5, [Demos.] 49, D.S. 15.29.7-16.21.4 passim</t>
  </si>
  <si>
    <t>Ti. 20a, Criti 106a,  frr. In DK 49, lamb. VP 267</t>
  </si>
  <si>
    <t>Ltr. 7.349c, Ltr. 13.363c, Phdr. 273a</t>
  </si>
  <si>
    <t>Phd. 116, Plut. Arist. 35</t>
  </si>
  <si>
    <t>Alc. 104b, Agora 25.651-2, 1053-69, AM 106.150, 154, 155</t>
  </si>
  <si>
    <t>Stm. 258a, Tht. 147c, Sph. 218b, [Pl.] Ltr. 11.358d-e, Aristot. Meta. 1036b25</t>
  </si>
  <si>
    <t>Parm. 128a, Sph. 216a, Phdr. 261d, unnamed, [Pl.] Alc. 119a, DK 29, D.L. 9.26, Plut. Mor. 505d, 1051c, 1126d</t>
  </si>
  <si>
    <t>Cra., Phd. 59b7, Xen. Mem. 4.8.4-11, Xen. Hell. 4.8.13, Xen. Smp. Xen. Apol., Aes. Tel. no. 83 (fr. 40 Dittmar), [Socr.] Ep. 14.9</t>
  </si>
  <si>
    <t>Prm. 126a, Smp., R., Xen Mem 3.6, Aristot. Poetics 11.2, Aes. No. 43 (fr. 2 Dittmar)</t>
  </si>
  <si>
    <t>Euthphr. 2b, 3a, Cra. 396d, D. L. 2.29</t>
  </si>
  <si>
    <t>Ion 541d, Thuc. 4.50, Andoc. 3.29, Ath.Pol. 41.3, inscriptions (see Nails)</t>
  </si>
  <si>
    <t>Ion 541d</t>
  </si>
  <si>
    <t>Phd. 60a, Phd. 116b, Hal. 8, Epgr. 8, Xen. Symp. 2.10, Xen. Mem. 2.2.1, unnamed, Aristoph. Clouds 60-67, Ath 13.2</t>
  </si>
  <si>
    <t>Plut. Mor. 580e, Plut. Mor. 590a (Nails: Cri. 45b, Phd., Ltr. 7.345a unnamed, [Pl.] Ltr. 13.363a,  Xen. Mem. Passim)</t>
  </si>
  <si>
    <t>Ap. 21a, Grg. 447a (Nails: Chrm., Grg., Ap. 20e8-21.8, [Pl.] Hal., Xen. Mem. 1.2.48, 2.3.1, Xen. Apol. 14, comedy (in Nails))</t>
  </si>
  <si>
    <t>Euthd. 273a, Ax. 364a-d, Xen. Smp. 4.12-26 (Nails: Euthd., [Pl.] Ax. 364a-d, Xen. Symp. 4.12-26)</t>
  </si>
  <si>
    <t>Phd. 59c, Tht. 142a, Diogenes 3.6,2.106, Cic. Acad. 2.42.129, Gellius NA 7.10 (Nails Tht., Phd.)</t>
  </si>
  <si>
    <t>Prt. 315a, 315d2, Xen. WM 4.15, Aes. Asp. No. 61 (frr. 16, 20 Dittmar), Aes. Tel. no 84 (frr. 41, 44 Dittmar), Aes. Cal. Co. 73 (fr. 34 Dittmar), IG I3 455.5, IDELOS 104-30, 10, 104-31, 7, Thu. 3.91.4, D.S. 12.4.5, D.S. 12.65.5, Isocr. 16.31, Andoc. 1.115, Andoc. 1.130, Lys. 19.48, comedy (in Nails)</t>
  </si>
  <si>
    <t>Lch. 200d, R., Xen Symp., Xen Hell 2.3.39, D.S. 14.5.5, Lys. 18.6-10, Lys. 19.47, Arist. Rh. 1413a7 (inscriptions see Nails)</t>
  </si>
  <si>
    <t>Lch. 179a, Lch. 200c-201c (Nails: Lch. 178a, Meno. 94c, [Pl.] Virt. 376c-d, Agora 25.1050-1, AM 106.151, Aristoph. Ach. 676-718, &amp; 703 schol., Aristoph. Wasps 946-949, [Aristot.] Ath. Pol. 28.2)</t>
  </si>
  <si>
    <t>Syracuse, then Pireus (Nails says Syracuse)</t>
  </si>
  <si>
    <t>Prospalta, Cleruch on Naxos (Nails Prospalta)</t>
  </si>
  <si>
    <t>Collytus (Nails Athens)</t>
  </si>
  <si>
    <t>405-354 (Nails - active end of 5th century)</t>
  </si>
  <si>
    <t>fl. 413-407  (Nails doesn’t say)</t>
  </si>
  <si>
    <t>5th c. (Nails doesn’t say)</t>
  </si>
  <si>
    <t>active 425-421 (Nails doesn’t say)</t>
  </si>
  <si>
    <t>&lt;443-393 (Nails: 444-393)</t>
  </si>
  <si>
    <t>430-354 (Nails says 425-355)</t>
  </si>
  <si>
    <t>missing in Nails</t>
  </si>
  <si>
    <t>BACK OF Nails</t>
  </si>
  <si>
    <t>missing from Nails</t>
  </si>
  <si>
    <t>Callias III (Nails just says Callias)</t>
  </si>
  <si>
    <t>Alc. 104a, Aes. Ax. No 56, D.S. 13-14 (Nails: Prt., Smp. from 212d, Grg. 481d, 519b, Euthd. 275a-b, Alc, 2Alc, Aes. Alc, Aes. Ax. no.  (fr.  Dittmar), Antis. Alc., Xen. Mem. 1.2.12-28, 39-47, Xen. Hell. 1-2, passim, Critias IV frr. 4-5, Thu. 5-8 passim, Andoc. 1.11-14, 1.16, [Andoc.] 4, Isocr. 5.58-61, 11.5, 16, Antiph. fr. 10, Demos. 21.145-7, comedy indicted in Nails, inscriptions indicated in Nails))</t>
  </si>
  <si>
    <t>Smp. 172a, Athen. 507a-b, Aelian VH 1.16, Plut. Cat. Mi. 46, Cic. De nat. 1.34, Cic. De nat. 1.93, Diogenes 2.35 (Nails: Smp., Ap. 34a, 38b, Phd. 59a, 117d, Xen. Apol. 28, Xen. Mem. 3.11.17, P. Oxy. 1608.34 )</t>
  </si>
  <si>
    <t>Lch. 179a, Lch. 200c-201c (Nails: Lch., Tht. 151a, Thg. 130a-e, IG I3 1186.174)</t>
  </si>
  <si>
    <t>Grg. 448b (no references in Nails)</t>
  </si>
  <si>
    <t xml:space="preserve"> Mx. 235e-236d, 249d-e,Cic. Orat. 151, Cic. De Invent. 1.31, 1.51-53, Plut. Per. 24.7, Athenaeus 220d, 533c-d, Philostratus, Ep. 9 (Nails: Mx. 235e-236d, 249d-e, Aes. Asp., Antis. Asp., Xen. Mem. 2.6.36, Xen. Oec. 3.14, Crat. Chi. Fr. 259 (K 241), Cal. Ped. Fr. 21 (K 15), Aristoph. Ach. 515-539, Eu. Dem. Frr. 110 (K 98), Diod. Ath. fr. 40 </t>
  </si>
  <si>
    <t>Prt. 311a, DL 2.5.30 (Nails: Prt. Passim, Ap. 20a-c, Tht. 165a, Cra. 391c1, Eryx. 395a, Ax. 366c, Aes. Cal., Aes. Asp., Xen. Hell. 4.5.13, 6.3.2 et al., Xen. Symp., passim, Andoc. 1.110-32, Lys. 19.48, Antiph. frr. 33-36, comedy (see in Nails) inscriptions (see in Nails))</t>
  </si>
  <si>
    <t>Cra. 383a, DK 65 (testimonia), Aristot. Meta. 987a32-b1</t>
  </si>
  <si>
    <t>Chrm. 153c, Ti. 20a, Prt., Ltr. 7.324b-d, unnamed, Eryx., frr. In DK 88, frr. In TGrF 43, Aes. Mil. No. 77 (fr. 37 Dittmar), Aes. Rhi. no. 82 schol. (fr. 49 Dittmar), Xen. Mem., passim, Xen. Hell., passim, Philoch. fr. 143, D. S., passim, Lys. 12.43, 13.55, 74, Andoc. 1.47, 68</t>
  </si>
  <si>
    <t>Euthd. 271b, Xen. Mem. 3.1</t>
  </si>
  <si>
    <t>Phd. 57a, DL 8.46, Aristox. Fr. 11, Iamb. VP 251, Iamb. VP 267, cf. DK 53</t>
  </si>
  <si>
    <t>L.Hp. 363a, G.Hp. 286c</t>
  </si>
  <si>
    <t>Pl. Prt. 315e, Pau. 4.17.3, Paus. 10.9.11, Plu. Alc. 36.4,  Xen. Hell. Passim, Andoc 1.16, Aristoph. Frogs 1513, Eu. pol. fr. 240(K 224), Demos. 19.191, Lys. 14.38, IG I3 422, 426, 430, D. S. 13.69.3 and Develin p. 181</t>
  </si>
  <si>
    <t>Clt. 406a, R. 340b, Plut. Mor. 328a-c (Nails: R., [Pl.] Clt., Aristoph. Frogs 965-7, [Aristot.] Ath. Pol. 29.2-3, 34.3, Lys. fr. 32.26)</t>
  </si>
  <si>
    <t>Ap. 33d, Phd. 59b</t>
  </si>
  <si>
    <t>Ap. 33d-e, Phd. 59b, Lys. Fr. 1 in D.L. 2.34</t>
  </si>
  <si>
    <t>Chrm. 154</t>
  </si>
  <si>
    <t>Alc. 113</t>
  </si>
  <si>
    <t>Phdr. 242-269</t>
  </si>
  <si>
    <t>Euthd.</t>
  </si>
  <si>
    <t>Lch., R. 400</t>
  </si>
  <si>
    <t>R. 328</t>
  </si>
  <si>
    <t>Ltr. 13</t>
  </si>
  <si>
    <t>MX. 234b</t>
  </si>
  <si>
    <t>Chrm.</t>
  </si>
  <si>
    <t>Chrm?</t>
  </si>
  <si>
    <t>Prm. 126?</t>
  </si>
  <si>
    <t>Meno 91d-94</t>
  </si>
  <si>
    <t>Phdrr. 227-240</t>
  </si>
  <si>
    <t>Mx.</t>
  </si>
  <si>
    <t>Lch. 178-180</t>
  </si>
  <si>
    <t>Nails 91-92</t>
  </si>
  <si>
    <t>Nails stemma p 12</t>
  </si>
  <si>
    <t>Ax.</t>
  </si>
  <si>
    <t>Nails p. 12</t>
  </si>
  <si>
    <t>Nails 117, Euthd.</t>
  </si>
  <si>
    <t>Euthyd.</t>
  </si>
  <si>
    <t>Nails p. 2</t>
  </si>
  <si>
    <t>Euthd. 274a</t>
  </si>
  <si>
    <t>Euthd. 273a</t>
  </si>
  <si>
    <t>Prt. 320a</t>
  </si>
  <si>
    <t>Prt. 317c</t>
  </si>
  <si>
    <t>Prt. 336c</t>
  </si>
  <si>
    <t>Prt. 315d, 336c</t>
  </si>
  <si>
    <t>Prt. 318b-c</t>
  </si>
  <si>
    <t>Ap. 23e, Symp.</t>
  </si>
  <si>
    <t>Nails 223</t>
  </si>
  <si>
    <t>Nails 258</t>
  </si>
  <si>
    <t>Nails 68, 223</t>
  </si>
  <si>
    <t>Nails stemma p. 2</t>
  </si>
  <si>
    <t xml:space="preserve">Nails stemma p. 12 </t>
  </si>
  <si>
    <t>▓0▓0▓0▓True▓Black▓Black▓▓▓0▓0▓0▓0▓0▓False▓▓0▓0▓0▓0▓0▓False▓▓0▓0▓0▓True▓Black▓Black▓▓Degree▓1▓120▓0▓1.5▓10▓False▓▓0▓0▓0▓0▓0▓False▓▓0▓0▓0▓0▓0▓False▓▓0▓0▓0▓0▓0▓False</t>
  </si>
  <si>
    <t>GroupingDescription░The graph's vertices were grouped by connected component.▓LayoutAlgorithm░The graph was laid out using the Harel-Koren Fast Multiscale layout algorithm.▓GraphDirectedness░The graph is undirected.</t>
  </si>
  <si>
    <t xml:space="preserve">&lt;?xml version="1.0" encoding="utf-8"?&gt;_x000D_
&lt;configuration&gt;_x000D_
  &lt;configSections&gt;_x000D_
    &lt;sectionGroup name="userSettings" type="System.Configuration.UserSettingsGroup, System, Version=2.0.0.0, Culture=neutral, PublicKeyToken=b77a5c561934e089"&gt;_x000D_
      &lt;section name="GraphImageUserSettings2" type="System.Configuration.ClientSettingsSection, System, Version=2.0.0.0, Culture=neutral, PublicKeyToken=b77a5c561934e089" allowExeDefinition="MachineToLocalUser" requirePermission="false" /&gt;_x000D_
      &lt;section name="ClusterUserSettings" type="System.Configuration.ClientSettingsSection, System, Version=2.0.0.0, Culture=neutral, PublicKeyToken=b77a5c561934e089" allowExeDefinition="MachineToLocalUser" requirePermission="false" /&gt;_x000D_
      &lt;section name="DynamicFiltersUserSettings" type="System.Configuration.ClientSettingsSection, System, Version=2.0.0.0, Culture=neutral, PublicKeyToken=b77a5c561934e089" allowExeDefinition="MachineToLocalUser" requirePermission="false" /&gt;_x000D_
      &lt;section name="GraphZoomAndScaleUserSettings" type="System.Configuration.ClientSettingsSection, System, Version=2.0.0.0, Culture=neutral, PublicKeyToken=b77a5c561934e089" allowExeDefinition="MachineToLocalUser" requirePermission="false" /&gt;_x000D_
      &lt;section name="AutoFillUserSettings3" type="System.Configuration.ClientSettingsSection, System, Version=2.0.0.0, Culture=neutral, PublicKeyToken=b77a5c561934e089" allowExeDefinition="MachineToLocalUser" requirePermission="false" /&gt;_x000D_
      &lt;section name="LayoutUserSettings" type="System.Configuration.ClientSettingsSection, System, Version=2.0.0.0, Culture=neutral, PublicKeyToken=b77a5c561934e089" allowExeDefinition="MachineToLocalUser" requirePermission="false" /&gt;_x000D_
      &lt;section name="GroupUserSettings" type="System.Configuration.ClientSettingsSection, System, Version=2.0.0.0, Culture=neutral, PublicKeyToken=b77a5c561934e089" allowExeDefinition="MachineToLocalUser" requirePermission="false" /&gt;_x000D_
      &lt;section name="ColumnGroupUserSettings" type="System.Configuration.ClientSettingsSection, System, Version=2.0.0.0, Culture=neutral, PublicKeyToken=b77a5c561934e089" allowExeDefinition="MachineToLocalUser" requirePermission="false" /&gt;_x000D_
      &lt;section name="GraphMetricUserSettings" type="System.Configuration.ClientSettingsSection, System, Version=2.0.0.0, Culture=neutral, PublicKeyToken=b77a5c561934e089" allowExeDefinition="MachineToLocalUser" requirePermission="false" /&gt;_x000D_
      &lt;section name="MergeDuplicateEdgesUserSettings" type="System.Configuration.ClientSettingsSection, System, Version=2.0.0.0, Culture=neutral, PublicKeyToken=b77a5c561934e089" allowExeDefinition="MachineToLocalUser" requirePermission="false" /&gt;_x000D_
      &lt;section name="GeneralUserSettings4" type="System.Configuration.ClientSettingsSection, System, Version=2.0.0.0, Culture=neutral, PublicKeyToken=b77a5c561934e089" allowExeDefinition="MachineToLocalUser" requirePermission="false" /&gt;_x000D_
    &lt;/sectionGroup&gt;_x000D_
  &lt;/configSections&gt;_x000D_
  &lt;userSettings&gt;_x000D_
    &lt;GraphImageUserSettings2&gt;_x000D_
      &lt;setting name="UseControlSize" serializeAs="String"&gt;_x000D_
        &lt;value&gt;False&lt;/value&gt;_x000D_
      &lt;/setting&gt;_x000D_
      &lt;setting name="IncludeFooter" serializeAs="String"&gt;_x000D_
        &lt;value&gt;True&lt;/value&gt;_x000D_
      &lt;/setting&gt;_x000D_
      &lt;setting name="IncludeHeader" serializeAs="String"&gt;_x000D_
        &lt;value&gt;True&lt;/value&gt;_x000D_
      &lt;/setting&gt;_x000D_
      &lt;setting name="ImageSize" serializeAs="String"&gt;_x000D_
        &lt;value&gt;4600, 3571&lt;/value&gt;_x000D_
      &lt;/setting&gt;_x000D_
      &lt;setting name="HeaderText" serializeAs="String"&gt;_x000D_
        &lt;value&gt;Social media network connections&lt;/value&gt;_x000D_
      &lt;/setting&gt;_x000D_
      &lt;setting name="FooterText" serializeAs="String"&gt;_x000D_
        &lt;value&gt;Created with NodeXL Basic (http://nodexl.codeplex.com) from the Social Media Research Foundation (http://www.smrfoundation.org)&lt;/value&gt;_x000D_
      &lt;/setting&gt;_x000D_
      &lt;setting name="HeaderFooterFont" serializeAs="String"&gt;_x000D_
        &lt;value&gt;Microsoft Sans Serif, 1.80000007pt&lt;/value&gt;_x000D_
      &lt;/setting&gt;_x000D_
    &lt;/GraphImageUserSettings2&gt;_x000D_
    &lt;AutoFillUserSettings3&gt;_x000D_
      &lt;setting name="EdgeLabelSourceColumnName" serializeAs="String"&gt;_x000D_
        &lt;value /&gt;_x000D_
      &lt;/setting&gt;_x000D_
      &lt;setting name="VertexLabelPositionDetails" serializeAs="String"&gt;_x000D_
        &lt;value&gt;GreaterThan	0	Bottom Center	Nowhere&lt;/value&gt;_x000D_
      &lt;/setting&gt;_x000D_
      &lt;setting name="VertexYDetails" serializeAs="String"&gt;_x000D_
        &lt;value&gt;False	False	0	0	0	9999	False	False&lt;/value&gt;_x000D_
      &lt;/setting&gt;_x000D_
      &lt;setting name="GroupCollapsedSourceColumnName" serializeAs="String"&gt;_x000D_
        &lt;value /&gt;_x000D_
      &lt;/setting&gt;_x000D_
      &lt;setting name="EdgeWidthSourceColumnName" serializeAs="String"&gt;_x000D_
        &lt;value /&gt;_x000D_
      &lt;/setting&gt;_x000D_
      &lt;setting name="VertexColorSourceColumnName" serializeAs="String"&gt;_x000D_
        &lt;value&gt;black&lt;/value&gt;_x000D_
      &lt;/setting&gt;_x000D_
      &lt;setting name="VertexRadiusSourceColumnName" serializeAs="String"&gt;_x000D_
        &lt;value&gt;Degree&lt;/value&gt;_x000D_
      &lt;/setting&gt;_x000D_
      &lt;setting name="VertexRadiusDetails" serializeAs="String"&gt;_x000D_
        &lt;value&gt;False	False	1	10	1.5	10	False	False&lt;/value&gt;_x000D_
      &lt;/setting&gt;_x000D_
      &lt;setting name="GroupCollapsedDetails" serializeAs="String"&gt;_x000D_
        &lt;value&gt;GreaterThan	0	Yes	No&lt;/value&gt;_x000D_
      &lt;/setting&gt;_x000D_
      &lt;setting name="VertexXDetails" serializeAs="String"&gt;_x000D_
        &lt;value&gt;False	False	0	0	0	9999	False	False&lt;/value&gt;_x000D_
      &lt;/setting&gt;_x000D_
      &lt;setting name="VertexPolarAngleDetails" serializeAs="String"&gt;_x000D_
        &lt;value&gt;False	False	0	0	0	359	False	False&lt;/value&gt;_x000D_
      &lt;/setting&gt;_x000D_
      &lt;setting name="VertexPolarRSourceColumnName" serializeAs="String"&gt;_x000D_
        &lt;value /&gt;_x000D_
      &lt;/setting&gt;_x000D_
      &lt;setting name="VertexLayoutOrderDetails" serializeAs="String"&gt;_x000D_
        &lt;value&gt;False	False	0	0	1	9999	False	False&lt;/value&gt;_x000D_
      &lt;/setting&gt;_x000D_
      &lt;setting name="EdgeStyleDetails" serializeAs="String"&gt;_x000D_
        &lt;value&gt;GreaterThan	0	Solid	Dash&lt;/value&gt;_x000D_
      &lt;/setting&gt;_x000D_
      &lt;setting name="VertexShapeSourceColumnName" serializeAs="String"&gt;_x000D_
        &lt;value&gt;disk&lt;/value&gt;_x000D_
      &lt;/setting&gt;_x000D_
      &lt;setting name="VertexAlphaSourceColumnName" serializeAs="String"&gt;_x000D_
        &lt;value /&gt;_x000D_
      &lt;/setting&gt;_x000D_
      </t>
  </si>
  <si>
    <t>&lt;setting name="VertexLayoutOrderSourceColumnName" serializeAs="String"&gt;_x000D_
        &lt;value /&gt;_x000D_
      &lt;/setting&gt;_x000D_
      &lt;setting name="EdgeVisibilityDetails" serializeAs="String"&gt;_x000D_
        &lt;value&gt;GreaterThan	0	Show	Skip&lt;/value&gt;_x000D_
      &lt;/setting&gt;_x000D_
      &lt;setting name="VertexVisibilitySourceColumnName" serializeAs="String"&gt;_x000D_
        &lt;value /&gt;_x000D_
      &lt;/setting&gt;_x000D_
      &lt;setting name="GroupLabelSourceColumnName" serializeAs="String"&gt;_x000D_
        &lt;value /&gt;_x000D_
      &lt;/setting&gt;_x000D_
      &lt;setting name="EdgeColorSourceColumnName" serializeAs="String"&gt;_x000D_
        &lt;value /&gt;_x000D_
      &lt;/setting&gt;_x000D_
      &lt;setting name="VertexLabelSourceColumnName" serializeAs="String"&gt;_x000D_
        &lt;value&gt;Vertex&lt;/value&gt;_x000D_
      &lt;/setting&gt;_x000D_
      &lt;setting name="VertexLabelFillColorSourceColumnName" serializeAs="String"&gt;_x000D_
        &lt;value /&gt;_x000D_
      &lt;/setting&gt;_x000D_
      &lt;setting name="VertexColorDetails" serializeAs="String"&gt;_x000D_
        &lt;value&gt;False	False	0	0	Black	Black	False	False	True&lt;/value&gt;_x000D_
      &lt;/setting&gt;_x000D_
      &lt;setting name="VertexPolarAngleSourceColumnName" serializeAs="String"&gt;_x000D_
        &lt;value /&gt;_x000D_
      &lt;/setting&gt;_x000D_
      &lt;setting name="VertexPolarRDetails" serializeAs="String"&gt;_x000D_
        &lt;value&gt;False	False	0	0	0	1	False	False&lt;/value&gt;_x000D_
      &lt;/setting&gt;_x000D_
      &lt;setting name="VertexToolTipSourceColumnName" serializeAs="String"&gt;_x000D_
        &lt;value&gt;Sources&lt;/value&gt;_x000D_
      &lt;/setting&gt;_x000D_
      &lt;setting name="EdgeAlphaSourceColumnName" serializeAs="String"&gt;_x000D_
        &lt;value /&gt;_x000D_
      &lt;/setting&gt;_x000D_
      &lt;setting name="VertexLabelPositionSourceColumnName" serializeAs="String"&gt;_x000D_
        &lt;value /&gt;_x000D_
      &lt;/setting&gt;_x000D_
      &lt;setting name="VertexShapeDetails" serializeAs="String"&gt;_x000D_
        &lt;value&gt;GreaterThan	0	Solid Square	Disk&lt;/value&gt;_x000D_
      &lt;/setting&gt;_x000D_
      &lt;setting name="EdgeStyleSourceColumnName" serializeAs="String"&gt;_x000D_
        &lt;value /&gt;_x000D_
      &lt;/setting&gt;_x000D_
      &lt;setting name="VertexLabelFillColorDetails" serializeAs="String"&gt;_x000D_
        &lt;value&gt;False	False	0	10	241, 137, 4	46, 7, 195	False	False	True&lt;/value&gt;_x000D_
      &lt;/setting&gt;_x000D_
      &lt;setting name="VertexYSourceColumnName" serializeAs="String"&gt;_x000D_
        &lt;value /&gt;_x000D_
      &lt;/setting&gt;_x000D_
      &lt;setting name="VertexAlphaDetails" serializeAs="String"&gt;_x000D_
        &lt;value&gt;False	False	0	100	10	100	False	False&lt;/value&gt;_x000D_
      &lt;/setting&gt;_x000D_
      &lt;setting name="EdgeVisibilitySourceColumnName" serializeAs="String"&gt;_x000D_
        &lt;value /&gt;_x000D_
      &lt;/setting&gt;_x000D_
      &lt;setting name="EdgeAlphaDetails" serializeAs="String"&gt;_x000D_
        &lt;value&gt;False	False	0	100	10	100	False	False&lt;/value&gt;_x000D_
      &lt;/setting&gt;_x000D_
      &lt;setting name="VertexVisibilityDetails" serializeAs="String"&gt;_x000D_
        &lt;value&gt;GreaterThan	0	Show if in an Edge	Skip&lt;/value&gt;_x000D_
      &lt;/setting&gt;_x000D_
      &lt;setting name="EdgeWidthDetails" serializeAs="String"&gt;_x000D_
        &lt;value&gt;False	False	1	10	1	10	False	False&lt;/value&gt;_x000D_
      &lt;/setting&gt;_x000D_
      &lt;setting name="VertexXSourceColumnName" serializeAs="String"&gt;_x000D_
        &lt;value /&gt;_x000D_
      &lt;/setting&gt;_x000D_
      &lt;setting name="EdgeColorDetails" serializeAs="String"&gt;_x000D_
        &lt;value&gt;False	False	0	10	241, 137, 4	46, 7, 195	False	False	True&lt;/value&gt;_x000D_
      &lt;/setting&gt;_x000D_
    &lt;/AutoFillUserSettings3&gt;_x000D_
    &lt;ClusterUserSettings&gt;_x000D_
      &lt;setting name="ClusterAlgorithm" serializeAs="String"&gt;_x000D_
        &lt;value&gt;ClausetNewmanMoore&lt;/value&gt;_x000D_
      &lt;/setting&gt;_x000D_
      &lt;setting name="PutNeighborlessVerticesInOneCluster" serializeAs="String"&gt;_x000D_
        &lt;value&gt;False&lt;/value&gt;_x000D_
      &lt;/setting&gt;_x000D_
    &lt;/ClusterUserSettings&gt;_x000D_
    &lt;DynamicFiltersUserSettings&gt;_x000D_
      &lt;setting name="FilterNonNumericCells" serializeAs="String"&gt;_x000D_
        &lt;value&gt;False&lt;/value&gt;_x000D_
      &lt;/setting&gt;_x000D_
      &lt;setting name="FilteredAlpha" serializeAs="String"&gt;_x000D_
        &lt;value&gt;0&lt;/value&gt;_x000D_
      &lt;/setting&gt;_x000D_
    &lt;/DynamicFiltersUserSettings&gt;_x000D_
    &lt;GraphZoomAndScaleUserSettings&gt;_x000D_
      &lt;setting name="GraphScale" serializeAs="String"&gt;_x000D_
        &lt;value&gt;0.5&lt;/value&gt;_x000D_
      &lt;/setting&gt;_x000D_
    &lt;/GraphZoomAndScaleUserSettings&gt;_x000D_
    &lt;LayoutUserSettings&gt;_x000D_
      &lt;setting name="Layout" serializeAs="String"&gt;_x000D_
        &lt;value&gt;HarelKorenFastMultiscale&lt;/value&gt;_x000D_
      &lt;/setting&gt;_x000D_
    &lt;/LayoutUserSettings&gt;_x000D_
    &lt;GroupUserSettings&gt;_x000D_
      &lt;setting name="ReadVertexShapeFromGroups" serializeAs="String"&gt;_x000D_
        &lt;value&gt;True&lt;/value&gt;_x000D_
      &lt;/setting&gt;_x000D_
      &lt;setting name="ReadGroups" serializeAs="String"&gt;_x000D_
        &lt;value&gt;True&lt;/value&gt;_x000D_
      &lt;/setting&gt;_x000D_
      &lt;setting name="ReadVertexColorFromGroups" serializeAs="String"&gt;_x000D_
        &lt;value&gt;True&lt;/value&gt;_x000D_
      &lt;/setting&gt;_x000D_
    &lt;/GroupUserSettings&gt;_x000D_
    &lt;ColumnGroupUserSettings&gt;_x000D_
      &lt;setting name="ColumnGroupsToShow" serializeAs="String"&gt;_x000D_
        &lt;value&gt;EdgeDoNotHide, EdgeVisualAttributes, EdgeLabels, EdgeGraphMetrics, EdgeOtherColumns, VertexDoNotHide, VertexVisualAttributes, VertexGraphMetrics, VertexLabels, VertexOtherColumns, GroupDoNotHide, GroupVisualAttributes, GroupLabels, GroupGraphMetrics, GroupEdgeDoNotHide, GroupEdgeGraphMetrics&lt;/value&gt;_x000D_
      &lt;/setting&gt;_x000D_
    &lt;/ColumnGroupUserSettings&gt;_x000D_
    &lt;GraphMetricUserSettings&gt;_x000D_
      &lt;setting name="GraphMetricsToCalculate" serializeAs="String"&gt;_x000D_
        &lt;value&gt;Degree, OverallMetrics&lt;/value&gt;_x000D_
      &lt;/setting&gt;_x000D_
    &lt;/GraphMetricUserSettings&gt;_x000D_
    &lt;MergeDuplicateEdgesUserSettings&gt;_x000D_
      &lt;setting name="CountDuplicates" serializeAs="String"&gt;_x000D_
        &lt;value&gt;False&lt;/value&gt;_x000D_
      &lt;/setting&gt;_x000D_
      &lt;setting name="DeleteDuplicates" serializeAs="String"&gt;_x000D_
        &lt;value&gt;True&lt;/value&gt;_x000D_
      &lt;/setting&gt;_x000D_
      &lt;setting name="ThirdColumnNameForDuplicateDetection" serializeAs="String"&gt;_x000D_
        &lt;value /&gt;_x000D_
      &lt;/setting&gt;_x000D_
    &lt;/MergeDuplicateEdgesUserSettings&gt;_x000D_
    &lt;GeneralUserSettings4&gt;_x000D_
      &lt;setting name="NewWorkbookGraphDirectedness" serializeAs="String"&gt;_x000D_
        &lt;value&gt;Undirected&lt;/value&gt;_x000D_
      &lt;/setting&gt;_x000D_
      &lt;setting name="ShowGraphLegend" serializeAs="String"&gt;_x000D_
        &lt;value&gt;False&lt;/value&gt;_x000D_
      &lt;/setting&gt;_x000D_
      &lt;setting name="ReadVertexLabels" serializeAs="String"&gt;_x000D_
        &lt;value&gt;True&lt;/value&gt;_x000D_
      &lt;/setting&gt;_x000D_
      &lt;setting name="ReadEdgeLabels" serializeAs="String"&gt;_x000D_
        &lt;value&gt;True&lt;/value&gt;_x000D_
      &lt;/setting&gt;_x000D_
      &lt;setting name="ReadGroupLabel</t>
  </si>
  <si>
    <t>s" serializeAs="String"&gt;_x000D_
        &lt;value&gt;True&lt;/value&gt;_x000D_
      &lt;/setting&gt;_x000D_
      &lt;setting name="ShowGraphAxes" serializeAs="String"&gt;_x000D_
        &lt;value&gt;False&lt;/value&gt;_x000D_
      &lt;/setting&gt;_x000D_
      &lt;setting name="VertexRadius" serializeAs="String"&gt;_x000D_
        &lt;value&gt;1.5&lt;/value&gt;_x000D_
      &lt;/setting&gt;_x000D_
      &lt;setting name="SelectedEdgeColor" serializeAs="String"&gt;_x000D_
        &lt;value&gt;Red&lt;/value&gt;_x000D_
      &lt;/setting&gt;_x000D_
      &lt;setting name="VertexRelativeOuterGlowSize" serializeAs="String"&gt;_x000D_
        &lt;value&gt;3&lt;/value&gt;_x000D_
      &lt;/setting&gt;_x000D_
      &lt;setting name="LabelUserSettings" serializeAs="String"&gt;_x000D_
        &lt;value&gt;Microsoft Sans Serif, 8.25pt	White	BottomCenter	15	2147483647	Black	True	200	Black	86	MiddleCenter	Perpetua, 8.25pt	Microsoft Sans Serif, 14.25pt&lt;/value&gt;_x000D_
      &lt;/setting&gt;_x000D_
      &lt;setting name="VertexAlpha" serializeAs="String"&gt;_x000D_
        &lt;value&gt;100&lt;/value&gt;_x000D_
      &lt;/setting&gt;_x000D_
      &lt;setting name="RelativeArrowSize" serializeAs="String"&gt;_x000D_
        &lt;value&gt;3&lt;/value&gt;_x000D_
      &lt;/setting&gt;_x000D_
      &lt;setting name="VertexShape" serializeAs="String"&gt;_x000D_
        &lt;value&gt;Disk&lt;/value&gt;_x000D_
      &lt;/setting&gt;_x000D_
      &lt;setting name="EdgeWidth" serializeAs="String"&gt;_x000D_
        &lt;value&gt;1&lt;/value&gt;_x000D_
      &lt;/setting&gt;_x000D_
      &lt;setting name="VertexColor" serializeAs="String"&gt;_x000D_
        &lt;value&gt;Black&lt;/value&gt;_x000D_
      &lt;/setting&gt;_x000D_
      &lt;setting name="EdgeAlpha" serializeAs="String"&gt;_x000D_
        &lt;value&gt;100&lt;/value&gt;_x000D_
      &lt;/setting&gt;_x000D_
      &lt;setting name="EdgeCurveStyle" serializeAs="String"&gt;_x000D_
        &lt;value&gt;Bezier&lt;/value&gt;_x000D_
      &lt;/setting&gt;_x000D_
      &lt;setting name="BackColor" serializeAs="String"&gt;_x000D_
        &lt;value&gt;White&lt;/value&gt;_x000D_
      &lt;/setting&gt;_x000D_
      &lt;setting name="BackgroundImageUri" serializeAs="String"&gt;_x000D_
        &lt;value /&gt;_x000D_
      &lt;/setting&gt;_x000D_
      &lt;setting name="SelectedVertexColor" serializeAs="String"&gt;_x000D_
        &lt;value&gt;Red&lt;/value&gt;_x000D_
      &lt;/setting&gt;_x000D_
      &lt;setting name="EdgeBezierDisplacementFactor" serializeAs="String"&gt;_x000D_
        &lt;value&gt;0.2&lt;/value&gt;_x000D_
      &lt;/setting&gt;_x000D_
      &lt;setting name="AutoSelect" serializeAs="String"&gt;_x000D_
        &lt;value&gt;True&lt;/value&gt;_x000D_
      &lt;/setting&gt;_x000D_
      &lt;setting name="AutoReadWorkbook" serializeAs="String"&gt;_x000D_
        &lt;value&gt;True&lt;/value&gt;_x000D_
      &lt;/setting&gt;_x000D_
      &lt;setting name="VertexEffect" serializeAs="String"&gt;_x000D_
        &lt;value&gt;None&lt;/value&gt;_x000D_
      &lt;/setting&gt;_x000D_
      &lt;setting name="VertexImageSize" serializeAs="String"&gt;_x000D_
        &lt;value&gt;100&lt;/value&gt;_x000D_
      &lt;/setting&gt;_x000D_
      &lt;setting name="AxisFont" serializeAs="String"&gt;_x000D_
        &lt;value&gt;Microsoft Sans Serif, 8.25pt&lt;/value&gt;_x000D_
      &lt;/setting&gt;_x000D_
      &lt;setting name="EdgeBundlerStraightening" serializeAs="String"&gt;_x000D_
        &lt;value&gt;0.15&lt;/value&gt;_x000D_
      &lt;/setting&gt;_x000D_
      &lt;setting name="EdgeColor" serializeAs="String"&gt;_x000D_
        &lt;value&gt;Silver&lt;/value&gt;_x000D_
      &lt;/setting&gt;_x000D_
    &lt;/GeneralUserSettings4&gt;_x000D_
  &lt;/userSettings&gt;_x000D_
&lt;/configuration&gt;</t>
  </si>
  <si>
    <t>Grg. 516d, Grg. 503c-519a passim, [Pl.] Thg. 126a, Hdt. 6-7 passim, Thu. 1, passim, Stes. passim, Theo. fr. 88, IG II2 1388.82, IG II2 1400.66 tamias of athena, IG II2 1477.16 tamias of the other gods, AM 106.152 tamias of Athena, Agora 25.592-7, Eu. Pol. fr. 221 (K208), [Aristot.] Ath. Pol. 27.3</t>
  </si>
  <si>
    <t>Euthd. 272c, Euthd. 295d, Mx. 235e, Aristoph. Wasps 675, Aristoph. Knights 534, Amip. Con. frr. 7-11 (K7-10, 12), Phryn. Con. frr. 6-8 (K 6-8)</t>
  </si>
  <si>
    <t>Criti. 106b, Ti., Criti., ABV2 "Leagros Group" 33, Agora 25.608.1, 609.1 (ostraka), Aesch. Pr. 128 schol.</t>
  </si>
  <si>
    <t>Euthd., Crito., Ap. 33d-e, Ap. 38b, Phd. 59b, Xen. Symp. 4.24, Xen. Mem. 1.2.48, Xen. Mem. 2.9.1-8, IG II2 1.611.400, IG II2 1622.250 (naval inventory), pat., Aes. Tel. no. 84 (frr. 41, 44 Dittmar), pat.)</t>
  </si>
  <si>
    <t>Smp. 175a-176b,  Prt. 315c, Phdr. 268a, Andoc. 1.35</t>
  </si>
  <si>
    <t>Phdr. 268c, Alc. 113c, Thg. 125b, Grg. 485e, D.L. 9.54, Gell. NA 15.20.4, Aes. Mil. No. 77 (fr. 37 Dittmar), Euripides’ opera, IG I3 969.2, Aristoph. Thesm., Aristoph. Neph. Fr. 392 (K376), Aristoph. Frogs, Tele. Frr. 44-5 (K41-2) schol., Cal. Ped. Fr. 15 (K 12), Aristot. Rh. 1416a29)</t>
  </si>
  <si>
    <t>Euthd. 271b, R. 328b, Aristot. Rh. 1404a26, Aristot. S. Ref. 177b12</t>
  </si>
  <si>
    <t>R. 328b, DH Lys., [Plu.] LTO 835d</t>
  </si>
  <si>
    <t xml:space="preserve"> Ap. 19e, Phdr. 261c, [Pl.] G. Hp. 282b, d, frr. in DK 82, Phlb. 58b, Grg. 449a, G.Hp. 282b-d, Aristot. Rhet. 3. 14. 12, Aristoph. Birds 1701, Xen. Symp. 1.5, Xen. Anab. 2.6.16, D.S. 12.53.1, Isocr. 10.3, Isocr. 15.55-6, 268, Aristoph. Wasps 421, Aristoph. i 1701)</t>
  </si>
  <si>
    <t>Ti. 20a, Criti. 108a, Thuc. 4.58, Xen. Hell. 1.127, 30-31, 3.13, D.S. 13.18.3, D.S. 13.34.4, Procl. In Tim. 20a</t>
  </si>
  <si>
    <t xml:space="preserve">Thg. 129b </t>
  </si>
  <si>
    <t>Ap. 119e, Prt. 314c,  [Pl.] G. Hp. 281a-b, Phdr. 267b, [Pl.] L. Hp., Xen. Mem. 4.4.5-25, frr. in DK 86, Athenaeus 608f</t>
  </si>
  <si>
    <t>Ly. 203a, D.L. 3.46</t>
  </si>
  <si>
    <t>Socrates's wife</t>
  </si>
  <si>
    <t>stemma, Plut. Aristides 27</t>
  </si>
  <si>
    <t>Tht. 142a, Ti 54d, R 7.524d, , Stm., Pap. 63-4, Procl. Eucl. 66.16, Eucl. 10 schol. 62, 12 schol. 1</t>
  </si>
  <si>
    <t>Ap. 33e, Thg. 122d, R. 496b, [Pl.] Thg., Ael. VH 4.15, 8.1</t>
  </si>
  <si>
    <t xml:space="preserve"> </t>
  </si>
  <si>
    <t>star of Euthydemus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</si>
</sst>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0.0"/>
    <numFmt numFmtId="165" formatCode="#,##0.0"/>
    <numFmt numFmtId="166" formatCode="#,##0.000"/>
    <numFmt numFmtId="167" formatCode="0.000"/>
  </numFmts>
  <fonts count="12" x14ac:knownFonts="1">
    <font>
      <sz val="11"/>
      <color theme="1"/>
      <name val="Calibri"/>
      <family val="2"/>
      <scheme val="minor"/>
    </font>
    <font>
      <b/>
      <sz val="11"/>
      <color theme="1"/>
      <name val="Calibri"/>
      <family val="2"/>
      <scheme val="minor"/>
    </font>
    <font>
      <b/>
      <sz val="8"/>
      <color indexed="81"/>
      <name val="Tahoma"/>
      <family val="2"/>
    </font>
    <font>
      <sz val="8"/>
      <color indexed="81"/>
      <name val="Tahoma"/>
      <family val="2"/>
    </font>
    <font>
      <u/>
      <sz val="8"/>
      <color indexed="81"/>
      <name val="Tahoma"/>
      <family val="2"/>
    </font>
    <font>
      <sz val="11"/>
      <color theme="1"/>
      <name val="Calibri"/>
      <family val="2"/>
      <scheme val="minor"/>
    </font>
    <font>
      <sz val="11"/>
      <color theme="0"/>
      <name val="Calibri"/>
      <family val="2"/>
      <scheme val="minor"/>
    </font>
    <font>
      <b/>
      <sz val="11"/>
      <color theme="0"/>
      <name val="Calibri"/>
      <family val="2"/>
      <scheme val="minor"/>
    </font>
    <font>
      <sz val="11"/>
      <color theme="1"/>
      <name val="Calibri"/>
      <scheme val="minor"/>
    </font>
    <font>
      <b/>
      <sz val="8"/>
      <color rgb="FF000000"/>
      <name val="Tahoma"/>
      <family val="2"/>
    </font>
    <font>
      <sz val="8"/>
      <color rgb="FF000000"/>
      <name val="Tahoma"/>
      <family val="2"/>
    </font>
    <font>
      <u/>
      <sz val="8"/>
      <color rgb="FF000000"/>
      <name val="Tahoma"/>
      <family val="2"/>
    </font>
  </fonts>
  <fills count="10">
    <fill>
      <patternFill patternType="none"/>
    </fill>
    <fill>
      <patternFill patternType="gray125"/>
    </fill>
    <fill>
      <patternFill patternType="solid">
        <fgColor theme="1" tint="0.499984740745262"/>
        <bgColor indexed="64"/>
      </patternFill>
    </fill>
    <fill>
      <patternFill patternType="solid">
        <fgColor theme="4" tint="0.59996337778862885"/>
        <bgColor indexed="64"/>
      </patternFill>
    </fill>
    <fill>
      <patternFill patternType="solid">
        <fgColor theme="4" tint="0.39994506668294322"/>
        <bgColor indexed="64"/>
      </patternFill>
    </fill>
    <fill>
      <patternFill patternType="solid">
        <fgColor theme="4" tint="0.79998168889431442"/>
        <bgColor indexed="64"/>
      </patternFill>
    </fill>
    <fill>
      <patternFill patternType="solid">
        <fgColor theme="4" tint="-0.24994659260841701"/>
        <bgColor indexed="64"/>
      </patternFill>
    </fill>
    <fill>
      <patternFill patternType="solid">
        <fgColor theme="4"/>
        <bgColor theme="4"/>
      </patternFill>
    </fill>
    <fill>
      <patternFill patternType="solid">
        <fgColor theme="4" tint="0.59999389629810485"/>
        <bgColor theme="4" tint="0.59999389629810485"/>
      </patternFill>
    </fill>
    <fill>
      <patternFill patternType="solid">
        <fgColor theme="4" tint="0.79998168889431442"/>
        <bgColor theme="4" tint="0.79998168889431442"/>
      </patternFill>
    </fill>
  </fills>
  <borders count="9">
    <border>
      <left/>
      <right/>
      <top/>
      <bottom/>
      <diagonal/>
    </border>
    <border>
      <left style="thin">
        <color theme="0"/>
      </left>
      <right style="thin">
        <color theme="0"/>
      </right>
      <top style="thin">
        <color theme="0"/>
      </top>
      <bottom style="thin">
        <color theme="0"/>
      </bottom>
      <diagonal/>
    </border>
    <border>
      <left style="thin">
        <color theme="0"/>
      </left>
      <right/>
      <top/>
      <bottom/>
      <diagonal/>
    </border>
    <border>
      <left/>
      <right style="thin">
        <color theme="0"/>
      </right>
      <top/>
      <bottom style="thick">
        <color theme="0"/>
      </bottom>
      <diagonal/>
    </border>
    <border>
      <left/>
      <right/>
      <top/>
      <bottom style="thick">
        <color theme="0"/>
      </bottom>
      <diagonal/>
    </border>
    <border>
      <left/>
      <right style="thin">
        <color theme="0"/>
      </right>
      <top/>
      <bottom style="thin">
        <color theme="0"/>
      </bottom>
      <diagonal/>
    </border>
    <border>
      <left/>
      <right/>
      <top/>
      <bottom style="thin">
        <color theme="0"/>
      </bottom>
      <diagonal/>
    </border>
    <border>
      <left/>
      <right style="thin">
        <color theme="0"/>
      </right>
      <top/>
      <bottom/>
      <diagonal/>
    </border>
    <border>
      <left style="thin">
        <color theme="0"/>
      </left>
      <right style="thin">
        <color theme="0"/>
      </right>
      <top style="thin">
        <color theme="0"/>
      </top>
      <bottom/>
      <diagonal/>
    </border>
  </borders>
  <cellStyleXfs count="9">
    <xf numFmtId="0" fontId="0" fillId="0" borderId="0"/>
    <xf numFmtId="49" fontId="5" fillId="2" borderId="1" applyNumberFormat="0" applyFont="0" applyAlignment="0" applyProtection="0"/>
    <xf numFmtId="0" fontId="5" fillId="0" borderId="0" applyNumberFormat="0" applyFont="0" applyFill="0" applyBorder="0" applyAlignment="0" applyProtection="0"/>
    <xf numFmtId="0" fontId="5" fillId="0" borderId="0" applyNumberFormat="0" applyFont="0" applyBorder="0" applyAlignment="0" applyProtection="0"/>
    <xf numFmtId="49" fontId="5" fillId="5" borderId="1" applyNumberFormat="0" applyFont="0" applyAlignment="0" applyProtection="0"/>
    <xf numFmtId="49" fontId="5" fillId="4" borderId="1" applyNumberFormat="0" applyAlignment="0" applyProtection="0"/>
    <xf numFmtId="0" fontId="6" fillId="6" borderId="1" applyNumberFormat="0" applyAlignment="0" applyProtection="0"/>
    <xf numFmtId="164" fontId="5" fillId="3" borderId="1" applyNumberFormat="0" applyFont="0" applyAlignment="0" applyProtection="0"/>
    <xf numFmtId="49" fontId="5" fillId="5" borderId="1" applyNumberFormat="0" applyFont="0" applyAlignment="0" applyProtection="0"/>
  </cellStyleXfs>
  <cellXfs count="59">
    <xf numFmtId="0" fontId="0" fillId="0" borderId="0" xfId="0"/>
    <xf numFmtId="49" fontId="0" fillId="0" borderId="0" xfId="0" applyNumberFormat="1"/>
    <xf numFmtId="1" fontId="0" fillId="0" borderId="0" xfId="0" applyNumberFormat="1"/>
    <xf numFmtId="0" fontId="1" fillId="0" borderId="0" xfId="0" applyFont="1" applyAlignment="1">
      <alignment wrapText="1"/>
    </xf>
    <xf numFmtId="49" fontId="1" fillId="0" borderId="0" xfId="0" applyNumberFormat="1" applyFont="1" applyAlignment="1">
      <alignment wrapText="1"/>
    </xf>
    <xf numFmtId="164" fontId="0" fillId="0" borderId="0" xfId="0" applyNumberFormat="1"/>
    <xf numFmtId="0" fontId="0" fillId="0" borderId="0" xfId="0" applyAlignment="1">
      <alignment vertical="top" wrapText="1"/>
    </xf>
    <xf numFmtId="0" fontId="0" fillId="0" borderId="0" xfId="0" applyAlignment="1">
      <alignment wrapText="1"/>
    </xf>
    <xf numFmtId="49" fontId="0" fillId="0" borderId="0" xfId="0" applyNumberFormat="1" applyAlignment="1">
      <alignment wrapText="1"/>
    </xf>
    <xf numFmtId="0" fontId="0" fillId="0" borderId="0" xfId="2" applyFont="1"/>
    <xf numFmtId="0" fontId="0" fillId="2" borderId="0" xfId="1" applyNumberFormat="1" applyFont="1" applyBorder="1"/>
    <xf numFmtId="0" fontId="5" fillId="4" borderId="0" xfId="5" applyNumberFormat="1" applyBorder="1"/>
    <xf numFmtId="1" fontId="5" fillId="4" borderId="0" xfId="5" applyNumberFormat="1" applyBorder="1"/>
    <xf numFmtId="0" fontId="5" fillId="4" borderId="2" xfId="5" applyNumberFormat="1" applyBorder="1"/>
    <xf numFmtId="0" fontId="6" fillId="6" borderId="0" xfId="6" applyBorder="1"/>
    <xf numFmtId="0" fontId="0" fillId="3" borderId="0" xfId="7" applyNumberFormat="1" applyFont="1" applyBorder="1"/>
    <xf numFmtId="0" fontId="0" fillId="3" borderId="2" xfId="7" applyNumberFormat="1" applyFont="1" applyBorder="1"/>
    <xf numFmtId="0" fontId="0" fillId="2" borderId="2" xfId="1" applyNumberFormat="1" applyFont="1" applyBorder="1"/>
    <xf numFmtId="0" fontId="0" fillId="0" borderId="2" xfId="2" applyFont="1" applyBorder="1"/>
    <xf numFmtId="0" fontId="1" fillId="0" borderId="0" xfId="0" applyFont="1"/>
    <xf numFmtId="4" fontId="0" fillId="0" borderId="0" xfId="0" applyNumberFormat="1"/>
    <xf numFmtId="0" fontId="5" fillId="4" borderId="1" xfId="5" applyNumberFormat="1"/>
    <xf numFmtId="0" fontId="5" fillId="4" borderId="1" xfId="5" applyNumberFormat="1" applyAlignment="1"/>
    <xf numFmtId="0" fontId="7" fillId="7" borderId="3" xfId="0" applyFont="1" applyFill="1" applyBorder="1"/>
    <xf numFmtId="0" fontId="7" fillId="7" borderId="4" xfId="0" applyFont="1" applyFill="1" applyBorder="1"/>
    <xf numFmtId="4" fontId="0" fillId="8" borderId="5" xfId="0" applyNumberFormat="1" applyFill="1" applyBorder="1"/>
    <xf numFmtId="0" fontId="0" fillId="8" borderId="6" xfId="0" applyFill="1" applyBorder="1"/>
    <xf numFmtId="4" fontId="0" fillId="9" borderId="5" xfId="0" applyNumberFormat="1" applyFill="1" applyBorder="1"/>
    <xf numFmtId="0" fontId="0" fillId="9" borderId="6" xfId="0" applyFill="1" applyBorder="1"/>
    <xf numFmtId="4" fontId="0" fillId="9" borderId="7" xfId="0" applyNumberFormat="1" applyFill="1" applyBorder="1"/>
    <xf numFmtId="0" fontId="0" fillId="9" borderId="0" xfId="0" applyFill="1"/>
    <xf numFmtId="0" fontId="0" fillId="8" borderId="5" xfId="0" applyFill="1" applyBorder="1"/>
    <xf numFmtId="0" fontId="0" fillId="9" borderId="5" xfId="0" applyFill="1" applyBorder="1"/>
    <xf numFmtId="0" fontId="0" fillId="9" borderId="7" xfId="0" applyFill="1" applyBorder="1"/>
    <xf numFmtId="1" fontId="5" fillId="4" borderId="1" xfId="5" applyNumberFormat="1"/>
    <xf numFmtId="167" fontId="5" fillId="4" borderId="1" xfId="5" applyNumberFormat="1"/>
    <xf numFmtId="1" fontId="5" fillId="4" borderId="1" xfId="5" applyNumberFormat="1" applyAlignment="1"/>
    <xf numFmtId="167" fontId="5" fillId="4" borderId="1" xfId="5" applyNumberFormat="1" applyAlignment="1"/>
    <xf numFmtId="49" fontId="0" fillId="0" borderId="0" xfId="3" applyNumberFormat="1" applyFont="1" applyAlignment="1"/>
    <xf numFmtId="49" fontId="6" fillId="6" borderId="1" xfId="6" applyNumberFormat="1" applyAlignment="1"/>
    <xf numFmtId="0" fontId="0" fillId="2" borderId="1" xfId="1" applyNumberFormat="1" applyFont="1" applyAlignment="1"/>
    <xf numFmtId="0" fontId="0" fillId="0" borderId="0" xfId="2" applyNumberFormat="1" applyFont="1" applyAlignment="1"/>
    <xf numFmtId="164" fontId="0" fillId="3" borderId="1" xfId="7" applyNumberFormat="1" applyFont="1" applyAlignment="1"/>
    <xf numFmtId="165" fontId="0" fillId="3" borderId="1" xfId="7" applyNumberFormat="1" applyFont="1" applyAlignment="1"/>
    <xf numFmtId="0" fontId="0" fillId="3" borderId="1" xfId="7" applyNumberFormat="1" applyFont="1" applyAlignment="1"/>
    <xf numFmtId="166" fontId="0" fillId="3" borderId="1" xfId="7" applyNumberFormat="1" applyFont="1" applyAlignment="1"/>
    <xf numFmtId="49" fontId="0" fillId="0" borderId="0" xfId="3" applyNumberFormat="1" applyFont="1" applyBorder="1" applyAlignment="1"/>
    <xf numFmtId="0" fontId="5" fillId="5" borderId="1" xfId="8" applyNumberFormat="1" applyAlignment="1"/>
    <xf numFmtId="0" fontId="0" fillId="0" borderId="0" xfId="0" quotePrefix="1" applyAlignment="1">
      <alignment wrapText="1"/>
    </xf>
    <xf numFmtId="0" fontId="8" fillId="2" borderId="1" xfId="1" applyNumberFormat="1" applyFont="1" applyAlignment="1"/>
    <xf numFmtId="49" fontId="6" fillId="6" borderId="8" xfId="6" applyNumberFormat="1" applyBorder="1" applyAlignment="1"/>
    <xf numFmtId="0" fontId="0" fillId="0" borderId="0" xfId="2" applyNumberFormat="1" applyFont="1" applyBorder="1" applyAlignment="1"/>
    <xf numFmtId="0" fontId="0" fillId="2" borderId="8" xfId="1" applyNumberFormat="1" applyFont="1" applyBorder="1" applyAlignment="1"/>
    <xf numFmtId="164" fontId="0" fillId="3" borderId="8" xfId="7" applyNumberFormat="1" applyFont="1" applyBorder="1" applyAlignment="1"/>
    <xf numFmtId="165" fontId="0" fillId="3" borderId="8" xfId="7" applyNumberFormat="1" applyFont="1" applyBorder="1" applyAlignment="1"/>
    <xf numFmtId="0" fontId="0" fillId="3" borderId="8" xfId="7" applyNumberFormat="1" applyFont="1" applyBorder="1" applyAlignment="1"/>
    <xf numFmtId="166" fontId="0" fillId="3" borderId="8" xfId="7" applyNumberFormat="1" applyFont="1" applyBorder="1" applyAlignment="1"/>
    <xf numFmtId="1" fontId="0" fillId="4" borderId="8" xfId="5" applyNumberFormat="1" applyFont="1" applyBorder="1" applyAlignment="1"/>
    <xf numFmtId="167" fontId="0" fillId="4" borderId="8" xfId="5" applyNumberFormat="1" applyFont="1" applyBorder="1" applyAlignment="1"/>
  </cellXfs>
  <cellStyles count="9">
    <cellStyle name="NodeXL Do Not Edit" xfId="1" xr:uid="{00000000-0005-0000-0000-000000000000}"/>
    <cellStyle name="NodeXL Graph Metric" xfId="5" xr:uid="{00000000-0005-0000-0000-000001000000}"/>
    <cellStyle name="NodeXL Graph Metric Separator" xfId="8" xr:uid="{00000000-0005-0000-0000-000002000000}"/>
    <cellStyle name="NodeXL Label" xfId="6" xr:uid="{00000000-0005-0000-0000-000003000000}"/>
    <cellStyle name="NodeXL Layout" xfId="7" xr:uid="{00000000-0005-0000-0000-000004000000}"/>
    <cellStyle name="NodeXL Other Column" xfId="2" xr:uid="{00000000-0005-0000-0000-000005000000}"/>
    <cellStyle name="NodeXL Required" xfId="3" xr:uid="{00000000-0005-0000-0000-000006000000}"/>
    <cellStyle name="NodeXL Visual Property" xfId="4" xr:uid="{00000000-0005-0000-0000-000007000000}"/>
    <cellStyle name="Normal" xfId="0" builtinId="0"/>
  </cellStyles>
  <dxfs count="59">
    <dxf>
      <font>
        <b/>
        <i val="0"/>
        <strike val="0"/>
        <condense val="0"/>
        <extend val="0"/>
        <outline val="0"/>
        <shadow val="0"/>
        <u val="none"/>
        <vertAlign val="baseline"/>
        <sz val="11"/>
        <color theme="1"/>
        <name val="Calibri"/>
        <scheme val="minor"/>
      </font>
      <alignment horizontal="general" vertical="bottom" textRotation="0" wrapText="1" relativeIndent="0" justifyLastLine="0" shrinkToFit="0" readingOrder="0"/>
    </dxf>
    <dxf>
      <font>
        <b/>
        <i val="0"/>
        <strike val="0"/>
        <condense val="0"/>
        <extend val="0"/>
        <outline val="0"/>
        <shadow val="0"/>
        <u val="none"/>
        <vertAlign val="baseline"/>
        <sz val="11"/>
        <color theme="1"/>
        <name val="Calibri"/>
        <scheme val="minor"/>
      </font>
      <alignment horizontal="general" vertical="bottom" textRotation="0" wrapText="1" relative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numFmt numFmtId="0" formatCode="General"/>
    </dxf>
    <dxf>
      <numFmt numFmtId="4" formatCode="#,##0.00"/>
    </dxf>
    <dxf>
      <alignment horizontal="general" vertical="bottom" textRotation="0" wrapText="0" indent="0" justifyLastLine="0" shrinkToFit="0" readingOrder="0"/>
    </dxf>
    <dxf>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indent="0" justifyLastLine="0" shrinkToFit="0" readingOrder="0"/>
    </dxf>
    <dxf>
      <numFmt numFmtId="1" formatCode="0"/>
      <alignment horizontal="general" vertical="bottom" textRotation="0" wrapText="0" indent="0" justifyLastLine="0" shrinkToFit="0" readingOrder="0"/>
    </dxf>
    <dxf>
      <numFmt numFmtId="166" formatCode="#,##0.000"/>
      <alignment horizontal="general" vertical="bottom" textRotation="0" wrapText="0" indent="0" justifyLastLine="0" shrinkToFit="0" readingOrder="0"/>
      <border outline="0">
        <right style="thin">
          <color theme="0"/>
        </right>
      </border>
    </dxf>
    <dxf>
      <numFmt numFmtId="166" formatCode="#,##0.000"/>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165" formatCode="#,##0.0"/>
      <alignment horizontal="general" vertical="bottom" textRotation="0" wrapText="0" indent="0" justifyLastLine="0" shrinkToFit="0" readingOrder="0"/>
    </dxf>
    <dxf>
      <numFmt numFmtId="165" formatCode="#,##0.0"/>
      <alignment horizontal="general" vertical="bottom" textRotation="0" wrapText="0" indent="0" justifyLastLine="0" shrinkToFit="0" readingOrder="0"/>
    </dxf>
    <dxf>
      <numFmt numFmtId="164" formatCode="0.0"/>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1" indent="0" justifyLastLine="0" shrinkToFit="0" readingOrder="0"/>
    </dxf>
    <dxf>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1" indent="0" justifyLastLine="0" shrinkToFit="0" readingOrder="0"/>
    </dxf>
    <dxf>
      <font>
        <color theme="0"/>
      </font>
      <fill>
        <patternFill>
          <bgColor theme="4"/>
        </patternFill>
      </fill>
      <border>
        <left style="thin">
          <color theme="0"/>
        </left>
        <right style="thin">
          <color theme="0"/>
        </right>
        <top style="thin">
          <color theme="0"/>
        </top>
        <bottom style="thin">
          <color theme="0"/>
        </bottom>
        <vertical style="thin">
          <color theme="0"/>
        </vertical>
        <horizontal style="thin">
          <color theme="0"/>
        </horizontal>
      </border>
    </dxf>
    <dxf>
      <font>
        <b/>
        <i val="0"/>
      </font>
      <fill>
        <patternFill>
          <bgColor rgb="FFD7D7D7"/>
        </patternFill>
      </fill>
    </dxf>
    <dxf>
      <font>
        <b val="0"/>
        <i val="0"/>
      </font>
      <fill>
        <patternFill patternType="none">
          <bgColor indexed="65"/>
        </patternFill>
      </fill>
    </dxf>
  </dxfs>
  <tableStyles count="2" defaultTableStyle="TableStyleMedium9" defaultPivotStyle="PivotStyleLight16">
    <tableStyle name="MySqlDefault" pivot="0" table="0" count="2" xr9:uid="{00000000-0011-0000-FFFF-FFFF00000000}">
      <tableStyleElement type="wholeTable" dxfId="58"/>
      <tableStyleElement type="headerRow" dxfId="57"/>
    </tableStyle>
    <tableStyle name="NodeXL Table" pivot="0" count="1" xr9:uid="{00000000-0011-0000-FFFF-FFFF01000000}">
      <tableStyleElement type="headerRow" dxfId="5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Metrics'!$E$2</c:f>
              <c:strCache>
                <c:ptCount val="1"/>
                <c:pt idx="0">
                  <c:v>97</c:v>
                </c:pt>
              </c:strCache>
            </c:strRef>
          </c:tx>
          <c:spPr>
            <a:solidFill>
              <a:schemeClr val="accent1"/>
            </a:solidFill>
          </c:spPr>
          <c:invertIfNegative val="0"/>
          <c:cat>
            <c:numRef>
              <c:f>'Overall Metrics'!$D$2:$D$45</c:f>
              <c:numCache>
                <c:formatCode>#,##0.00</c:formatCode>
                <c:ptCount val="44"/>
                <c:pt idx="0">
                  <c:v>1</c:v>
                </c:pt>
                <c:pt idx="1">
                  <c:v>3.7906976744186047</c:v>
                </c:pt>
                <c:pt idx="2">
                  <c:v>6.5813953488372094</c:v>
                </c:pt>
                <c:pt idx="3">
                  <c:v>9.3720930232558146</c:v>
                </c:pt>
                <c:pt idx="4">
                  <c:v>12.162790697674419</c:v>
                </c:pt>
                <c:pt idx="5">
                  <c:v>14.953488372093023</c:v>
                </c:pt>
                <c:pt idx="6">
                  <c:v>17.744186046511629</c:v>
                </c:pt>
                <c:pt idx="7">
                  <c:v>20.534883720930235</c:v>
                </c:pt>
                <c:pt idx="8">
                  <c:v>23.325581395348841</c:v>
                </c:pt>
                <c:pt idx="9">
                  <c:v>26.116279069767447</c:v>
                </c:pt>
                <c:pt idx="10">
                  <c:v>28.906976744186053</c:v>
                </c:pt>
                <c:pt idx="11">
                  <c:v>31.69767441860466</c:v>
                </c:pt>
                <c:pt idx="12">
                  <c:v>34.488372093023266</c:v>
                </c:pt>
                <c:pt idx="13">
                  <c:v>37.279069767441868</c:v>
                </c:pt>
                <c:pt idx="14">
                  <c:v>40.069767441860471</c:v>
                </c:pt>
                <c:pt idx="15">
                  <c:v>42.860465116279073</c:v>
                </c:pt>
                <c:pt idx="16">
                  <c:v>45.651162790697676</c:v>
                </c:pt>
                <c:pt idx="17">
                  <c:v>48.441860465116278</c:v>
                </c:pt>
                <c:pt idx="18">
                  <c:v>51.232558139534881</c:v>
                </c:pt>
                <c:pt idx="19">
                  <c:v>54.023255813953483</c:v>
                </c:pt>
                <c:pt idx="20">
                  <c:v>56.813953488372086</c:v>
                </c:pt>
                <c:pt idx="21">
                  <c:v>59.604651162790688</c:v>
                </c:pt>
                <c:pt idx="22">
                  <c:v>62.395348837209291</c:v>
                </c:pt>
                <c:pt idx="23">
                  <c:v>65.186046511627893</c:v>
                </c:pt>
                <c:pt idx="24">
                  <c:v>67.976744186046503</c:v>
                </c:pt>
                <c:pt idx="25">
                  <c:v>70.767441860465112</c:v>
                </c:pt>
                <c:pt idx="26">
                  <c:v>73.558139534883722</c:v>
                </c:pt>
                <c:pt idx="27">
                  <c:v>76.348837209302332</c:v>
                </c:pt>
                <c:pt idx="28">
                  <c:v>79.139534883720941</c:v>
                </c:pt>
                <c:pt idx="29">
                  <c:v>81.930232558139551</c:v>
                </c:pt>
                <c:pt idx="30">
                  <c:v>84.72093023255816</c:v>
                </c:pt>
                <c:pt idx="31">
                  <c:v>87.51162790697677</c:v>
                </c:pt>
                <c:pt idx="32">
                  <c:v>90.30232558139538</c:v>
                </c:pt>
                <c:pt idx="33">
                  <c:v>93.093023255813989</c:v>
                </c:pt>
                <c:pt idx="34">
                  <c:v>95.883720930232599</c:v>
                </c:pt>
                <c:pt idx="35">
                  <c:v>98.674418604651208</c:v>
                </c:pt>
                <c:pt idx="36">
                  <c:v>101.46511627906982</c:v>
                </c:pt>
                <c:pt idx="37">
                  <c:v>104.25581395348843</c:v>
                </c:pt>
                <c:pt idx="38">
                  <c:v>107.04651162790704</c:v>
                </c:pt>
                <c:pt idx="39">
                  <c:v>109.83720930232565</c:v>
                </c:pt>
                <c:pt idx="40">
                  <c:v>112.62790697674426</c:v>
                </c:pt>
                <c:pt idx="41">
                  <c:v>115.41860465116287</c:v>
                </c:pt>
                <c:pt idx="42">
                  <c:v>118.20930232558148</c:v>
                </c:pt>
                <c:pt idx="43">
                  <c:v>121</c:v>
                </c:pt>
              </c:numCache>
            </c:numRef>
          </c:cat>
          <c:val>
            <c:numRef>
              <c:f>'Overall Metrics'!$E$2:$E$45</c:f>
              <c:numCache>
                <c:formatCode>General</c:formatCode>
                <c:ptCount val="44"/>
                <c:pt idx="0">
                  <c:v>97</c:v>
                </c:pt>
                <c:pt idx="1">
                  <c:v>46</c:v>
                </c:pt>
                <c:pt idx="2">
                  <c:v>20</c:v>
                </c:pt>
                <c:pt idx="3">
                  <c:v>11</c:v>
                </c:pt>
                <c:pt idx="4">
                  <c:v>6</c:v>
                </c:pt>
                <c:pt idx="5">
                  <c:v>2</c:v>
                </c:pt>
                <c:pt idx="6">
                  <c:v>2</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1</c:v>
                </c:pt>
              </c:numCache>
            </c:numRef>
          </c:val>
          <c:extLst>
            <c:ext xmlns:c16="http://schemas.microsoft.com/office/drawing/2014/chart" uri="{C3380CC4-5D6E-409C-BE32-E72D297353CC}">
              <c16:uniqueId val="{00000000-3148-0743-8305-3B342B9D43C5}"/>
            </c:ext>
          </c:extLst>
        </c:ser>
        <c:dLbls>
          <c:showLegendKey val="0"/>
          <c:showVal val="0"/>
          <c:showCatName val="0"/>
          <c:showSerName val="0"/>
          <c:showPercent val="0"/>
          <c:showBubbleSize val="0"/>
        </c:dLbls>
        <c:gapWidth val="0"/>
        <c:axId val="97283072"/>
        <c:axId val="97473664"/>
      </c:barChart>
      <c:catAx>
        <c:axId val="97283072"/>
        <c:scaling>
          <c:orientation val="minMax"/>
        </c:scaling>
        <c:delete val="1"/>
        <c:axPos val="b"/>
        <c:title>
          <c:tx>
            <c:rich>
              <a:bodyPr/>
              <a:lstStyle/>
              <a:p>
                <a:pPr>
                  <a:defRPr/>
                </a:pPr>
                <a:r>
                  <a:rPr lang="en-US"/>
                  <a:t>Degree</a:t>
                </a:r>
              </a:p>
            </c:rich>
          </c:tx>
          <c:layout>
            <c:manualLayout>
              <c:xMode val="edge"/>
              <c:yMode val="edge"/>
              <c:x val="0.44107564559545148"/>
              <c:y val="0.83479536025738765"/>
            </c:manualLayout>
          </c:layout>
          <c:overlay val="0"/>
        </c:title>
        <c:numFmt formatCode="#,##0.00" sourceLinked="1"/>
        <c:majorTickMark val="out"/>
        <c:minorTickMark val="none"/>
        <c:tickLblPos val="none"/>
        <c:crossAx val="97473664"/>
        <c:crosses val="autoZero"/>
        <c:auto val="1"/>
        <c:lblAlgn val="ctr"/>
        <c:lblOffset val="100"/>
        <c:noMultiLvlLbl val="0"/>
      </c:catAx>
      <c:valAx>
        <c:axId val="97473664"/>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97283072"/>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Metrics'!$K$2</c:f>
              <c:strCache>
                <c:ptCount val="1"/>
                <c:pt idx="0">
                  <c:v>175</c:v>
                </c:pt>
              </c:strCache>
            </c:strRef>
          </c:tx>
          <c:spPr>
            <a:solidFill>
              <a:schemeClr val="accent1"/>
            </a:solidFill>
          </c:spPr>
          <c:invertIfNegative val="0"/>
          <c:cat>
            <c:numRef>
              <c:f>'Overall Metrics'!$J$2:$J$45</c:f>
              <c:numCache>
                <c:formatCode>#,##0.00</c:formatCode>
                <c:ptCount val="44"/>
                <c:pt idx="0">
                  <c:v>0</c:v>
                </c:pt>
                <c:pt idx="1">
                  <c:v>343.83206720930229</c:v>
                </c:pt>
                <c:pt idx="2">
                  <c:v>687.66413441860459</c:v>
                </c:pt>
                <c:pt idx="3">
                  <c:v>1031.4962016279069</c:v>
                </c:pt>
                <c:pt idx="4">
                  <c:v>1375.3282688372092</c:v>
                </c:pt>
                <c:pt idx="5">
                  <c:v>1719.1603360465115</c:v>
                </c:pt>
                <c:pt idx="6">
                  <c:v>2062.9924032558138</c:v>
                </c:pt>
                <c:pt idx="7">
                  <c:v>2406.8244704651161</c:v>
                </c:pt>
                <c:pt idx="8">
                  <c:v>2750.6565376744184</c:v>
                </c:pt>
                <c:pt idx="9">
                  <c:v>3094.4886048837207</c:v>
                </c:pt>
                <c:pt idx="10">
                  <c:v>3438.3206720930229</c:v>
                </c:pt>
                <c:pt idx="11">
                  <c:v>3782.1527393023252</c:v>
                </c:pt>
                <c:pt idx="12">
                  <c:v>4125.9848065116275</c:v>
                </c:pt>
                <c:pt idx="13">
                  <c:v>4469.8168737209298</c:v>
                </c:pt>
                <c:pt idx="14">
                  <c:v>4813.6489409302321</c:v>
                </c:pt>
                <c:pt idx="15">
                  <c:v>5157.4810081395344</c:v>
                </c:pt>
                <c:pt idx="16">
                  <c:v>5501.3130753488367</c:v>
                </c:pt>
                <c:pt idx="17">
                  <c:v>5845.145142558139</c:v>
                </c:pt>
                <c:pt idx="18">
                  <c:v>6188.9772097674413</c:v>
                </c:pt>
                <c:pt idx="19">
                  <c:v>6532.8092769767436</c:v>
                </c:pt>
                <c:pt idx="20">
                  <c:v>6876.6413441860459</c:v>
                </c:pt>
                <c:pt idx="21">
                  <c:v>7220.4734113953482</c:v>
                </c:pt>
                <c:pt idx="22">
                  <c:v>7564.3054786046505</c:v>
                </c:pt>
                <c:pt idx="23">
                  <c:v>7908.1375458139528</c:v>
                </c:pt>
                <c:pt idx="24">
                  <c:v>8251.9696130232551</c:v>
                </c:pt>
                <c:pt idx="25">
                  <c:v>8595.8016802325583</c:v>
                </c:pt>
                <c:pt idx="26">
                  <c:v>8939.6337474418615</c:v>
                </c:pt>
                <c:pt idx="27">
                  <c:v>9283.4658146511647</c:v>
                </c:pt>
                <c:pt idx="28">
                  <c:v>9627.2978818604679</c:v>
                </c:pt>
                <c:pt idx="29">
                  <c:v>9971.1299490697711</c:v>
                </c:pt>
                <c:pt idx="30">
                  <c:v>10314.962016279074</c:v>
                </c:pt>
                <c:pt idx="31">
                  <c:v>10658.794083488378</c:v>
                </c:pt>
                <c:pt idx="32">
                  <c:v>11002.626150697681</c:v>
                </c:pt>
                <c:pt idx="33">
                  <c:v>11346.458217906984</c:v>
                </c:pt>
                <c:pt idx="34">
                  <c:v>11690.290285116287</c:v>
                </c:pt>
                <c:pt idx="35">
                  <c:v>12034.12235232559</c:v>
                </c:pt>
                <c:pt idx="36">
                  <c:v>12377.954419534894</c:v>
                </c:pt>
                <c:pt idx="37">
                  <c:v>12721.786486744197</c:v>
                </c:pt>
                <c:pt idx="38">
                  <c:v>13065.6185539535</c:v>
                </c:pt>
                <c:pt idx="39">
                  <c:v>13409.450621162803</c:v>
                </c:pt>
                <c:pt idx="40">
                  <c:v>13753.282688372106</c:v>
                </c:pt>
                <c:pt idx="41">
                  <c:v>14097.11475558141</c:v>
                </c:pt>
                <c:pt idx="42">
                  <c:v>14440.946822790713</c:v>
                </c:pt>
                <c:pt idx="43">
                  <c:v>14784.77889</c:v>
                </c:pt>
              </c:numCache>
            </c:numRef>
          </c:cat>
          <c:val>
            <c:numRef>
              <c:f>'Overall Metrics'!$K$2:$K$45</c:f>
              <c:numCache>
                <c:formatCode>General</c:formatCode>
                <c:ptCount val="44"/>
                <c:pt idx="0">
                  <c:v>175</c:v>
                </c:pt>
                <c:pt idx="1">
                  <c:v>7</c:v>
                </c:pt>
                <c:pt idx="2">
                  <c:v>2</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1</c:v>
                </c:pt>
              </c:numCache>
            </c:numRef>
          </c:val>
          <c:extLst>
            <c:ext xmlns:c16="http://schemas.microsoft.com/office/drawing/2014/chart" uri="{C3380CC4-5D6E-409C-BE32-E72D297353CC}">
              <c16:uniqueId val="{00000000-E12E-AB45-86B8-DF353BFCD857}"/>
            </c:ext>
          </c:extLst>
        </c:ser>
        <c:dLbls>
          <c:showLegendKey val="0"/>
          <c:showVal val="0"/>
          <c:showCatName val="0"/>
          <c:showSerName val="0"/>
          <c:showPercent val="0"/>
          <c:showBubbleSize val="0"/>
        </c:dLbls>
        <c:gapWidth val="0"/>
        <c:axId val="99843456"/>
        <c:axId val="99870208"/>
      </c:barChart>
      <c:catAx>
        <c:axId val="99843456"/>
        <c:scaling>
          <c:orientation val="minMax"/>
        </c:scaling>
        <c:delete val="1"/>
        <c:axPos val="b"/>
        <c:title>
          <c:tx>
            <c:rich>
              <a:bodyPr/>
              <a:lstStyle/>
              <a:p>
                <a:pPr>
                  <a:defRPr/>
                </a:pPr>
                <a:r>
                  <a:rPr lang="en-US"/>
                  <a:t>Betweenness Centrality</a:t>
                </a:r>
              </a:p>
            </c:rich>
          </c:tx>
          <c:layout>
            <c:manualLayout>
              <c:xMode val="edge"/>
              <c:yMode val="edge"/>
              <c:x val="0.32728710116056114"/>
              <c:y val="0.82619320971975252"/>
            </c:manualLayout>
          </c:layout>
          <c:overlay val="0"/>
        </c:title>
        <c:numFmt formatCode="#,##0.00" sourceLinked="1"/>
        <c:majorTickMark val="out"/>
        <c:minorTickMark val="none"/>
        <c:tickLblPos val="none"/>
        <c:crossAx val="99870208"/>
        <c:crosses val="autoZero"/>
        <c:auto val="1"/>
        <c:lblAlgn val="ctr"/>
        <c:lblOffset val="100"/>
        <c:noMultiLvlLbl val="0"/>
      </c:catAx>
      <c:valAx>
        <c:axId val="99870208"/>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99843456"/>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Metrics'!$M$2</c:f>
              <c:strCache>
                <c:ptCount val="1"/>
                <c:pt idx="0">
                  <c:v>2</c:v>
                </c:pt>
              </c:strCache>
            </c:strRef>
          </c:tx>
          <c:spPr>
            <a:solidFill>
              <a:schemeClr val="accent1"/>
            </a:solidFill>
          </c:spPr>
          <c:invertIfNegative val="0"/>
          <c:cat>
            <c:numRef>
              <c:f>'Overall Metrics'!$L$2:$L$45</c:f>
              <c:numCache>
                <c:formatCode>#,##0.00</c:formatCode>
                <c:ptCount val="44"/>
                <c:pt idx="0">
                  <c:v>1.271E-3</c:v>
                </c:pt>
                <c:pt idx="1">
                  <c:v>1.3337209302325581E-3</c:v>
                </c:pt>
                <c:pt idx="2">
                  <c:v>1.3964418604651163E-3</c:v>
                </c:pt>
                <c:pt idx="3">
                  <c:v>1.4591627906976744E-3</c:v>
                </c:pt>
                <c:pt idx="4">
                  <c:v>1.5218837209302325E-3</c:v>
                </c:pt>
                <c:pt idx="5">
                  <c:v>1.5846046511627907E-3</c:v>
                </c:pt>
                <c:pt idx="6">
                  <c:v>1.6473255813953488E-3</c:v>
                </c:pt>
                <c:pt idx="7">
                  <c:v>1.7100465116279069E-3</c:v>
                </c:pt>
                <c:pt idx="8">
                  <c:v>1.7727674418604651E-3</c:v>
                </c:pt>
                <c:pt idx="9">
                  <c:v>1.8354883720930232E-3</c:v>
                </c:pt>
                <c:pt idx="10">
                  <c:v>1.8982093023255813E-3</c:v>
                </c:pt>
                <c:pt idx="11">
                  <c:v>1.9609302325581395E-3</c:v>
                </c:pt>
                <c:pt idx="12">
                  <c:v>2.0236511627906976E-3</c:v>
                </c:pt>
                <c:pt idx="13">
                  <c:v>2.0863720930232557E-3</c:v>
                </c:pt>
                <c:pt idx="14">
                  <c:v>2.1490930232558139E-3</c:v>
                </c:pt>
                <c:pt idx="15">
                  <c:v>2.211813953488372E-3</c:v>
                </c:pt>
                <c:pt idx="16">
                  <c:v>2.2745348837209301E-3</c:v>
                </c:pt>
                <c:pt idx="17">
                  <c:v>2.3372558139534883E-3</c:v>
                </c:pt>
                <c:pt idx="18">
                  <c:v>2.3999767441860464E-3</c:v>
                </c:pt>
                <c:pt idx="19">
                  <c:v>2.4626976744186045E-3</c:v>
                </c:pt>
                <c:pt idx="20">
                  <c:v>2.5254186046511627E-3</c:v>
                </c:pt>
                <c:pt idx="21">
                  <c:v>2.5881395348837208E-3</c:v>
                </c:pt>
                <c:pt idx="22">
                  <c:v>2.6508604651162789E-3</c:v>
                </c:pt>
                <c:pt idx="23">
                  <c:v>2.7135813953488371E-3</c:v>
                </c:pt>
                <c:pt idx="24">
                  <c:v>2.7763023255813952E-3</c:v>
                </c:pt>
                <c:pt idx="25">
                  <c:v>2.8390232558139533E-3</c:v>
                </c:pt>
                <c:pt idx="26">
                  <c:v>2.9017441860465115E-3</c:v>
                </c:pt>
                <c:pt idx="27">
                  <c:v>2.9644651162790696E-3</c:v>
                </c:pt>
                <c:pt idx="28">
                  <c:v>3.0271860465116277E-3</c:v>
                </c:pt>
                <c:pt idx="29">
                  <c:v>3.0899069767441859E-3</c:v>
                </c:pt>
                <c:pt idx="30">
                  <c:v>3.152627906976744E-3</c:v>
                </c:pt>
                <c:pt idx="31">
                  <c:v>3.2153488372093021E-3</c:v>
                </c:pt>
                <c:pt idx="32">
                  <c:v>3.2780697674418603E-3</c:v>
                </c:pt>
                <c:pt idx="33">
                  <c:v>3.3407906976744184E-3</c:v>
                </c:pt>
                <c:pt idx="34">
                  <c:v>3.4035116279069765E-3</c:v>
                </c:pt>
                <c:pt idx="35">
                  <c:v>3.4662325581395347E-3</c:v>
                </c:pt>
                <c:pt idx="36">
                  <c:v>3.5289534883720928E-3</c:v>
                </c:pt>
                <c:pt idx="37">
                  <c:v>3.5916744186046509E-3</c:v>
                </c:pt>
                <c:pt idx="38">
                  <c:v>3.6543953488372091E-3</c:v>
                </c:pt>
                <c:pt idx="39">
                  <c:v>3.7171162790697672E-3</c:v>
                </c:pt>
                <c:pt idx="40">
                  <c:v>3.7798372093023253E-3</c:v>
                </c:pt>
                <c:pt idx="41">
                  <c:v>3.8425581395348835E-3</c:v>
                </c:pt>
                <c:pt idx="42">
                  <c:v>3.9052790697674416E-3</c:v>
                </c:pt>
                <c:pt idx="43">
                  <c:v>3.9680000000000002E-3</c:v>
                </c:pt>
              </c:numCache>
            </c:numRef>
          </c:cat>
          <c:val>
            <c:numRef>
              <c:f>'Overall Metrics'!$M$2:$M$45</c:f>
              <c:numCache>
                <c:formatCode>General</c:formatCode>
                <c:ptCount val="44"/>
                <c:pt idx="0">
                  <c:v>2</c:v>
                </c:pt>
                <c:pt idx="1">
                  <c:v>0</c:v>
                </c:pt>
                <c:pt idx="2">
                  <c:v>1</c:v>
                </c:pt>
                <c:pt idx="3">
                  <c:v>0</c:v>
                </c:pt>
                <c:pt idx="4">
                  <c:v>0</c:v>
                </c:pt>
                <c:pt idx="5">
                  <c:v>14</c:v>
                </c:pt>
                <c:pt idx="6">
                  <c:v>23</c:v>
                </c:pt>
                <c:pt idx="7">
                  <c:v>12</c:v>
                </c:pt>
                <c:pt idx="8">
                  <c:v>8</c:v>
                </c:pt>
                <c:pt idx="9">
                  <c:v>4</c:v>
                </c:pt>
                <c:pt idx="10">
                  <c:v>0</c:v>
                </c:pt>
                <c:pt idx="11">
                  <c:v>0</c:v>
                </c:pt>
                <c:pt idx="12">
                  <c:v>0</c:v>
                </c:pt>
                <c:pt idx="13">
                  <c:v>0</c:v>
                </c:pt>
                <c:pt idx="14">
                  <c:v>0</c:v>
                </c:pt>
                <c:pt idx="15">
                  <c:v>0</c:v>
                </c:pt>
                <c:pt idx="16">
                  <c:v>68</c:v>
                </c:pt>
                <c:pt idx="17">
                  <c:v>37</c:v>
                </c:pt>
                <c:pt idx="18">
                  <c:v>11</c:v>
                </c:pt>
                <c:pt idx="19">
                  <c:v>2</c:v>
                </c:pt>
                <c:pt idx="20">
                  <c:v>2</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1</c:v>
                </c:pt>
              </c:numCache>
            </c:numRef>
          </c:val>
          <c:extLst>
            <c:ext xmlns:c16="http://schemas.microsoft.com/office/drawing/2014/chart" uri="{C3380CC4-5D6E-409C-BE32-E72D297353CC}">
              <c16:uniqueId val="{00000000-B975-FF42-894B-A4C603E0B775}"/>
            </c:ext>
          </c:extLst>
        </c:ser>
        <c:dLbls>
          <c:showLegendKey val="0"/>
          <c:showVal val="0"/>
          <c:showCatName val="0"/>
          <c:showSerName val="0"/>
          <c:showPercent val="0"/>
          <c:showBubbleSize val="0"/>
        </c:dLbls>
        <c:gapWidth val="0"/>
        <c:axId val="100352384"/>
        <c:axId val="100354304"/>
      </c:barChart>
      <c:catAx>
        <c:axId val="100352384"/>
        <c:scaling>
          <c:orientation val="minMax"/>
        </c:scaling>
        <c:delete val="1"/>
        <c:axPos val="b"/>
        <c:title>
          <c:tx>
            <c:rich>
              <a:bodyPr/>
              <a:lstStyle/>
              <a:p>
                <a:pPr>
                  <a:defRPr/>
                </a:pPr>
                <a:r>
                  <a:rPr lang="en-US"/>
                  <a:t>Closeness Centrality</a:t>
                </a:r>
              </a:p>
            </c:rich>
          </c:tx>
          <c:layout>
            <c:manualLayout>
              <c:xMode val="edge"/>
              <c:yMode val="edge"/>
              <c:x val="0.35406086287408578"/>
              <c:y val="0.82619320971975252"/>
            </c:manualLayout>
          </c:layout>
          <c:overlay val="0"/>
        </c:title>
        <c:numFmt formatCode="#,##0.00" sourceLinked="1"/>
        <c:majorTickMark val="out"/>
        <c:minorTickMark val="none"/>
        <c:tickLblPos val="none"/>
        <c:crossAx val="100354304"/>
        <c:crosses val="autoZero"/>
        <c:auto val="1"/>
        <c:lblAlgn val="ctr"/>
        <c:lblOffset val="100"/>
        <c:noMultiLvlLbl val="0"/>
      </c:catAx>
      <c:valAx>
        <c:axId val="100354304"/>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00352384"/>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Metrics'!$O$2</c:f>
              <c:strCache>
                <c:ptCount val="1"/>
                <c:pt idx="0">
                  <c:v>49</c:v>
                </c:pt>
              </c:strCache>
            </c:strRef>
          </c:tx>
          <c:spPr>
            <a:solidFill>
              <a:schemeClr val="accent1"/>
            </a:solidFill>
          </c:spPr>
          <c:invertIfNegative val="0"/>
          <c:cat>
            <c:numRef>
              <c:f>'Overall Metrics'!$N$2:$N$45</c:f>
              <c:numCache>
                <c:formatCode>#,##0.00</c:formatCode>
                <c:ptCount val="44"/>
                <c:pt idx="0">
                  <c:v>9.7E-5</c:v>
                </c:pt>
                <c:pt idx="1">
                  <c:v>1.518953488372093E-3</c:v>
                </c:pt>
                <c:pt idx="2">
                  <c:v>2.9409069767441856E-3</c:v>
                </c:pt>
                <c:pt idx="3">
                  <c:v>4.3628604651162785E-3</c:v>
                </c:pt>
                <c:pt idx="4">
                  <c:v>5.7848139534883714E-3</c:v>
                </c:pt>
                <c:pt idx="5">
                  <c:v>7.2067674418604642E-3</c:v>
                </c:pt>
                <c:pt idx="6">
                  <c:v>8.6287209302325571E-3</c:v>
                </c:pt>
                <c:pt idx="7">
                  <c:v>1.005067441860465E-2</c:v>
                </c:pt>
                <c:pt idx="8">
                  <c:v>1.1472627906976743E-2</c:v>
                </c:pt>
                <c:pt idx="9">
                  <c:v>1.2894581395348836E-2</c:v>
                </c:pt>
                <c:pt idx="10">
                  <c:v>1.4316534883720929E-2</c:v>
                </c:pt>
                <c:pt idx="11">
                  <c:v>1.5738488372093021E-2</c:v>
                </c:pt>
                <c:pt idx="12">
                  <c:v>1.7160441860465114E-2</c:v>
                </c:pt>
                <c:pt idx="13">
                  <c:v>1.8582395348837207E-2</c:v>
                </c:pt>
                <c:pt idx="14">
                  <c:v>2.00043488372093E-2</c:v>
                </c:pt>
                <c:pt idx="15">
                  <c:v>2.1426302325581393E-2</c:v>
                </c:pt>
                <c:pt idx="16">
                  <c:v>2.2848255813953486E-2</c:v>
                </c:pt>
                <c:pt idx="17">
                  <c:v>2.4270209302325579E-2</c:v>
                </c:pt>
                <c:pt idx="18">
                  <c:v>2.5692162790697672E-2</c:v>
                </c:pt>
                <c:pt idx="19">
                  <c:v>2.7114116279069764E-2</c:v>
                </c:pt>
                <c:pt idx="20">
                  <c:v>2.8536069767441857E-2</c:v>
                </c:pt>
                <c:pt idx="21">
                  <c:v>2.995802325581395E-2</c:v>
                </c:pt>
                <c:pt idx="22">
                  <c:v>3.1379976744186043E-2</c:v>
                </c:pt>
                <c:pt idx="23">
                  <c:v>3.2801930232558132E-2</c:v>
                </c:pt>
                <c:pt idx="24">
                  <c:v>3.4223883720930229E-2</c:v>
                </c:pt>
                <c:pt idx="25">
                  <c:v>3.5645837209302325E-2</c:v>
                </c:pt>
                <c:pt idx="26">
                  <c:v>3.7067790697674421E-2</c:v>
                </c:pt>
                <c:pt idx="27">
                  <c:v>3.8489744186046518E-2</c:v>
                </c:pt>
                <c:pt idx="28">
                  <c:v>3.9911697674418614E-2</c:v>
                </c:pt>
                <c:pt idx="29">
                  <c:v>4.133365116279071E-2</c:v>
                </c:pt>
                <c:pt idx="30">
                  <c:v>4.2755604651162807E-2</c:v>
                </c:pt>
                <c:pt idx="31">
                  <c:v>4.4177558139534903E-2</c:v>
                </c:pt>
                <c:pt idx="32">
                  <c:v>4.5599511627907E-2</c:v>
                </c:pt>
                <c:pt idx="33">
                  <c:v>4.7021465116279096E-2</c:v>
                </c:pt>
                <c:pt idx="34">
                  <c:v>4.8443418604651192E-2</c:v>
                </c:pt>
                <c:pt idx="35">
                  <c:v>4.9865372093023289E-2</c:v>
                </c:pt>
                <c:pt idx="36">
                  <c:v>5.1287325581395385E-2</c:v>
                </c:pt>
                <c:pt idx="37">
                  <c:v>5.2709279069767481E-2</c:v>
                </c:pt>
                <c:pt idx="38">
                  <c:v>5.4131232558139578E-2</c:v>
                </c:pt>
                <c:pt idx="39">
                  <c:v>5.5553186046511674E-2</c:v>
                </c:pt>
                <c:pt idx="40">
                  <c:v>5.697513953488377E-2</c:v>
                </c:pt>
                <c:pt idx="41">
                  <c:v>5.8397093023255867E-2</c:v>
                </c:pt>
                <c:pt idx="42">
                  <c:v>5.9819046511627963E-2</c:v>
                </c:pt>
                <c:pt idx="43">
                  <c:v>6.1240999999999997E-2</c:v>
                </c:pt>
              </c:numCache>
            </c:numRef>
          </c:cat>
          <c:val>
            <c:numRef>
              <c:f>'Overall Metrics'!$O$2:$O$45</c:f>
              <c:numCache>
                <c:formatCode>General</c:formatCode>
                <c:ptCount val="44"/>
                <c:pt idx="0">
                  <c:v>49</c:v>
                </c:pt>
                <c:pt idx="1">
                  <c:v>9</c:v>
                </c:pt>
                <c:pt idx="2">
                  <c:v>22</c:v>
                </c:pt>
                <c:pt idx="3">
                  <c:v>46</c:v>
                </c:pt>
                <c:pt idx="4">
                  <c:v>28</c:v>
                </c:pt>
                <c:pt idx="5">
                  <c:v>12</c:v>
                </c:pt>
                <c:pt idx="6">
                  <c:v>3</c:v>
                </c:pt>
                <c:pt idx="7">
                  <c:v>2</c:v>
                </c:pt>
                <c:pt idx="8">
                  <c:v>2</c:v>
                </c:pt>
                <c:pt idx="9">
                  <c:v>0</c:v>
                </c:pt>
                <c:pt idx="10">
                  <c:v>0</c:v>
                </c:pt>
                <c:pt idx="11">
                  <c:v>1</c:v>
                </c:pt>
                <c:pt idx="12">
                  <c:v>4</c:v>
                </c:pt>
                <c:pt idx="13">
                  <c:v>5</c:v>
                </c:pt>
                <c:pt idx="14">
                  <c:v>1</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1</c:v>
                </c:pt>
              </c:numCache>
            </c:numRef>
          </c:val>
          <c:extLst>
            <c:ext xmlns:c16="http://schemas.microsoft.com/office/drawing/2014/chart" uri="{C3380CC4-5D6E-409C-BE32-E72D297353CC}">
              <c16:uniqueId val="{00000000-D493-B44F-BBA0-A2D92EEBCA12}"/>
            </c:ext>
          </c:extLst>
        </c:ser>
        <c:dLbls>
          <c:showLegendKey val="0"/>
          <c:showVal val="0"/>
          <c:showCatName val="0"/>
          <c:showSerName val="0"/>
          <c:showPercent val="0"/>
          <c:showBubbleSize val="0"/>
        </c:dLbls>
        <c:gapWidth val="0"/>
        <c:axId val="100379648"/>
        <c:axId val="100385920"/>
      </c:barChart>
      <c:catAx>
        <c:axId val="100379648"/>
        <c:scaling>
          <c:orientation val="minMax"/>
        </c:scaling>
        <c:delete val="1"/>
        <c:axPos val="b"/>
        <c:title>
          <c:tx>
            <c:rich>
              <a:bodyPr/>
              <a:lstStyle/>
              <a:p>
                <a:pPr>
                  <a:defRPr/>
                </a:pPr>
                <a:r>
                  <a:rPr lang="en-US"/>
                  <a:t>Eigenvector</a:t>
                </a:r>
                <a:r>
                  <a:rPr lang="en-US" baseline="0"/>
                  <a:t> </a:t>
                </a:r>
                <a:r>
                  <a:rPr lang="en-US"/>
                  <a:t>Centrality</a:t>
                </a:r>
              </a:p>
            </c:rich>
          </c:tx>
          <c:layout>
            <c:manualLayout>
              <c:xMode val="edge"/>
              <c:yMode val="edge"/>
              <c:x val="0.33732726180313355"/>
              <c:y val="0.82619320971975252"/>
            </c:manualLayout>
          </c:layout>
          <c:overlay val="0"/>
        </c:title>
        <c:numFmt formatCode="#,##0.00" sourceLinked="1"/>
        <c:majorTickMark val="out"/>
        <c:minorTickMark val="none"/>
        <c:tickLblPos val="none"/>
        <c:crossAx val="100385920"/>
        <c:crosses val="autoZero"/>
        <c:auto val="1"/>
        <c:lblAlgn val="ctr"/>
        <c:lblOffset val="100"/>
        <c:noMultiLvlLbl val="0"/>
      </c:catAx>
      <c:valAx>
        <c:axId val="100385920"/>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00379648"/>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2.7639579878386837E-3"/>
          <c:y val="8.0430855234004828E-3"/>
          <c:w val="0.99723592884220325"/>
          <c:h val="0.9839124654872371"/>
        </c:manualLayout>
      </c:layout>
      <c:barChart>
        <c:barDir val="col"/>
        <c:grouping val="clustered"/>
        <c:varyColors val="0"/>
        <c:ser>
          <c:idx val="1"/>
          <c:order val="0"/>
          <c:tx>
            <c:strRef>
              <c:f>'Overall Metrics'!$U$2</c:f>
              <c:strCache>
                <c:ptCount val="1"/>
                <c:pt idx="0">
                  <c:v>97</c:v>
                </c:pt>
              </c:strCache>
            </c:strRef>
          </c:tx>
          <c:spPr>
            <a:solidFill>
              <a:schemeClr val="accent1"/>
            </a:solidFill>
          </c:spPr>
          <c:invertIfNegative val="0"/>
          <c:cat>
            <c:numRef>
              <c:f>'Overall Metrics'!$T$2:$T$45</c:f>
              <c:numCache>
                <c:formatCode>#,##0.00</c:formatCode>
                <c:ptCount val="44"/>
                <c:pt idx="0">
                  <c:v>1</c:v>
                </c:pt>
                <c:pt idx="1">
                  <c:v>3.7906976744186047</c:v>
                </c:pt>
                <c:pt idx="2">
                  <c:v>6.5813953488372094</c:v>
                </c:pt>
                <c:pt idx="3">
                  <c:v>9.3720930232558146</c:v>
                </c:pt>
                <c:pt idx="4">
                  <c:v>12.162790697674419</c:v>
                </c:pt>
                <c:pt idx="5">
                  <c:v>14.953488372093023</c:v>
                </c:pt>
                <c:pt idx="6">
                  <c:v>17.744186046511629</c:v>
                </c:pt>
                <c:pt idx="7">
                  <c:v>20.534883720930235</c:v>
                </c:pt>
                <c:pt idx="8">
                  <c:v>23.325581395348841</c:v>
                </c:pt>
                <c:pt idx="9">
                  <c:v>26.116279069767447</c:v>
                </c:pt>
                <c:pt idx="10">
                  <c:v>28.906976744186053</c:v>
                </c:pt>
                <c:pt idx="11">
                  <c:v>31.69767441860466</c:v>
                </c:pt>
                <c:pt idx="12">
                  <c:v>34.488372093023266</c:v>
                </c:pt>
                <c:pt idx="13">
                  <c:v>37.279069767441868</c:v>
                </c:pt>
                <c:pt idx="14">
                  <c:v>40.069767441860471</c:v>
                </c:pt>
                <c:pt idx="15">
                  <c:v>42.860465116279073</c:v>
                </c:pt>
                <c:pt idx="16">
                  <c:v>45.651162790697676</c:v>
                </c:pt>
                <c:pt idx="17">
                  <c:v>48.441860465116278</c:v>
                </c:pt>
                <c:pt idx="18">
                  <c:v>51.232558139534881</c:v>
                </c:pt>
                <c:pt idx="19">
                  <c:v>54.023255813953483</c:v>
                </c:pt>
                <c:pt idx="20">
                  <c:v>56.813953488372086</c:v>
                </c:pt>
                <c:pt idx="21">
                  <c:v>59.604651162790688</c:v>
                </c:pt>
                <c:pt idx="22">
                  <c:v>62.395348837209291</c:v>
                </c:pt>
                <c:pt idx="23">
                  <c:v>65.186046511627893</c:v>
                </c:pt>
                <c:pt idx="24">
                  <c:v>67.976744186046503</c:v>
                </c:pt>
                <c:pt idx="25">
                  <c:v>70.767441860465112</c:v>
                </c:pt>
                <c:pt idx="26">
                  <c:v>73.558139534883722</c:v>
                </c:pt>
                <c:pt idx="27">
                  <c:v>76.348837209302332</c:v>
                </c:pt>
                <c:pt idx="28">
                  <c:v>79.139534883720941</c:v>
                </c:pt>
                <c:pt idx="29">
                  <c:v>81.930232558139551</c:v>
                </c:pt>
                <c:pt idx="30">
                  <c:v>84.72093023255816</c:v>
                </c:pt>
                <c:pt idx="31">
                  <c:v>87.51162790697677</c:v>
                </c:pt>
                <c:pt idx="32">
                  <c:v>90.30232558139538</c:v>
                </c:pt>
                <c:pt idx="33">
                  <c:v>93.093023255813989</c:v>
                </c:pt>
                <c:pt idx="34">
                  <c:v>95.883720930232599</c:v>
                </c:pt>
                <c:pt idx="35">
                  <c:v>98.674418604651208</c:v>
                </c:pt>
                <c:pt idx="36">
                  <c:v>101.46511627906982</c:v>
                </c:pt>
                <c:pt idx="37">
                  <c:v>104.25581395348843</c:v>
                </c:pt>
                <c:pt idx="38">
                  <c:v>107.04651162790704</c:v>
                </c:pt>
                <c:pt idx="39">
                  <c:v>109.83720930232565</c:v>
                </c:pt>
                <c:pt idx="40">
                  <c:v>112.62790697674426</c:v>
                </c:pt>
                <c:pt idx="41">
                  <c:v>115.41860465116287</c:v>
                </c:pt>
                <c:pt idx="42">
                  <c:v>118.20930232558148</c:v>
                </c:pt>
                <c:pt idx="43">
                  <c:v>121</c:v>
                </c:pt>
              </c:numCache>
            </c:numRef>
          </c:cat>
          <c:val>
            <c:numRef>
              <c:f>'Overall Metrics'!$U$2:$U$45</c:f>
              <c:numCache>
                <c:formatCode>General</c:formatCode>
                <c:ptCount val="44"/>
                <c:pt idx="0">
                  <c:v>97</c:v>
                </c:pt>
                <c:pt idx="1">
                  <c:v>46</c:v>
                </c:pt>
                <c:pt idx="2">
                  <c:v>20</c:v>
                </c:pt>
                <c:pt idx="3">
                  <c:v>11</c:v>
                </c:pt>
                <c:pt idx="4">
                  <c:v>6</c:v>
                </c:pt>
                <c:pt idx="5">
                  <c:v>2</c:v>
                </c:pt>
                <c:pt idx="6">
                  <c:v>2</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1</c:v>
                </c:pt>
              </c:numCache>
            </c:numRef>
          </c:val>
          <c:extLst>
            <c:ext xmlns:c16="http://schemas.microsoft.com/office/drawing/2014/chart" uri="{C3380CC4-5D6E-409C-BE32-E72D297353CC}">
              <c16:uniqueId val="{00000000-7C01-8C48-B9AB-578F3382303E}"/>
            </c:ext>
          </c:extLst>
        </c:ser>
        <c:dLbls>
          <c:showLegendKey val="0"/>
          <c:showVal val="0"/>
          <c:showCatName val="0"/>
          <c:showSerName val="0"/>
          <c:showPercent val="0"/>
          <c:showBubbleSize val="0"/>
        </c:dLbls>
        <c:gapWidth val="0"/>
        <c:axId val="106163200"/>
        <c:axId val="100811520"/>
      </c:barChart>
      <c:catAx>
        <c:axId val="106163200"/>
        <c:scaling>
          <c:orientation val="minMax"/>
        </c:scaling>
        <c:delete val="1"/>
        <c:axPos val="b"/>
        <c:numFmt formatCode="#,##0.00" sourceLinked="1"/>
        <c:majorTickMark val="out"/>
        <c:minorTickMark val="none"/>
        <c:tickLblPos val="none"/>
        <c:crossAx val="100811520"/>
        <c:crosses val="autoZero"/>
        <c:auto val="1"/>
        <c:lblAlgn val="ctr"/>
        <c:lblOffset val="100"/>
        <c:noMultiLvlLbl val="0"/>
      </c:catAx>
      <c:valAx>
        <c:axId val="100811520"/>
        <c:scaling>
          <c:orientation val="minMax"/>
        </c:scaling>
        <c:delete val="1"/>
        <c:axPos val="l"/>
        <c:numFmt formatCode="General" sourceLinked="1"/>
        <c:majorTickMark val="out"/>
        <c:minorTickMark val="none"/>
        <c:tickLblPos val="none"/>
        <c:crossAx val="106163200"/>
        <c:crosses val="autoZero"/>
        <c:crossBetween val="between"/>
      </c:valAx>
      <c:spPr>
        <a:solidFill>
          <a:schemeClr val="bg1">
            <a:lumMod val="85000"/>
          </a:schemeClr>
        </a:solidFill>
        <a:ln>
          <a:noFill/>
        </a:ln>
      </c:spPr>
    </c:plotArea>
    <c:plotVisOnly val="0"/>
    <c:dispBlanksAs val="gap"/>
    <c:showDLblsOverMax val="0"/>
  </c:chart>
  <c:spPr>
    <a:noFill/>
    <a:ln>
      <a:noFill/>
    </a:ln>
  </c:spPr>
  <c:printSettings>
    <c:headerFooter/>
    <c:pageMargins b="0.75000000000001465" l="0.70000000000000062" r="0.70000000000000062" t="0.75000000000001465" header="0.30000000000000032" footer="0.30000000000000032"/>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0</xdr:col>
      <xdr:colOff>-1</xdr:colOff>
      <xdr:row>34</xdr:row>
      <xdr:rowOff>38100</xdr:rowOff>
    </xdr:from>
    <xdr:to>
      <xdr:col>1</xdr:col>
      <xdr:colOff>918209</xdr:colOff>
      <xdr:row>41</xdr:row>
      <xdr:rowOff>180975</xdr:rowOff>
    </xdr:to>
    <xdr:graphicFrame macro="">
      <xdr:nvGraphicFramePr>
        <xdr:cNvPr id="2" name="DegreeHistogram">
          <a:extLst>
            <a:ext uri="{FF2B5EF4-FFF2-40B4-BE49-F238E27FC236}">
              <a16:creationId xmlns:a16="http://schemas.microsoft.com/office/drawing/2014/main" id="{00000000-0008-0000-05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48</xdr:row>
      <xdr:rowOff>9525</xdr:rowOff>
    </xdr:from>
    <xdr:to>
      <xdr:col>1</xdr:col>
      <xdr:colOff>918210</xdr:colOff>
      <xdr:row>55</xdr:row>
      <xdr:rowOff>152400</xdr:rowOff>
    </xdr:to>
    <xdr:graphicFrame macro="">
      <xdr:nvGraphicFramePr>
        <xdr:cNvPr id="6" name="BetweennessCentralityHistogram">
          <a:extLst>
            <a:ext uri="{FF2B5EF4-FFF2-40B4-BE49-F238E27FC236}">
              <a16:creationId xmlns:a16="http://schemas.microsoft.com/office/drawing/2014/main" id="{00000000-0008-0000-05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9525</xdr:colOff>
      <xdr:row>62</xdr:row>
      <xdr:rowOff>19050</xdr:rowOff>
    </xdr:from>
    <xdr:to>
      <xdr:col>2</xdr:col>
      <xdr:colOff>0</xdr:colOff>
      <xdr:row>69</xdr:row>
      <xdr:rowOff>161925</xdr:rowOff>
    </xdr:to>
    <xdr:graphicFrame macro="">
      <xdr:nvGraphicFramePr>
        <xdr:cNvPr id="7" name="ClosenessCentralityHistogram">
          <a:extLst>
            <a:ext uri="{FF2B5EF4-FFF2-40B4-BE49-F238E27FC236}">
              <a16:creationId xmlns:a16="http://schemas.microsoft.com/office/drawing/2014/main" id="{00000000-0008-0000-05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76</xdr:row>
      <xdr:rowOff>19050</xdr:rowOff>
    </xdr:from>
    <xdr:to>
      <xdr:col>1</xdr:col>
      <xdr:colOff>918210</xdr:colOff>
      <xdr:row>83</xdr:row>
      <xdr:rowOff>161925</xdr:rowOff>
    </xdr:to>
    <xdr:graphicFrame macro="">
      <xdr:nvGraphicFramePr>
        <xdr:cNvPr id="8" name="EigenvectorCentralityHistogram">
          <a:extLst>
            <a:ext uri="{FF2B5EF4-FFF2-40B4-BE49-F238E27FC236}">
              <a16:creationId xmlns:a16="http://schemas.microsoft.com/office/drawing/2014/main" id="{00000000-0008-0000-05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17</xdr:col>
      <xdr:colOff>0</xdr:colOff>
      <xdr:row>1</xdr:row>
      <xdr:rowOff>0</xdr:rowOff>
    </xdr:from>
    <xdr:to>
      <xdr:col>22</xdr:col>
      <xdr:colOff>381000</xdr:colOff>
      <xdr:row>4</xdr:row>
      <xdr:rowOff>28575</xdr:rowOff>
    </xdr:to>
    <xdr:graphicFrame macro="">
      <xdr:nvGraphicFramePr>
        <xdr:cNvPr id="2" name="DynamicFilterHistogram">
          <a:extLst>
            <a:ext uri="{FF2B5EF4-FFF2-40B4-BE49-F238E27FC236}">
              <a16:creationId xmlns:a16="http://schemas.microsoft.com/office/drawing/2014/main" id="{00000000-0008-0000-06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Edges" displayName="Edges" ref="A2:E484" totalsRowShown="0" headerRowDxfId="55" dataDxfId="54">
  <autoFilter ref="A2:E484" xr:uid="{00000000-0009-0000-0100-000001000000}"/>
  <sortState xmlns:xlrd2="http://schemas.microsoft.com/office/spreadsheetml/2017/richdata2" ref="A3:N487">
    <sortCondition ref="E2:E487"/>
  </sortState>
  <tableColumns count="5">
    <tableColumn id="1" xr3:uid="{00000000-0010-0000-0000-000001000000}" name="Vertex 1" dataDxfId="53" dataCellStyle="NodeXL Required"/>
    <tableColumn id="2" xr3:uid="{00000000-0010-0000-0000-000002000000}" name="Vertex 2" dataDxfId="52" dataCellStyle="NodeXL Required"/>
    <tableColumn id="7" xr3:uid="{00000000-0010-0000-0000-000007000000}" name="ID" dataDxfId="51" dataCellStyle="NodeXL Do Not Edit"/>
    <tableColumn id="9" xr3:uid="{00000000-0010-0000-0000-000009000000}" name="Dynamic Filter" dataDxfId="50" dataCellStyle="NodeXL Do Not Edit">
      <calculatedColumnFormula xml:space="preserve"> IF(AND(TRUE), TRUE, FALSE)</calculatedColumnFormula>
    </tableColumn>
    <tableColumn id="8" xr3:uid="{00000000-0010-0000-0000-000008000000}" name="Sources" dataDxfId="49" dataCellStyle="NodeXL Other Column"/>
  </tableColumns>
  <tableStyleInfo name="NodeXL Table"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Vertices" displayName="Vertices" ref="A2:Y188" totalsRowShown="0" headerRowDxfId="48" dataDxfId="47">
  <autoFilter ref="A2:Y188" xr:uid="{00000000-0009-0000-0100-000002000000}"/>
  <sortState xmlns:xlrd2="http://schemas.microsoft.com/office/spreadsheetml/2017/richdata2" ref="A3:AO188">
    <sortCondition descending="1" ref="L2:L188"/>
  </sortState>
  <tableColumns count="25">
    <tableColumn id="1" xr3:uid="{00000000-0010-0000-0100-000001000000}" name="Vertex" dataDxfId="46" dataCellStyle="NodeXL Required"/>
    <tableColumn id="8" xr3:uid="{00000000-0010-0000-0100-000008000000}" name="Tooltip" dataDxfId="45" dataCellStyle="NodeXL Label"/>
    <tableColumn id="18" xr3:uid="{00000000-0010-0000-0100-000012000000}" name="Layout Order" dataDxfId="44" dataCellStyle="NodeXL Layout"/>
    <tableColumn id="13" xr3:uid="{00000000-0010-0000-0100-00000D000000}" name="X" dataDxfId="43" dataCellStyle="NodeXL Layout"/>
    <tableColumn id="14" xr3:uid="{00000000-0010-0000-0100-00000E000000}" name="Y" dataDxfId="42" dataCellStyle="NodeXL Layout"/>
    <tableColumn id="12" xr3:uid="{00000000-0010-0000-0100-00000C000000}" name="Locked?" dataDxfId="41" dataCellStyle="NodeXL Layout"/>
    <tableColumn id="19" xr3:uid="{00000000-0010-0000-0100-000013000000}" name="Polar R" dataDxfId="40" dataCellStyle="NodeXL Layout"/>
    <tableColumn id="20" xr3:uid="{00000000-0010-0000-0100-000014000000}" name="Polar Angle" dataDxfId="39" dataCellStyle="NodeXL Layout"/>
    <tableColumn id="21" xr3:uid="{00000000-0010-0000-0100-000015000000}" name="Degree" dataDxfId="38" dataCellStyle="NodeXL Graph Metric"/>
    <tableColumn id="24" xr3:uid="{00000000-0010-0000-0100-000018000000}" name="Betweenness Centrality" dataDxfId="37" dataCellStyle="NodeXL Graph Metric"/>
    <tableColumn id="25" xr3:uid="{00000000-0010-0000-0100-000019000000}" name="Closeness Centrality" dataDxfId="36" dataCellStyle="NodeXL Graph Metric"/>
    <tableColumn id="26" xr3:uid="{00000000-0010-0000-0100-00001A000000}" name="Eigenvector Centrality" dataDxfId="35" dataCellStyle="NodeXL Graph Metric"/>
    <tableColumn id="11" xr3:uid="{00000000-0010-0000-0100-00000B000000}" name="ID" dataDxfId="34" dataCellStyle="NodeXL Do Not Edit"/>
    <tableColumn id="28" xr3:uid="{00000000-0010-0000-0100-00001C000000}" name="Dynamic Filter" dataDxfId="33" dataCellStyle="NodeXL Do Not Edit">
      <calculatedColumnFormula xml:space="preserve"> IF(AND(OR(NOT(ISNUMBER(#REF!)),#REF! &gt;= Misc!$O$5), OR(NOT(ISNUMBER(#REF!)),#REF! &lt;= Misc!$P$5),OR(NOT(ISNUMBER(Vertices[[#This Row],[X]])), Vertices[[#This Row],[X]] &gt;= Misc!$O$2), OR(NOT(ISNUMBER(Vertices[[#This Row],[X]])), Vertices[[#This Row],[X]] &lt;= Misc!$P$2),OR(NOT(ISNUMBER(Vertices[[#This Row],[Y]])), Vertices[[#This Row],[Y]] &gt;= Misc!$O$3), OR(NOT(ISNUMBER(Vertices[[#This Row],[Y]])), Vertices[[#This Row],[Y]] &lt;= Misc!$P$3),OR(NOT(ISNUMBER(Vertices[[#This Row],[Degree]])), Vertices[[#This Row],[Degree]] &gt;= Misc!$O$4), OR(NOT(ISNUMBER(Vertices[[#This Row],[Degree]])), Vertices[[#This Row],[Degree]] &lt;= Misc!$P$4),TRUE), TRUE, FALSE)</calculatedColumnFormula>
    </tableColumn>
    <tableColumn id="17" xr3:uid="{00000000-0010-0000-0100-000011000000}" name="Relation to Socrates" dataDxfId="32" dataCellStyle="NodeXL Other Column"/>
    <tableColumn id="30" xr3:uid="{00000000-0010-0000-0100-00001E000000}" name="Sources" dataDxfId="31"/>
    <tableColumn id="31" xr3:uid="{00000000-0010-0000-0100-00001F000000}" name="Philosopher or not" dataDxfId="30"/>
    <tableColumn id="32" xr3:uid="{00000000-0010-0000-0100-000020000000}" name="Hometown" dataDxfId="29"/>
    <tableColumn id="33" xr3:uid="{00000000-0010-0000-0100-000021000000}" name="Nails Page No." dataDxfId="28"/>
    <tableColumn id="34" xr3:uid="{00000000-0010-0000-0100-000022000000}" name="Line of work" dataDxfId="27"/>
    <tableColumn id="35" xr3:uid="{00000000-0010-0000-0100-000023000000}" name="Dates" dataDxfId="26"/>
    <tableColumn id="36" xr3:uid="{00000000-0010-0000-0100-000024000000}" name="PAA" dataDxfId="25"/>
    <tableColumn id="37" xr3:uid="{00000000-0010-0000-0100-000025000000}" name="Patronymic" dataDxfId="24"/>
    <tableColumn id="38" xr3:uid="{00000000-0010-0000-0100-000026000000}" name="Mother's name " dataDxfId="23"/>
    <tableColumn id="39" xr3:uid="{00000000-0010-0000-0100-000027000000}" name="Sex" dataDxfId="22"/>
  </tableColumns>
  <tableStyleInfo name="NodeXL Table" showFirstColumn="0" showLastColumn="0" showRowStripes="0"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2000000}" name="OverallMetrics" displayName="OverallMetrics" ref="A1:B26" totalsRowShown="0" dataCellStyle="NodeXL Graph Metric">
  <autoFilter ref="A1:B26" xr:uid="{00000000-0009-0000-0100-000006000000}"/>
  <tableColumns count="2">
    <tableColumn id="1" xr3:uid="{00000000-0010-0000-0200-000001000000}" name="Graph Metric" dataDxfId="21" dataCellStyle="NodeXL Graph Metric"/>
    <tableColumn id="2" xr3:uid="{00000000-0010-0000-0200-000002000000}" name="Value" dataDxfId="20" dataCellStyle="NodeXL Graph Metric"/>
  </tableColumns>
  <tableStyleInfo name="TableStyleMedium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3000000}" name="HistogramBins" displayName="HistogramBins" ref="D1:U45" totalsRowShown="0">
  <autoFilter ref="D1:U45" xr:uid="{00000000-0009-0000-0100-000003000000}"/>
  <tableColumns count="18">
    <tableColumn id="1" xr3:uid="{00000000-0010-0000-0300-000001000000}" name="Degree Bin" dataDxfId="19"/>
    <tableColumn id="2" xr3:uid="{00000000-0010-0000-0300-000002000000}" name="Degree Frequency" dataDxfId="18">
      <calculatedColumnFormula>COUNTIF(Vertices[Degree], "&gt;= " &amp; D2) - COUNTIF(Vertices[Degree], "&gt;=" &amp; D3)</calculatedColumnFormula>
    </tableColumn>
    <tableColumn id="3" xr3:uid="{00000000-0010-0000-0300-000003000000}" name="In-Degree Bin" dataDxfId="17"/>
    <tableColumn id="4" xr3:uid="{00000000-0010-0000-0300-000004000000}" name="In-Degree Frequency" dataDxfId="16">
      <calculatedColumnFormula>COUNTIF(#REF!, "&gt;= " &amp; F2) - COUNTIF(#REF!, "&gt;=" &amp; F3)</calculatedColumnFormula>
    </tableColumn>
    <tableColumn id="5" xr3:uid="{00000000-0010-0000-0300-000005000000}" name="Out-Degree Bin" dataDxfId="15"/>
    <tableColumn id="6" xr3:uid="{00000000-0010-0000-0300-000006000000}" name="Out-Degree Frequency" dataDxfId="14">
      <calculatedColumnFormula>COUNTIF(#REF!, "&gt;= " &amp; H2) - COUNTIF(#REF!, "&gt;=" &amp; H3)</calculatedColumnFormula>
    </tableColumn>
    <tableColumn id="7" xr3:uid="{00000000-0010-0000-0300-000007000000}" name="Betweenness Centrality Bin" dataDxfId="13"/>
    <tableColumn id="8" xr3:uid="{00000000-0010-0000-0300-000008000000}" name="Betweenness Centrality Frequency" dataDxfId="12">
      <calculatedColumnFormula>COUNTIF(Vertices[Betweenness Centrality], "&gt;= " &amp; J2) - COUNTIF(Vertices[Betweenness Centrality], "&gt;=" &amp; J3)</calculatedColumnFormula>
    </tableColumn>
    <tableColumn id="9" xr3:uid="{00000000-0010-0000-0300-000009000000}" name="Closeness Centrality Bin" dataDxfId="11"/>
    <tableColumn id="10" xr3:uid="{00000000-0010-0000-0300-00000A000000}" name="Closeness Centrality Frequency" dataDxfId="10">
      <calculatedColumnFormula>COUNTIF(Vertices[Closeness Centrality], "&gt;= " &amp; L2) - COUNTIF(Vertices[Closeness Centrality], "&gt;=" &amp; L3)</calculatedColumnFormula>
    </tableColumn>
    <tableColumn id="11" xr3:uid="{00000000-0010-0000-0300-00000B000000}" name="Eigenvector Centrality Bin" dataDxfId="9"/>
    <tableColumn id="12" xr3:uid="{00000000-0010-0000-0300-00000C000000}" name="Eigenvector Centrality Frequency" dataDxfId="8">
      <calculatedColumnFormula>COUNTIF(Vertices[Eigenvector Centrality], "&gt;= " &amp; N2) - COUNTIF(Vertices[Eigenvector Centrality], "&gt;=" &amp; N3)</calculatedColumnFormula>
    </tableColumn>
    <tableColumn id="18" xr3:uid="{00000000-0010-0000-0300-000012000000}" name="PageRank Bin" dataDxfId="7"/>
    <tableColumn id="17" xr3:uid="{00000000-0010-0000-0300-000011000000}" name="PageRank Frequency" dataDxfId="6">
      <calculatedColumnFormula>COUNTIF(Vertices[Eigenvector Centrality], "&gt;= " &amp; P2) - COUNTIF(Vertices[Eigenvector Centrality], "&gt;=" &amp; P3)</calculatedColumnFormula>
    </tableColumn>
    <tableColumn id="13" xr3:uid="{00000000-0010-0000-0300-00000D000000}" name="Clustering Coefficient Bin" dataDxfId="5"/>
    <tableColumn id="14" xr3:uid="{00000000-0010-0000-0300-00000E000000}" name="Clustering Coefficient Frequency" dataDxfId="4">
      <calculatedColumnFormula>COUNTIF(#REF!, "&gt;= " &amp; R2) - COUNTIF(#REF!, "&gt;=" &amp; R3)</calculatedColumnFormula>
    </tableColumn>
    <tableColumn id="15" xr3:uid="{00000000-0010-0000-0300-00000F000000}" name="Dynamic Filter Bin" dataDxfId="3"/>
    <tableColumn id="16" xr3:uid="{00000000-0010-0000-0300-000010000000}" name="Dynamic Filter Frequency" dataDxfId="2">
      <calculatedColumnFormula>COUNTIF(#REF!, "&gt;= " &amp; T2) - COUNTIF(#REF!, "&gt;=" &amp; T3)</calculatedColumnFormula>
    </tableColumn>
  </tableColumns>
  <tableStyleInfo name="TableStyleMedium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4000000}" name="HistogramProperties" displayName="HistogramProperties" ref="W1:X4" totalsRowShown="0">
  <autoFilter ref="W1:X4" xr:uid="{00000000-0009-0000-0100-00000F000000}"/>
  <tableColumns count="2">
    <tableColumn id="1" xr3:uid="{00000000-0010-0000-0400-000001000000}" name="Histogram Property"/>
    <tableColumn id="2" xr3:uid="{00000000-0010-0000-0400-000002000000}" name="Value"/>
  </tableColumns>
  <tableStyleInfo name="TableStyleMedium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5000000}" name="OverallReadabilityMetrics" displayName="OverallReadabilityMetrics" ref="A29:B30" insertRow="1" totalsRowShown="0" dataCellStyle="NodeXL Graph Metric">
  <autoFilter ref="A29:B30" xr:uid="{00000000-0009-0000-0100-000009000000}"/>
  <tableColumns count="2">
    <tableColumn id="1" xr3:uid="{00000000-0010-0000-0500-000001000000}" name="Readability Metric" dataCellStyle="NodeXL Graph Metric"/>
    <tableColumn id="2" xr3:uid="{00000000-0010-0000-0500-000002000000}" name="Value" dataCellStyle="NodeXL Graph Metric"/>
  </tableColumns>
  <tableStyleInfo name="TableStyleMedium9"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6000000}" name="PerWorkbookSettings" displayName="PerWorkbookSettings" ref="J1:K10" totalsRowShown="0" headerRowDxfId="1">
  <autoFilter ref="J1:K10" xr:uid="{00000000-0009-0000-0100-000007000000}"/>
  <tableColumns count="2">
    <tableColumn id="1" xr3:uid="{00000000-0010-0000-0600-000001000000}" name="Per-Workbook Setting"/>
    <tableColumn id="2" xr3:uid="{00000000-0010-0000-0600-000002000000}" name="Value"/>
  </tableColumns>
  <tableStyleInfo name="TableStyleMedium9"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7000000}" name="DynamicFilterSettings" displayName="DynamicFilterSettings" ref="M1:P5" totalsRowShown="0" headerRowDxfId="0">
  <autoFilter ref="M1:P5" xr:uid="{00000000-0009-0000-0100-000008000000}"/>
  <tableColumns count="4">
    <tableColumn id="1" xr3:uid="{00000000-0010-0000-0700-000001000000}" name="Table Name"/>
    <tableColumn id="2" xr3:uid="{00000000-0010-0000-0700-000002000000}" name="Column Name"/>
    <tableColumn id="3" xr3:uid="{00000000-0010-0000-0700-000003000000}" name="Selected Minimum"/>
    <tableColumn id="4" xr3:uid="{00000000-0010-0000-0700-000004000000}" name="Selected Maximum"/>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comments" Target="../comments3.xml"/><Relationship Id="rId3" Type="http://schemas.openxmlformats.org/officeDocument/2006/relationships/vmlDrawing" Target="../drawings/vmlDrawing3.vml"/><Relationship Id="rId7" Type="http://schemas.openxmlformats.org/officeDocument/2006/relationships/table" Target="../tables/table6.xml"/><Relationship Id="rId2" Type="http://schemas.openxmlformats.org/officeDocument/2006/relationships/drawing" Target="../drawings/drawing1.xml"/><Relationship Id="rId1" Type="http://schemas.openxmlformats.org/officeDocument/2006/relationships/printerSettings" Target="../printerSettings/printerSettings4.bin"/><Relationship Id="rId6" Type="http://schemas.openxmlformats.org/officeDocument/2006/relationships/table" Target="../tables/table5.xml"/><Relationship Id="rId5" Type="http://schemas.openxmlformats.org/officeDocument/2006/relationships/table" Target="../tables/table4.xml"/><Relationship Id="rId4" Type="http://schemas.openxmlformats.org/officeDocument/2006/relationships/table" Target="../tables/table3.xml"/></Relationships>
</file>

<file path=xl/worksheets/_rels/sheet5.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drawing" Target="../drawings/drawing2.xml"/><Relationship Id="rId1" Type="http://schemas.openxmlformats.org/officeDocument/2006/relationships/printerSettings" Target="../printerSettings/printerSettings5.bin"/><Relationship Id="rId4"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E484"/>
  <sheetViews>
    <sheetView zoomScale="90" zoomScaleNormal="90" workbookViewId="0">
      <pane xSplit="2" ySplit="2" topLeftCell="E52" activePane="bottomRight" state="frozen"/>
      <selection pane="topRight" activeCell="C1" sqref="C1"/>
      <selection pane="bottomLeft" activeCell="A3" sqref="A3"/>
      <selection pane="bottomRight" activeCell="E12" sqref="E12"/>
    </sheetView>
  </sheetViews>
  <sheetFormatPr baseColWidth="10" defaultColWidth="8.83203125" defaultRowHeight="15" x14ac:dyDescent="0.2"/>
  <cols>
    <col min="1" max="1" width="21.6640625" style="1" customWidth="1"/>
    <col min="2" max="2" width="22.6640625" style="1" customWidth="1"/>
    <col min="3" max="3" width="11" hidden="1" customWidth="1"/>
    <col min="4" max="4" width="10.83203125" hidden="1" customWidth="1"/>
    <col min="5" max="5" width="16" bestFit="1" customWidth="1"/>
    <col min="6" max="6" width="11" bestFit="1" customWidth="1"/>
    <col min="7" max="7" width="14.83203125" bestFit="1" customWidth="1"/>
  </cols>
  <sheetData>
    <row r="1" spans="1:5" x14ac:dyDescent="0.2">
      <c r="C1" s="10" t="s">
        <v>29</v>
      </c>
      <c r="D1" s="10"/>
      <c r="E1" s="9" t="s">
        <v>30</v>
      </c>
    </row>
    <row r="2" spans="1:5" ht="30" customHeight="1" x14ac:dyDescent="0.2">
      <c r="A2" s="8" t="s">
        <v>0</v>
      </c>
      <c r="B2" s="8" t="s">
        <v>1</v>
      </c>
      <c r="C2" s="7" t="s">
        <v>7</v>
      </c>
      <c r="D2" s="7" t="s">
        <v>28</v>
      </c>
      <c r="E2" s="7" t="s">
        <v>464</v>
      </c>
    </row>
    <row r="3" spans="1:5" ht="15" customHeight="1" x14ac:dyDescent="0.2">
      <c r="A3" s="38" t="s">
        <v>138</v>
      </c>
      <c r="B3" s="38" t="s">
        <v>283</v>
      </c>
      <c r="C3" s="40">
        <v>3</v>
      </c>
      <c r="D3" s="40" t="b">
        <f t="shared" ref="D3:D66" si="0" xml:space="preserve"> IF(AND(TRUE), TRUE, FALSE)</f>
        <v>1</v>
      </c>
      <c r="E3" s="41" t="s">
        <v>1244</v>
      </c>
    </row>
    <row r="4" spans="1:5" ht="15" customHeight="1" x14ac:dyDescent="0.2">
      <c r="A4" s="38" t="s">
        <v>135</v>
      </c>
      <c r="B4" s="38" t="s">
        <v>206</v>
      </c>
      <c r="C4" s="40">
        <v>4</v>
      </c>
      <c r="D4" s="40" t="b">
        <f t="shared" si="0"/>
        <v>1</v>
      </c>
      <c r="E4" s="41" t="s">
        <v>1115</v>
      </c>
    </row>
    <row r="5" spans="1:5" x14ac:dyDescent="0.2">
      <c r="A5" s="38" t="s">
        <v>242</v>
      </c>
      <c r="B5" s="38" t="s">
        <v>134</v>
      </c>
      <c r="C5" s="40">
        <v>5</v>
      </c>
      <c r="D5" s="40" t="b">
        <f t="shared" si="0"/>
        <v>1</v>
      </c>
      <c r="E5" s="41" t="s">
        <v>1152</v>
      </c>
    </row>
    <row r="6" spans="1:5" x14ac:dyDescent="0.2">
      <c r="A6" s="38" t="s">
        <v>167</v>
      </c>
      <c r="B6" s="38" t="s">
        <v>166</v>
      </c>
      <c r="C6" s="40">
        <v>6</v>
      </c>
      <c r="D6" s="40" t="b">
        <f t="shared" si="0"/>
        <v>1</v>
      </c>
      <c r="E6" s="41" t="s">
        <v>1152</v>
      </c>
    </row>
    <row r="7" spans="1:5" x14ac:dyDescent="0.2">
      <c r="A7" s="38" t="s">
        <v>167</v>
      </c>
      <c r="B7" s="38" t="s">
        <v>134</v>
      </c>
      <c r="C7" s="40">
        <v>7</v>
      </c>
      <c r="D7" s="40" t="b">
        <f t="shared" si="0"/>
        <v>1</v>
      </c>
      <c r="E7" s="41" t="s">
        <v>1152</v>
      </c>
    </row>
    <row r="8" spans="1:5" x14ac:dyDescent="0.2">
      <c r="A8" s="38" t="s">
        <v>135</v>
      </c>
      <c r="B8" s="38" t="s">
        <v>134</v>
      </c>
      <c r="C8" s="40">
        <v>8</v>
      </c>
      <c r="D8" s="40" t="b">
        <f t="shared" si="0"/>
        <v>1</v>
      </c>
      <c r="E8" s="41" t="s">
        <v>1116</v>
      </c>
    </row>
    <row r="9" spans="1:5" x14ac:dyDescent="0.2">
      <c r="A9" s="38" t="s">
        <v>241</v>
      </c>
      <c r="B9" s="38" t="s">
        <v>242</v>
      </c>
      <c r="C9" s="40">
        <v>9</v>
      </c>
      <c r="D9" s="40" t="b">
        <f t="shared" si="0"/>
        <v>1</v>
      </c>
      <c r="E9" s="41" t="s">
        <v>1164</v>
      </c>
    </row>
    <row r="10" spans="1:5" x14ac:dyDescent="0.2">
      <c r="A10" s="38" t="s">
        <v>241</v>
      </c>
      <c r="B10" s="38" t="s">
        <v>135</v>
      </c>
      <c r="C10" s="40">
        <v>10</v>
      </c>
      <c r="D10" s="40" t="b">
        <f t="shared" si="0"/>
        <v>1</v>
      </c>
      <c r="E10" s="41" t="s">
        <v>1164</v>
      </c>
    </row>
    <row r="11" spans="1:5" x14ac:dyDescent="0.2">
      <c r="A11" s="38" t="s">
        <v>138</v>
      </c>
      <c r="B11" s="38" t="s">
        <v>135</v>
      </c>
      <c r="C11" s="40">
        <v>11</v>
      </c>
      <c r="D11" s="40" t="b">
        <f t="shared" si="0"/>
        <v>1</v>
      </c>
      <c r="E11" s="41" t="s">
        <v>1164</v>
      </c>
    </row>
    <row r="12" spans="1:5" x14ac:dyDescent="0.2">
      <c r="A12" s="38" t="s">
        <v>244</v>
      </c>
      <c r="B12" s="38" t="s">
        <v>135</v>
      </c>
      <c r="C12" s="40">
        <v>12</v>
      </c>
      <c r="D12" s="40" t="b">
        <f t="shared" si="0"/>
        <v>1</v>
      </c>
      <c r="E12" s="41" t="s">
        <v>1412</v>
      </c>
    </row>
    <row r="13" spans="1:5" x14ac:dyDescent="0.2">
      <c r="A13" s="38" t="s">
        <v>234</v>
      </c>
      <c r="B13" s="38" t="s">
        <v>134</v>
      </c>
      <c r="C13" s="40">
        <v>13</v>
      </c>
      <c r="D13" s="40" t="b">
        <f t="shared" si="0"/>
        <v>1</v>
      </c>
      <c r="E13" s="41" t="s">
        <v>1160</v>
      </c>
    </row>
    <row r="14" spans="1:5" x14ac:dyDescent="0.2">
      <c r="A14" s="38" t="s">
        <v>236</v>
      </c>
      <c r="B14" s="38" t="s">
        <v>134</v>
      </c>
      <c r="C14" s="40">
        <v>14</v>
      </c>
      <c r="D14" s="40" t="b">
        <f t="shared" si="0"/>
        <v>1</v>
      </c>
      <c r="E14" s="41" t="s">
        <v>1160</v>
      </c>
    </row>
    <row r="15" spans="1:5" x14ac:dyDescent="0.2">
      <c r="A15" s="38" t="s">
        <v>135</v>
      </c>
      <c r="B15" s="38" t="s">
        <v>232</v>
      </c>
      <c r="C15" s="40">
        <v>15</v>
      </c>
      <c r="D15" s="40" t="b">
        <f t="shared" si="0"/>
        <v>1</v>
      </c>
      <c r="E15" s="41" t="s">
        <v>1117</v>
      </c>
    </row>
    <row r="16" spans="1:5" x14ac:dyDescent="0.2">
      <c r="A16" s="38" t="s">
        <v>135</v>
      </c>
      <c r="B16" s="38" t="s">
        <v>231</v>
      </c>
      <c r="C16" s="40">
        <v>16</v>
      </c>
      <c r="D16" s="40" t="b">
        <f t="shared" si="0"/>
        <v>1</v>
      </c>
      <c r="E16" s="41" t="s">
        <v>1117</v>
      </c>
    </row>
    <row r="17" spans="1:5" x14ac:dyDescent="0.2">
      <c r="A17" s="38" t="s">
        <v>242</v>
      </c>
      <c r="B17" s="38" t="s">
        <v>206</v>
      </c>
      <c r="C17" s="40">
        <v>17</v>
      </c>
      <c r="D17" s="40" t="b">
        <f t="shared" si="0"/>
        <v>1</v>
      </c>
      <c r="E17" s="41" t="s">
        <v>1117</v>
      </c>
    </row>
    <row r="18" spans="1:5" x14ac:dyDescent="0.2">
      <c r="A18" s="38" t="s">
        <v>241</v>
      </c>
      <c r="B18" s="38" t="s">
        <v>206</v>
      </c>
      <c r="C18" s="40">
        <v>18</v>
      </c>
      <c r="D18" s="40" t="b">
        <f t="shared" si="0"/>
        <v>1</v>
      </c>
      <c r="E18" s="41" t="s">
        <v>1117</v>
      </c>
    </row>
    <row r="19" spans="1:5" x14ac:dyDescent="0.2">
      <c r="A19" s="38" t="s">
        <v>134</v>
      </c>
      <c r="B19" s="38" t="s">
        <v>232</v>
      </c>
      <c r="C19" s="40">
        <v>19</v>
      </c>
      <c r="D19" s="40" t="b">
        <f t="shared" si="0"/>
        <v>1</v>
      </c>
      <c r="E19" s="41" t="s">
        <v>1117</v>
      </c>
    </row>
    <row r="20" spans="1:5" x14ac:dyDescent="0.2">
      <c r="A20" s="38" t="s">
        <v>134</v>
      </c>
      <c r="B20" s="38" t="s">
        <v>231</v>
      </c>
      <c r="C20" s="40">
        <v>20</v>
      </c>
      <c r="D20" s="40" t="b">
        <f t="shared" si="0"/>
        <v>1</v>
      </c>
      <c r="E20" s="41" t="s">
        <v>1117</v>
      </c>
    </row>
    <row r="21" spans="1:5" x14ac:dyDescent="0.2">
      <c r="A21" s="38" t="s">
        <v>134</v>
      </c>
      <c r="B21" s="38" t="s">
        <v>206</v>
      </c>
      <c r="C21" s="40">
        <v>21</v>
      </c>
      <c r="D21" s="40" t="b">
        <f t="shared" si="0"/>
        <v>1</v>
      </c>
      <c r="E21" s="41" t="s">
        <v>1117</v>
      </c>
    </row>
    <row r="22" spans="1:5" x14ac:dyDescent="0.2">
      <c r="A22" s="38" t="s">
        <v>233</v>
      </c>
      <c r="B22" s="38" t="s">
        <v>308</v>
      </c>
      <c r="C22" s="40">
        <v>22</v>
      </c>
      <c r="D22" s="40" t="b">
        <f t="shared" si="0"/>
        <v>1</v>
      </c>
      <c r="E22" s="41" t="s">
        <v>1257</v>
      </c>
    </row>
    <row r="23" spans="1:5" x14ac:dyDescent="0.2">
      <c r="A23" s="38" t="s">
        <v>135</v>
      </c>
      <c r="B23" s="38" t="s">
        <v>307</v>
      </c>
      <c r="C23" s="40">
        <v>23</v>
      </c>
      <c r="D23" s="40" t="b">
        <f t="shared" si="0"/>
        <v>1</v>
      </c>
      <c r="E23" s="41" t="s">
        <v>1118</v>
      </c>
    </row>
    <row r="24" spans="1:5" x14ac:dyDescent="0.2">
      <c r="A24" s="38" t="s">
        <v>134</v>
      </c>
      <c r="B24" s="38" t="s">
        <v>307</v>
      </c>
      <c r="C24" s="40">
        <v>24</v>
      </c>
      <c r="D24" s="40" t="b">
        <f t="shared" si="0"/>
        <v>1</v>
      </c>
      <c r="E24" s="41" t="s">
        <v>1118</v>
      </c>
    </row>
    <row r="25" spans="1:5" x14ac:dyDescent="0.2">
      <c r="A25" s="38" t="s">
        <v>214</v>
      </c>
      <c r="B25" s="38" t="s">
        <v>230</v>
      </c>
      <c r="C25" s="40">
        <v>25</v>
      </c>
      <c r="D25" s="40" t="b">
        <f t="shared" si="0"/>
        <v>1</v>
      </c>
      <c r="E25" s="41" t="s">
        <v>1213</v>
      </c>
    </row>
    <row r="26" spans="1:5" x14ac:dyDescent="0.2">
      <c r="A26" s="38" t="s">
        <v>230</v>
      </c>
      <c r="B26" s="38" t="s">
        <v>138</v>
      </c>
      <c r="C26" s="40">
        <v>26</v>
      </c>
      <c r="D26" s="40" t="b">
        <f t="shared" si="0"/>
        <v>1</v>
      </c>
      <c r="E26" s="41" t="s">
        <v>1213</v>
      </c>
    </row>
    <row r="27" spans="1:5" x14ac:dyDescent="0.2">
      <c r="A27" s="38" t="s">
        <v>214</v>
      </c>
      <c r="B27" s="38" t="s">
        <v>138</v>
      </c>
      <c r="C27" s="40">
        <v>27</v>
      </c>
      <c r="D27" s="40" t="b">
        <f t="shared" si="0"/>
        <v>1</v>
      </c>
      <c r="E27" s="41" t="s">
        <v>1214</v>
      </c>
    </row>
    <row r="28" spans="1:5" x14ac:dyDescent="0.2">
      <c r="A28" s="38" t="s">
        <v>161</v>
      </c>
      <c r="B28" s="38" t="s">
        <v>205</v>
      </c>
      <c r="C28" s="40">
        <v>28</v>
      </c>
      <c r="D28" s="40" t="b">
        <f t="shared" si="0"/>
        <v>1</v>
      </c>
      <c r="E28" s="41" t="s">
        <v>1144</v>
      </c>
    </row>
    <row r="29" spans="1:5" x14ac:dyDescent="0.2">
      <c r="A29" s="38" t="s">
        <v>135</v>
      </c>
      <c r="B29" s="38" t="s">
        <v>210</v>
      </c>
      <c r="C29" s="40">
        <v>29</v>
      </c>
      <c r="D29" s="40" t="b">
        <f t="shared" si="0"/>
        <v>1</v>
      </c>
      <c r="E29" s="41" t="s">
        <v>1119</v>
      </c>
    </row>
    <row r="30" spans="1:5" x14ac:dyDescent="0.2">
      <c r="A30" s="38" t="s">
        <v>272</v>
      </c>
      <c r="B30" s="38" t="s">
        <v>138</v>
      </c>
      <c r="C30" s="40">
        <v>30</v>
      </c>
      <c r="D30" s="40" t="b">
        <f t="shared" si="0"/>
        <v>1</v>
      </c>
      <c r="E30" s="41" t="s">
        <v>1440</v>
      </c>
    </row>
    <row r="31" spans="1:5" x14ac:dyDescent="0.2">
      <c r="A31" s="38" t="s">
        <v>138</v>
      </c>
      <c r="B31" s="38" t="s">
        <v>191</v>
      </c>
      <c r="C31" s="40">
        <v>31</v>
      </c>
      <c r="D31" s="40" t="b">
        <f t="shared" si="0"/>
        <v>1</v>
      </c>
      <c r="E31" s="41" t="s">
        <v>1231</v>
      </c>
    </row>
    <row r="32" spans="1:5" x14ac:dyDescent="0.2">
      <c r="A32" s="38" t="s">
        <v>138</v>
      </c>
      <c r="B32" s="38" t="s">
        <v>171</v>
      </c>
      <c r="C32" s="40">
        <v>32</v>
      </c>
      <c r="D32" s="40" t="b">
        <f t="shared" si="0"/>
        <v>1</v>
      </c>
      <c r="E32" s="41" t="s">
        <v>1231</v>
      </c>
    </row>
    <row r="33" spans="1:5" x14ac:dyDescent="0.2">
      <c r="A33" s="38" t="s">
        <v>138</v>
      </c>
      <c r="B33" s="38" t="s">
        <v>188</v>
      </c>
      <c r="C33" s="40">
        <v>33</v>
      </c>
      <c r="D33" s="40" t="b">
        <f t="shared" si="0"/>
        <v>1</v>
      </c>
      <c r="E33" s="41" t="s">
        <v>1231</v>
      </c>
    </row>
    <row r="34" spans="1:5" x14ac:dyDescent="0.2">
      <c r="A34" s="38" t="s">
        <v>138</v>
      </c>
      <c r="B34" s="38" t="s">
        <v>161</v>
      </c>
      <c r="C34" s="40">
        <v>34</v>
      </c>
      <c r="D34" s="40" t="b">
        <f t="shared" si="0"/>
        <v>1</v>
      </c>
      <c r="E34" s="41" t="s">
        <v>1230</v>
      </c>
    </row>
    <row r="35" spans="1:5" x14ac:dyDescent="0.2">
      <c r="A35" s="38" t="s">
        <v>161</v>
      </c>
      <c r="B35" s="38" t="s">
        <v>288</v>
      </c>
      <c r="C35" s="40">
        <v>35</v>
      </c>
      <c r="D35" s="40" t="b">
        <f t="shared" si="0"/>
        <v>1</v>
      </c>
      <c r="E35" s="41" t="s">
        <v>1141</v>
      </c>
    </row>
    <row r="36" spans="1:5" x14ac:dyDescent="0.2">
      <c r="A36" s="38" t="s">
        <v>271</v>
      </c>
      <c r="B36" s="38" t="s">
        <v>204</v>
      </c>
      <c r="C36" s="40">
        <v>36</v>
      </c>
      <c r="D36" s="40" t="b">
        <f t="shared" si="0"/>
        <v>1</v>
      </c>
      <c r="E36" s="41" t="s">
        <v>1149</v>
      </c>
    </row>
    <row r="37" spans="1:5" x14ac:dyDescent="0.2">
      <c r="A37" s="38" t="s">
        <v>138</v>
      </c>
      <c r="B37" s="38" t="s">
        <v>204</v>
      </c>
      <c r="C37" s="40">
        <v>37</v>
      </c>
      <c r="D37" s="40" t="b">
        <f t="shared" si="0"/>
        <v>1</v>
      </c>
      <c r="E37" s="41" t="s">
        <v>1229</v>
      </c>
    </row>
    <row r="38" spans="1:5" x14ac:dyDescent="0.2">
      <c r="A38" s="38" t="s">
        <v>245</v>
      </c>
      <c r="B38" s="38" t="s">
        <v>145</v>
      </c>
      <c r="C38" s="40">
        <v>38</v>
      </c>
      <c r="D38" s="40" t="b">
        <f t="shared" si="0"/>
        <v>1</v>
      </c>
      <c r="E38" s="41" t="s">
        <v>1127</v>
      </c>
    </row>
    <row r="39" spans="1:5" x14ac:dyDescent="0.2">
      <c r="A39" s="38" t="s">
        <v>271</v>
      </c>
      <c r="B39" s="38" t="s">
        <v>138</v>
      </c>
      <c r="C39" s="40">
        <v>39</v>
      </c>
      <c r="D39" s="40" t="b">
        <f t="shared" si="0"/>
        <v>1</v>
      </c>
      <c r="E39" s="41" t="s">
        <v>1127</v>
      </c>
    </row>
    <row r="40" spans="1:5" x14ac:dyDescent="0.2">
      <c r="A40" s="38" t="s">
        <v>272</v>
      </c>
      <c r="B40" s="38" t="s">
        <v>145</v>
      </c>
      <c r="C40" s="40">
        <v>40</v>
      </c>
      <c r="D40" s="40" t="b">
        <f t="shared" si="0"/>
        <v>1</v>
      </c>
      <c r="E40" s="41" t="s">
        <v>1127</v>
      </c>
    </row>
    <row r="41" spans="1:5" x14ac:dyDescent="0.2">
      <c r="A41" s="38" t="s">
        <v>272</v>
      </c>
      <c r="B41" s="38" t="s">
        <v>245</v>
      </c>
      <c r="C41" s="40">
        <v>41</v>
      </c>
      <c r="D41" s="40" t="b">
        <f t="shared" si="0"/>
        <v>1</v>
      </c>
      <c r="E41" s="41" t="s">
        <v>1127</v>
      </c>
    </row>
    <row r="42" spans="1:5" x14ac:dyDescent="0.2">
      <c r="A42" s="38" t="s">
        <v>138</v>
      </c>
      <c r="B42" s="38" t="s">
        <v>145</v>
      </c>
      <c r="C42" s="40">
        <v>42</v>
      </c>
      <c r="D42" s="40" t="b">
        <f t="shared" si="0"/>
        <v>1</v>
      </c>
      <c r="E42" s="41" t="s">
        <v>1127</v>
      </c>
    </row>
    <row r="43" spans="1:5" x14ac:dyDescent="0.2">
      <c r="A43" s="38" t="s">
        <v>138</v>
      </c>
      <c r="B43" s="38" t="s">
        <v>248</v>
      </c>
      <c r="C43" s="40">
        <v>43</v>
      </c>
      <c r="D43" s="40" t="b">
        <f t="shared" si="0"/>
        <v>1</v>
      </c>
      <c r="E43" s="41" t="s">
        <v>1228</v>
      </c>
    </row>
    <row r="44" spans="1:5" x14ac:dyDescent="0.2">
      <c r="A44" s="38" t="s">
        <v>138</v>
      </c>
      <c r="B44" s="38" t="s">
        <v>320</v>
      </c>
      <c r="C44" s="40">
        <v>44</v>
      </c>
      <c r="D44" s="40" t="b">
        <f t="shared" si="0"/>
        <v>1</v>
      </c>
      <c r="E44" s="41" t="s">
        <v>1227</v>
      </c>
    </row>
    <row r="45" spans="1:5" x14ac:dyDescent="0.2">
      <c r="A45" s="38" t="s">
        <v>138</v>
      </c>
      <c r="B45" s="38" t="s">
        <v>545</v>
      </c>
      <c r="C45" s="40">
        <v>45</v>
      </c>
      <c r="D45" s="40" t="b">
        <f t="shared" si="0"/>
        <v>1</v>
      </c>
      <c r="E45" s="41" t="s">
        <v>1409</v>
      </c>
    </row>
    <row r="46" spans="1:5" x14ac:dyDescent="0.2">
      <c r="A46" s="38" t="s">
        <v>544</v>
      </c>
      <c r="B46" s="38" t="s">
        <v>143</v>
      </c>
      <c r="C46" s="40">
        <v>46</v>
      </c>
      <c r="D46" s="40" t="b">
        <f t="shared" si="0"/>
        <v>1</v>
      </c>
      <c r="E46" s="41" t="s">
        <v>443</v>
      </c>
    </row>
    <row r="47" spans="1:5" x14ac:dyDescent="0.2">
      <c r="A47" s="38" t="s">
        <v>544</v>
      </c>
      <c r="B47" s="38" t="s">
        <v>137</v>
      </c>
      <c r="C47" s="40">
        <v>47</v>
      </c>
      <c r="D47" s="40" t="b">
        <f t="shared" si="0"/>
        <v>1</v>
      </c>
      <c r="E47" s="41" t="s">
        <v>443</v>
      </c>
    </row>
    <row r="48" spans="1:5" x14ac:dyDescent="0.2">
      <c r="A48" s="38" t="s">
        <v>544</v>
      </c>
      <c r="B48" s="38" t="s">
        <v>163</v>
      </c>
      <c r="C48" s="40">
        <v>48</v>
      </c>
      <c r="D48" s="40" t="b">
        <f t="shared" si="0"/>
        <v>1</v>
      </c>
      <c r="E48" s="41" t="s">
        <v>443</v>
      </c>
    </row>
    <row r="49" spans="1:5" x14ac:dyDescent="0.2">
      <c r="A49" s="38" t="s">
        <v>544</v>
      </c>
      <c r="B49" s="38" t="s">
        <v>281</v>
      </c>
      <c r="C49" s="40">
        <v>49</v>
      </c>
      <c r="D49" s="40" t="b">
        <f t="shared" si="0"/>
        <v>1</v>
      </c>
      <c r="E49" s="41" t="s">
        <v>443</v>
      </c>
    </row>
    <row r="50" spans="1:5" ht="14.5" customHeight="1" x14ac:dyDescent="0.2">
      <c r="A50" s="38" t="s">
        <v>273</v>
      </c>
      <c r="B50" s="38" t="s">
        <v>281</v>
      </c>
      <c r="C50" s="40">
        <v>50</v>
      </c>
      <c r="D50" s="40" t="b">
        <f t="shared" si="0"/>
        <v>1</v>
      </c>
      <c r="E50" s="41" t="s">
        <v>443</v>
      </c>
    </row>
    <row r="51" spans="1:5" ht="14.5" customHeight="1" x14ac:dyDescent="0.2">
      <c r="A51" s="38" t="s">
        <v>137</v>
      </c>
      <c r="B51" s="38" t="s">
        <v>163</v>
      </c>
      <c r="C51" s="40">
        <v>51</v>
      </c>
      <c r="D51" s="40" t="b">
        <f t="shared" si="0"/>
        <v>1</v>
      </c>
      <c r="E51" s="41" t="s">
        <v>443</v>
      </c>
    </row>
    <row r="52" spans="1:5" ht="14.5" customHeight="1" x14ac:dyDescent="0.2">
      <c r="A52" s="38" t="s">
        <v>281</v>
      </c>
      <c r="B52" s="38" t="s">
        <v>163</v>
      </c>
      <c r="C52" s="40">
        <v>52</v>
      </c>
      <c r="D52" s="40" t="b">
        <f t="shared" si="0"/>
        <v>1</v>
      </c>
      <c r="E52" s="41" t="s">
        <v>443</v>
      </c>
    </row>
    <row r="53" spans="1:5" ht="14.5" customHeight="1" x14ac:dyDescent="0.2">
      <c r="A53" s="38" t="s">
        <v>281</v>
      </c>
      <c r="B53" s="38" t="s">
        <v>137</v>
      </c>
      <c r="C53" s="40">
        <v>53</v>
      </c>
      <c r="D53" s="40" t="b">
        <f t="shared" si="0"/>
        <v>1</v>
      </c>
      <c r="E53" s="41" t="s">
        <v>443</v>
      </c>
    </row>
    <row r="54" spans="1:5" ht="14.5" customHeight="1" x14ac:dyDescent="0.2">
      <c r="A54" s="38" t="s">
        <v>179</v>
      </c>
      <c r="B54" s="38" t="s">
        <v>544</v>
      </c>
      <c r="C54" s="40">
        <v>54</v>
      </c>
      <c r="D54" s="40" t="b">
        <f t="shared" si="0"/>
        <v>1</v>
      </c>
      <c r="E54" s="41" t="s">
        <v>443</v>
      </c>
    </row>
    <row r="55" spans="1:5" ht="14.5" customHeight="1" x14ac:dyDescent="0.2">
      <c r="A55" s="38" t="s">
        <v>138</v>
      </c>
      <c r="B55" s="38" t="s">
        <v>179</v>
      </c>
      <c r="C55" s="40">
        <v>55</v>
      </c>
      <c r="D55" s="40" t="b">
        <f t="shared" si="0"/>
        <v>1</v>
      </c>
      <c r="E55" s="41" t="s">
        <v>443</v>
      </c>
    </row>
    <row r="56" spans="1:5" ht="14.5" customHeight="1" x14ac:dyDescent="0.2">
      <c r="A56" s="38" t="s">
        <v>138</v>
      </c>
      <c r="B56" s="38" t="s">
        <v>273</v>
      </c>
      <c r="C56" s="40">
        <v>56</v>
      </c>
      <c r="D56" s="40" t="b">
        <f t="shared" si="0"/>
        <v>1</v>
      </c>
      <c r="E56" s="41" t="s">
        <v>443</v>
      </c>
    </row>
    <row r="57" spans="1:5" ht="14.5" customHeight="1" x14ac:dyDescent="0.2">
      <c r="A57" s="38" t="s">
        <v>138</v>
      </c>
      <c r="B57" s="38" t="s">
        <v>274</v>
      </c>
      <c r="C57" s="40">
        <v>57</v>
      </c>
      <c r="D57" s="40" t="b">
        <f t="shared" si="0"/>
        <v>1</v>
      </c>
      <c r="E57" s="41" t="s">
        <v>443</v>
      </c>
    </row>
    <row r="58" spans="1:5" ht="14.5" customHeight="1" x14ac:dyDescent="0.2">
      <c r="A58" s="38" t="s">
        <v>138</v>
      </c>
      <c r="B58" s="38" t="s">
        <v>163</v>
      </c>
      <c r="C58" s="40">
        <v>58</v>
      </c>
      <c r="D58" s="40" t="b">
        <f t="shared" si="0"/>
        <v>1</v>
      </c>
      <c r="E58" s="41" t="s">
        <v>443</v>
      </c>
    </row>
    <row r="59" spans="1:5" ht="14.5" customHeight="1" x14ac:dyDescent="0.2">
      <c r="A59" s="38" t="s">
        <v>138</v>
      </c>
      <c r="B59" s="38" t="s">
        <v>281</v>
      </c>
      <c r="C59" s="40">
        <v>59</v>
      </c>
      <c r="D59" s="40" t="b">
        <f t="shared" si="0"/>
        <v>1</v>
      </c>
      <c r="E59" s="41" t="s">
        <v>443</v>
      </c>
    </row>
    <row r="60" spans="1:5" ht="14.5" customHeight="1" x14ac:dyDescent="0.2">
      <c r="A60" s="38" t="s">
        <v>275</v>
      </c>
      <c r="B60" s="38" t="s">
        <v>274</v>
      </c>
      <c r="C60" s="40">
        <v>60</v>
      </c>
      <c r="D60" s="40" t="b">
        <f t="shared" si="0"/>
        <v>1</v>
      </c>
      <c r="E60" s="41" t="s">
        <v>443</v>
      </c>
    </row>
    <row r="61" spans="1:5" ht="14.5" customHeight="1" x14ac:dyDescent="0.2">
      <c r="A61" s="38" t="s">
        <v>275</v>
      </c>
      <c r="B61" s="38" t="s">
        <v>138</v>
      </c>
      <c r="C61" s="40">
        <v>61</v>
      </c>
      <c r="D61" s="40" t="b">
        <f t="shared" si="0"/>
        <v>1</v>
      </c>
      <c r="E61" s="41" t="s">
        <v>443</v>
      </c>
    </row>
    <row r="62" spans="1:5" ht="14.5" customHeight="1" x14ac:dyDescent="0.2">
      <c r="A62" s="38" t="s">
        <v>276</v>
      </c>
      <c r="B62" s="38" t="s">
        <v>274</v>
      </c>
      <c r="C62" s="40">
        <v>62</v>
      </c>
      <c r="D62" s="40" t="b">
        <f t="shared" si="0"/>
        <v>1</v>
      </c>
      <c r="E62" s="41" t="s">
        <v>443</v>
      </c>
    </row>
    <row r="63" spans="1:5" ht="14.5" customHeight="1" x14ac:dyDescent="0.2">
      <c r="A63" s="38" t="s">
        <v>276</v>
      </c>
      <c r="B63" s="38" t="s">
        <v>275</v>
      </c>
      <c r="C63" s="40">
        <v>63</v>
      </c>
      <c r="D63" s="40" t="b">
        <f t="shared" si="0"/>
        <v>1</v>
      </c>
      <c r="E63" s="41" t="s">
        <v>443</v>
      </c>
    </row>
    <row r="64" spans="1:5" ht="14.5" customHeight="1" x14ac:dyDescent="0.2">
      <c r="A64" s="38" t="s">
        <v>263</v>
      </c>
      <c r="B64" s="38" t="s">
        <v>180</v>
      </c>
      <c r="C64" s="40">
        <v>64</v>
      </c>
      <c r="D64" s="40" t="b">
        <f t="shared" si="0"/>
        <v>1</v>
      </c>
      <c r="E64" s="41" t="s">
        <v>1132</v>
      </c>
    </row>
    <row r="65" spans="1:5" ht="14.5" customHeight="1" x14ac:dyDescent="0.2">
      <c r="A65" s="38" t="s">
        <v>263</v>
      </c>
      <c r="B65" s="38" t="s">
        <v>159</v>
      </c>
      <c r="C65" s="40">
        <v>65</v>
      </c>
      <c r="D65" s="40" t="b">
        <f t="shared" si="0"/>
        <v>1</v>
      </c>
      <c r="E65" s="41" t="s">
        <v>1132</v>
      </c>
    </row>
    <row r="66" spans="1:5" ht="14.5" customHeight="1" x14ac:dyDescent="0.2">
      <c r="A66" s="38" t="s">
        <v>238</v>
      </c>
      <c r="B66" s="38" t="s">
        <v>277</v>
      </c>
      <c r="C66" s="40">
        <v>66</v>
      </c>
      <c r="D66" s="40" t="b">
        <f t="shared" si="0"/>
        <v>1</v>
      </c>
      <c r="E66" s="41" t="s">
        <v>1132</v>
      </c>
    </row>
    <row r="67" spans="1:5" ht="14.5" customHeight="1" x14ac:dyDescent="0.2">
      <c r="A67" s="38" t="s">
        <v>277</v>
      </c>
      <c r="B67" s="38" t="s">
        <v>239</v>
      </c>
      <c r="C67" s="40">
        <v>67</v>
      </c>
      <c r="D67" s="40" t="b">
        <f t="shared" ref="D67:D130" si="1" xml:space="preserve"> IF(AND(TRUE), TRUE, FALSE)</f>
        <v>1</v>
      </c>
      <c r="E67" s="41" t="s">
        <v>1132</v>
      </c>
    </row>
    <row r="68" spans="1:5" ht="14.5" customHeight="1" x14ac:dyDescent="0.2">
      <c r="A68" s="38" t="s">
        <v>159</v>
      </c>
      <c r="B68" s="38" t="s">
        <v>180</v>
      </c>
      <c r="C68" s="40">
        <v>68</v>
      </c>
      <c r="D68" s="40" t="b">
        <f t="shared" si="1"/>
        <v>1</v>
      </c>
      <c r="E68" s="41" t="s">
        <v>1132</v>
      </c>
    </row>
    <row r="69" spans="1:5" ht="14.5" customHeight="1" x14ac:dyDescent="0.2">
      <c r="A69" s="38" t="s">
        <v>138</v>
      </c>
      <c r="B69" s="38" t="s">
        <v>277</v>
      </c>
      <c r="C69" s="40">
        <v>69</v>
      </c>
      <c r="D69" s="40" t="b">
        <f t="shared" si="1"/>
        <v>1</v>
      </c>
      <c r="E69" s="41" t="s">
        <v>1132</v>
      </c>
    </row>
    <row r="70" spans="1:5" ht="14.5" customHeight="1" x14ac:dyDescent="0.2">
      <c r="A70" s="38" t="s">
        <v>138</v>
      </c>
      <c r="B70" s="38" t="s">
        <v>238</v>
      </c>
      <c r="C70" s="40">
        <v>70</v>
      </c>
      <c r="D70" s="40" t="b">
        <f t="shared" si="1"/>
        <v>1</v>
      </c>
      <c r="E70" s="41" t="s">
        <v>1132</v>
      </c>
    </row>
    <row r="71" spans="1:5" ht="14.5" customHeight="1" x14ac:dyDescent="0.2">
      <c r="A71" s="38" t="s">
        <v>138</v>
      </c>
      <c r="B71" s="38" t="s">
        <v>263</v>
      </c>
      <c r="C71" s="40">
        <v>71</v>
      </c>
      <c r="D71" s="40" t="b">
        <f t="shared" si="1"/>
        <v>1</v>
      </c>
      <c r="E71" s="41" t="s">
        <v>1132</v>
      </c>
    </row>
    <row r="72" spans="1:5" ht="14.5" customHeight="1" x14ac:dyDescent="0.2">
      <c r="A72" s="38" t="s">
        <v>138</v>
      </c>
      <c r="B72" s="38" t="s">
        <v>180</v>
      </c>
      <c r="C72" s="40">
        <v>72</v>
      </c>
      <c r="D72" s="40" t="b">
        <f t="shared" si="1"/>
        <v>1</v>
      </c>
      <c r="E72" s="41" t="s">
        <v>1132</v>
      </c>
    </row>
    <row r="73" spans="1:5" ht="14.5" customHeight="1" x14ac:dyDescent="0.2">
      <c r="A73" s="38" t="s">
        <v>138</v>
      </c>
      <c r="B73" s="38" t="s">
        <v>159</v>
      </c>
      <c r="C73" s="40">
        <v>73</v>
      </c>
      <c r="D73" s="40" t="b">
        <f t="shared" si="1"/>
        <v>1</v>
      </c>
      <c r="E73" s="41" t="s">
        <v>1132</v>
      </c>
    </row>
    <row r="74" spans="1:5" ht="14.5" customHeight="1" x14ac:dyDescent="0.2">
      <c r="A74" s="38" t="s">
        <v>239</v>
      </c>
      <c r="B74" s="38" t="s">
        <v>238</v>
      </c>
      <c r="C74" s="40">
        <v>74</v>
      </c>
      <c r="D74" s="40" t="b">
        <f t="shared" si="1"/>
        <v>1</v>
      </c>
      <c r="E74" s="41" t="s">
        <v>1132</v>
      </c>
    </row>
    <row r="75" spans="1:5" ht="14.5" customHeight="1" x14ac:dyDescent="0.2">
      <c r="A75" s="38" t="s">
        <v>239</v>
      </c>
      <c r="B75" s="38" t="s">
        <v>138</v>
      </c>
      <c r="C75" s="40">
        <v>75</v>
      </c>
      <c r="D75" s="40" t="b">
        <f t="shared" si="1"/>
        <v>1</v>
      </c>
      <c r="E75" s="41" t="s">
        <v>1132</v>
      </c>
    </row>
    <row r="76" spans="1:5" ht="14.5" customHeight="1" x14ac:dyDescent="0.2">
      <c r="A76" s="38" t="s">
        <v>159</v>
      </c>
      <c r="B76" s="38" t="s">
        <v>199</v>
      </c>
      <c r="C76" s="40">
        <v>76</v>
      </c>
      <c r="D76" s="40" t="b">
        <f t="shared" si="1"/>
        <v>1</v>
      </c>
      <c r="E76" s="41" t="s">
        <v>1218</v>
      </c>
    </row>
    <row r="77" spans="1:5" ht="14.5" customHeight="1" x14ac:dyDescent="0.2">
      <c r="A77" s="38" t="s">
        <v>268</v>
      </c>
      <c r="B77" s="38" t="s">
        <v>162</v>
      </c>
      <c r="C77" s="40">
        <v>77</v>
      </c>
      <c r="D77" s="40" t="b">
        <f t="shared" si="1"/>
        <v>1</v>
      </c>
      <c r="E77" s="41" t="s">
        <v>1191</v>
      </c>
    </row>
    <row r="78" spans="1:5" ht="14.5" customHeight="1" x14ac:dyDescent="0.2">
      <c r="A78" s="38" t="s">
        <v>1215</v>
      </c>
      <c r="B78" s="38" t="s">
        <v>268</v>
      </c>
      <c r="C78" s="40">
        <v>78</v>
      </c>
      <c r="D78" s="40" t="b">
        <f t="shared" si="1"/>
        <v>1</v>
      </c>
      <c r="E78" s="41" t="s">
        <v>1191</v>
      </c>
    </row>
    <row r="79" spans="1:5" ht="14.5" customHeight="1" x14ac:dyDescent="0.2">
      <c r="A79" s="38" t="s">
        <v>138</v>
      </c>
      <c r="B79" s="38" t="s">
        <v>162</v>
      </c>
      <c r="C79" s="40">
        <v>79</v>
      </c>
      <c r="D79" s="40" t="b">
        <f t="shared" si="1"/>
        <v>1</v>
      </c>
      <c r="E79" s="41" t="s">
        <v>1191</v>
      </c>
    </row>
    <row r="80" spans="1:5" ht="14.5" customHeight="1" x14ac:dyDescent="0.2">
      <c r="A80" s="38" t="s">
        <v>138</v>
      </c>
      <c r="B80" s="38" t="s">
        <v>268</v>
      </c>
      <c r="C80" s="40">
        <v>80</v>
      </c>
      <c r="D80" s="40" t="b">
        <f t="shared" si="1"/>
        <v>1</v>
      </c>
      <c r="E80" s="41" t="s">
        <v>1191</v>
      </c>
    </row>
    <row r="81" spans="1:5" ht="14.5" customHeight="1" x14ac:dyDescent="0.2">
      <c r="A81" s="38" t="s">
        <v>138</v>
      </c>
      <c r="B81" s="38" t="s">
        <v>1215</v>
      </c>
      <c r="C81" s="40">
        <v>81</v>
      </c>
      <c r="D81" s="40" t="b">
        <f t="shared" si="1"/>
        <v>1</v>
      </c>
      <c r="E81" s="41" t="s">
        <v>1191</v>
      </c>
    </row>
    <row r="82" spans="1:5" ht="14.5" customHeight="1" x14ac:dyDescent="0.2">
      <c r="A82" s="38" t="s">
        <v>162</v>
      </c>
      <c r="B82" s="38" t="s">
        <v>1215</v>
      </c>
      <c r="C82" s="40">
        <v>82</v>
      </c>
      <c r="D82" s="40" t="b">
        <f t="shared" si="1"/>
        <v>1</v>
      </c>
      <c r="E82" s="41" t="s">
        <v>1191</v>
      </c>
    </row>
    <row r="83" spans="1:5" ht="14.5" customHeight="1" x14ac:dyDescent="0.2">
      <c r="A83" s="38" t="s">
        <v>164</v>
      </c>
      <c r="B83" s="38" t="s">
        <v>138</v>
      </c>
      <c r="C83" s="40">
        <v>83</v>
      </c>
      <c r="D83" s="40" t="b">
        <f t="shared" si="1"/>
        <v>1</v>
      </c>
      <c r="E83" s="41" t="s">
        <v>1428</v>
      </c>
    </row>
    <row r="84" spans="1:5" ht="14.5" customHeight="1" x14ac:dyDescent="0.2">
      <c r="A84" s="38" t="s">
        <v>159</v>
      </c>
      <c r="B84" s="38" t="s">
        <v>210</v>
      </c>
      <c r="C84" s="40">
        <v>84</v>
      </c>
      <c r="D84" s="40" t="b">
        <f t="shared" si="1"/>
        <v>1</v>
      </c>
      <c r="E84" s="41" t="s">
        <v>1419</v>
      </c>
    </row>
    <row r="85" spans="1:5" ht="14.5" customHeight="1" x14ac:dyDescent="0.2">
      <c r="A85" s="38" t="s">
        <v>225</v>
      </c>
      <c r="B85" s="38" t="s">
        <v>150</v>
      </c>
      <c r="C85" s="40">
        <v>85</v>
      </c>
      <c r="D85" s="40" t="b">
        <f t="shared" si="1"/>
        <v>1</v>
      </c>
      <c r="E85" s="41" t="s">
        <v>1139</v>
      </c>
    </row>
    <row r="86" spans="1:5" ht="14.5" customHeight="1" x14ac:dyDescent="0.2">
      <c r="A86" s="38" t="s">
        <v>138</v>
      </c>
      <c r="B86" s="38" t="s">
        <v>150</v>
      </c>
      <c r="C86" s="40">
        <v>86</v>
      </c>
      <c r="D86" s="40" t="b">
        <f t="shared" si="1"/>
        <v>1</v>
      </c>
      <c r="E86" s="41" t="s">
        <v>1139</v>
      </c>
    </row>
    <row r="87" spans="1:5" ht="14.5" customHeight="1" x14ac:dyDescent="0.2">
      <c r="A87" s="38" t="s">
        <v>168</v>
      </c>
      <c r="B87" s="38" t="s">
        <v>225</v>
      </c>
      <c r="C87" s="40">
        <v>87</v>
      </c>
      <c r="D87" s="40" t="b">
        <f t="shared" si="1"/>
        <v>1</v>
      </c>
      <c r="E87" s="41" t="s">
        <v>1411</v>
      </c>
    </row>
    <row r="88" spans="1:5" ht="14.5" customHeight="1" x14ac:dyDescent="0.2">
      <c r="A88" s="38" t="s">
        <v>199</v>
      </c>
      <c r="B88" s="38" t="s">
        <v>210</v>
      </c>
      <c r="C88" s="40">
        <v>88</v>
      </c>
      <c r="D88" s="40" t="b">
        <f t="shared" si="1"/>
        <v>1</v>
      </c>
      <c r="E88" s="41" t="s">
        <v>1175</v>
      </c>
    </row>
    <row r="89" spans="1:5" ht="14.5" customHeight="1" x14ac:dyDescent="0.2">
      <c r="A89" s="38" t="s">
        <v>150</v>
      </c>
      <c r="B89" s="38" t="s">
        <v>168</v>
      </c>
      <c r="C89" s="40">
        <v>89</v>
      </c>
      <c r="D89" s="40" t="b">
        <f t="shared" si="1"/>
        <v>1</v>
      </c>
      <c r="E89" s="41" t="s">
        <v>1156</v>
      </c>
    </row>
    <row r="90" spans="1:5" ht="14.5" customHeight="1" x14ac:dyDescent="0.2">
      <c r="A90" s="38" t="s">
        <v>150</v>
      </c>
      <c r="B90" s="38" t="s">
        <v>201</v>
      </c>
      <c r="C90" s="40">
        <v>90</v>
      </c>
      <c r="D90" s="40" t="b">
        <f t="shared" si="1"/>
        <v>1</v>
      </c>
      <c r="E90" s="41" t="s">
        <v>1157</v>
      </c>
    </row>
    <row r="91" spans="1:5" ht="14.5" customHeight="1" x14ac:dyDescent="0.2">
      <c r="A91" s="38" t="s">
        <v>159</v>
      </c>
      <c r="B91" s="38" t="s">
        <v>201</v>
      </c>
      <c r="C91" s="40">
        <v>91</v>
      </c>
      <c r="D91" s="40" t="b">
        <f t="shared" si="1"/>
        <v>1</v>
      </c>
      <c r="E91" s="41" t="s">
        <v>1420</v>
      </c>
    </row>
    <row r="92" spans="1:5" ht="14.5" customHeight="1" x14ac:dyDescent="0.2">
      <c r="A92" s="38" t="s">
        <v>181</v>
      </c>
      <c r="B92" s="38" t="s">
        <v>177</v>
      </c>
      <c r="C92" s="40">
        <v>92</v>
      </c>
      <c r="D92" s="40" t="b">
        <f t="shared" si="1"/>
        <v>1</v>
      </c>
      <c r="E92" s="41" t="s">
        <v>1153</v>
      </c>
    </row>
    <row r="93" spans="1:5" ht="14.5" customHeight="1" x14ac:dyDescent="0.2">
      <c r="A93" s="38" t="s">
        <v>177</v>
      </c>
      <c r="B93" s="38" t="s">
        <v>175</v>
      </c>
      <c r="C93" s="40">
        <v>93</v>
      </c>
      <c r="D93" s="40" t="b">
        <f t="shared" si="1"/>
        <v>1</v>
      </c>
      <c r="E93" s="41" t="s">
        <v>1153</v>
      </c>
    </row>
    <row r="94" spans="1:5" ht="14.5" customHeight="1" x14ac:dyDescent="0.2">
      <c r="A94" s="38" t="s">
        <v>138</v>
      </c>
      <c r="B94" s="38" t="s">
        <v>181</v>
      </c>
      <c r="C94" s="40">
        <v>94</v>
      </c>
      <c r="D94" s="40" t="b">
        <f t="shared" si="1"/>
        <v>1</v>
      </c>
      <c r="E94" s="41" t="s">
        <v>1153</v>
      </c>
    </row>
    <row r="95" spans="1:5" ht="14.5" customHeight="1" x14ac:dyDescent="0.2">
      <c r="A95" s="38" t="s">
        <v>138</v>
      </c>
      <c r="B95" s="38" t="s">
        <v>175</v>
      </c>
      <c r="C95" s="40">
        <v>95</v>
      </c>
      <c r="D95" s="40" t="b">
        <f t="shared" si="1"/>
        <v>1</v>
      </c>
      <c r="E95" s="41" t="s">
        <v>1153</v>
      </c>
    </row>
    <row r="96" spans="1:5" ht="14.5" customHeight="1" x14ac:dyDescent="0.2">
      <c r="A96" s="38" t="s">
        <v>175</v>
      </c>
      <c r="B96" s="38" t="s">
        <v>181</v>
      </c>
      <c r="C96" s="40">
        <v>96</v>
      </c>
      <c r="D96" s="40" t="b">
        <f t="shared" si="1"/>
        <v>1</v>
      </c>
      <c r="E96" s="41" t="s">
        <v>1153</v>
      </c>
    </row>
    <row r="97" spans="1:5" ht="14.5" customHeight="1" x14ac:dyDescent="0.2">
      <c r="A97" s="38" t="s">
        <v>149</v>
      </c>
      <c r="B97" s="38" t="s">
        <v>318</v>
      </c>
      <c r="C97" s="40">
        <v>97</v>
      </c>
      <c r="D97" s="40" t="b">
        <f t="shared" si="1"/>
        <v>1</v>
      </c>
      <c r="E97" s="41" t="s">
        <v>1182</v>
      </c>
    </row>
    <row r="98" spans="1:5" ht="14.5" customHeight="1" x14ac:dyDescent="0.2">
      <c r="A98" s="38" t="s">
        <v>138</v>
      </c>
      <c r="B98" s="38" t="s">
        <v>318</v>
      </c>
      <c r="C98" s="40">
        <v>98</v>
      </c>
      <c r="D98" s="40" t="b">
        <f t="shared" si="1"/>
        <v>1</v>
      </c>
      <c r="E98" s="41" t="s">
        <v>1182</v>
      </c>
    </row>
    <row r="99" spans="1:5" ht="14.5" customHeight="1" x14ac:dyDescent="0.2">
      <c r="A99" s="38" t="s">
        <v>208</v>
      </c>
      <c r="B99" s="38" t="s">
        <v>138</v>
      </c>
      <c r="C99" s="40">
        <v>99</v>
      </c>
      <c r="D99" s="40" t="b">
        <f t="shared" si="1"/>
        <v>1</v>
      </c>
      <c r="E99" s="41" t="s">
        <v>1220</v>
      </c>
    </row>
    <row r="100" spans="1:5" ht="14.5" customHeight="1" x14ac:dyDescent="0.2">
      <c r="A100" s="38" t="s">
        <v>138</v>
      </c>
      <c r="B100" s="38" t="s">
        <v>240</v>
      </c>
      <c r="C100" s="40">
        <v>100</v>
      </c>
      <c r="D100" s="40" t="b">
        <f t="shared" si="1"/>
        <v>1</v>
      </c>
      <c r="E100" s="41" t="s">
        <v>1104</v>
      </c>
    </row>
    <row r="101" spans="1:5" ht="14.5" customHeight="1" x14ac:dyDescent="0.2">
      <c r="A101" s="38" t="s">
        <v>149</v>
      </c>
      <c r="B101" s="38" t="s">
        <v>161</v>
      </c>
      <c r="C101" s="40">
        <v>101</v>
      </c>
      <c r="D101" s="40" t="b">
        <f t="shared" si="1"/>
        <v>1</v>
      </c>
      <c r="E101" s="41" t="s">
        <v>1181</v>
      </c>
    </row>
    <row r="102" spans="1:5" ht="14.5" customHeight="1" x14ac:dyDescent="0.2">
      <c r="A102" s="38" t="s">
        <v>138</v>
      </c>
      <c r="B102" s="38" t="s">
        <v>137</v>
      </c>
      <c r="C102" s="40">
        <v>102</v>
      </c>
      <c r="D102" s="40" t="b">
        <f t="shared" si="1"/>
        <v>1</v>
      </c>
      <c r="E102" s="41" t="s">
        <v>1226</v>
      </c>
    </row>
    <row r="103" spans="1:5" ht="14.5" customHeight="1" x14ac:dyDescent="0.2">
      <c r="A103" s="38" t="s">
        <v>220</v>
      </c>
      <c r="B103" s="38" t="s">
        <v>159</v>
      </c>
      <c r="C103" s="40">
        <v>103</v>
      </c>
      <c r="D103" s="40" t="b">
        <f t="shared" si="1"/>
        <v>1</v>
      </c>
      <c r="E103" s="41" t="s">
        <v>1187</v>
      </c>
    </row>
    <row r="104" spans="1:5" ht="14.5" customHeight="1" x14ac:dyDescent="0.2">
      <c r="A104" s="38" t="s">
        <v>138</v>
      </c>
      <c r="B104" s="38" t="s">
        <v>216</v>
      </c>
      <c r="C104" s="40">
        <v>104</v>
      </c>
      <c r="D104" s="40" t="b">
        <f t="shared" si="1"/>
        <v>1</v>
      </c>
      <c r="E104" s="41" t="s">
        <v>1414</v>
      </c>
    </row>
    <row r="105" spans="1:5" ht="14.5" customHeight="1" x14ac:dyDescent="0.2">
      <c r="A105" s="38" t="s">
        <v>217</v>
      </c>
      <c r="B105" s="38" t="s">
        <v>216</v>
      </c>
      <c r="C105" s="40">
        <v>105</v>
      </c>
      <c r="D105" s="40" t="b">
        <f t="shared" si="1"/>
        <v>1</v>
      </c>
      <c r="E105" s="41" t="s">
        <v>1166</v>
      </c>
    </row>
    <row r="106" spans="1:5" ht="14.5" customHeight="1" x14ac:dyDescent="0.2">
      <c r="A106" s="38" t="s">
        <v>138</v>
      </c>
      <c r="B106" s="38" t="s">
        <v>305</v>
      </c>
      <c r="C106" s="40">
        <v>106</v>
      </c>
      <c r="D106" s="40" t="b">
        <f t="shared" si="1"/>
        <v>1</v>
      </c>
      <c r="E106" s="41" t="s">
        <v>1240</v>
      </c>
    </row>
    <row r="107" spans="1:5" ht="14.5" customHeight="1" x14ac:dyDescent="0.2">
      <c r="A107" s="38" t="s">
        <v>165</v>
      </c>
      <c r="B107" s="38" t="s">
        <v>215</v>
      </c>
      <c r="C107" s="40">
        <v>107</v>
      </c>
      <c r="D107" s="40" t="b">
        <f t="shared" si="1"/>
        <v>1</v>
      </c>
      <c r="E107" s="41" t="s">
        <v>1434</v>
      </c>
    </row>
    <row r="108" spans="1:5" ht="14.5" customHeight="1" x14ac:dyDescent="0.2">
      <c r="A108" s="38" t="s">
        <v>217</v>
      </c>
      <c r="B108" s="38" t="s">
        <v>138</v>
      </c>
      <c r="C108" s="40">
        <v>108</v>
      </c>
      <c r="D108" s="40" t="b">
        <f t="shared" si="1"/>
        <v>1</v>
      </c>
      <c r="E108" s="41" t="s">
        <v>1433</v>
      </c>
    </row>
    <row r="109" spans="1:5" ht="14.5" customHeight="1" x14ac:dyDescent="0.2">
      <c r="A109" s="38" t="s">
        <v>164</v>
      </c>
      <c r="B109" s="38" t="s">
        <v>135</v>
      </c>
      <c r="C109" s="40">
        <v>109</v>
      </c>
      <c r="D109" s="40" t="b">
        <f t="shared" si="1"/>
        <v>1</v>
      </c>
      <c r="E109" s="41" t="s">
        <v>1137</v>
      </c>
    </row>
    <row r="110" spans="1:5" ht="14.5" customHeight="1" x14ac:dyDescent="0.2">
      <c r="A110" s="38" t="s">
        <v>217</v>
      </c>
      <c r="B110" s="38" t="s">
        <v>206</v>
      </c>
      <c r="C110" s="40">
        <v>110</v>
      </c>
      <c r="D110" s="40" t="b">
        <f t="shared" si="1"/>
        <v>1</v>
      </c>
      <c r="E110" s="41" t="s">
        <v>1167</v>
      </c>
    </row>
    <row r="111" spans="1:5" ht="14.5" customHeight="1" x14ac:dyDescent="0.2">
      <c r="A111" s="38" t="s">
        <v>216</v>
      </c>
      <c r="B111" s="38" t="s">
        <v>206</v>
      </c>
      <c r="C111" s="40">
        <v>111</v>
      </c>
      <c r="D111" s="40" t="b">
        <f t="shared" si="1"/>
        <v>1</v>
      </c>
      <c r="E111" s="41" t="s">
        <v>1167</v>
      </c>
    </row>
    <row r="112" spans="1:5" ht="14.5" customHeight="1" x14ac:dyDescent="0.2">
      <c r="A112" s="38" t="s">
        <v>216</v>
      </c>
      <c r="B112" s="38" t="s">
        <v>171</v>
      </c>
      <c r="C112" s="40">
        <v>112</v>
      </c>
      <c r="D112" s="40" t="b">
        <f t="shared" si="1"/>
        <v>1</v>
      </c>
      <c r="E112" s="41" t="s">
        <v>1173</v>
      </c>
    </row>
    <row r="113" spans="1:5" ht="14.5" customHeight="1" x14ac:dyDescent="0.2">
      <c r="A113" s="38" t="s">
        <v>164</v>
      </c>
      <c r="B113" s="38" t="s">
        <v>242</v>
      </c>
      <c r="C113" s="40">
        <v>113</v>
      </c>
      <c r="D113" s="40" t="b">
        <f t="shared" si="1"/>
        <v>1</v>
      </c>
      <c r="E113" s="41" t="s">
        <v>1138</v>
      </c>
    </row>
    <row r="114" spans="1:5" ht="14.5" customHeight="1" x14ac:dyDescent="0.2">
      <c r="A114" s="38" t="s">
        <v>215</v>
      </c>
      <c r="B114" s="38" t="s">
        <v>216</v>
      </c>
      <c r="C114" s="40">
        <v>114</v>
      </c>
      <c r="D114" s="40" t="b">
        <f t="shared" si="1"/>
        <v>1</v>
      </c>
      <c r="E114" s="41" t="s">
        <v>1158</v>
      </c>
    </row>
    <row r="115" spans="1:5" ht="14.5" customHeight="1" x14ac:dyDescent="0.2">
      <c r="A115" s="38" t="s">
        <v>215</v>
      </c>
      <c r="B115" s="38" t="s">
        <v>217</v>
      </c>
      <c r="C115" s="40">
        <v>115</v>
      </c>
      <c r="D115" s="40" t="b">
        <f t="shared" si="1"/>
        <v>1</v>
      </c>
      <c r="E115" s="41" t="s">
        <v>1159</v>
      </c>
    </row>
    <row r="116" spans="1:5" ht="14.5" customHeight="1" x14ac:dyDescent="0.2">
      <c r="A116" s="38" t="s">
        <v>213</v>
      </c>
      <c r="B116" s="38" t="s">
        <v>214</v>
      </c>
      <c r="C116" s="40">
        <v>116</v>
      </c>
      <c r="D116" s="40" t="b">
        <f t="shared" si="1"/>
        <v>1</v>
      </c>
      <c r="E116" s="41" t="s">
        <v>447</v>
      </c>
    </row>
    <row r="117" spans="1:5" ht="14.5" customHeight="1" x14ac:dyDescent="0.2">
      <c r="A117" s="38" t="s">
        <v>213</v>
      </c>
      <c r="B117" s="38" t="s">
        <v>304</v>
      </c>
      <c r="C117" s="40">
        <v>117</v>
      </c>
      <c r="D117" s="40" t="b">
        <f t="shared" si="1"/>
        <v>1</v>
      </c>
      <c r="E117" s="41" t="s">
        <v>447</v>
      </c>
    </row>
    <row r="118" spans="1:5" ht="14.5" customHeight="1" x14ac:dyDescent="0.2">
      <c r="A118" s="38" t="s">
        <v>214</v>
      </c>
      <c r="B118" s="38" t="s">
        <v>304</v>
      </c>
      <c r="C118" s="40">
        <v>118</v>
      </c>
      <c r="D118" s="40" t="b">
        <f t="shared" si="1"/>
        <v>1</v>
      </c>
      <c r="E118" s="41" t="s">
        <v>447</v>
      </c>
    </row>
    <row r="119" spans="1:5" ht="14.5" customHeight="1" x14ac:dyDescent="0.2">
      <c r="A119" s="38" t="s">
        <v>214</v>
      </c>
      <c r="B119" s="38" t="s">
        <v>1215</v>
      </c>
      <c r="C119" s="40">
        <v>119</v>
      </c>
      <c r="D119" s="40" t="b">
        <f t="shared" si="1"/>
        <v>1</v>
      </c>
      <c r="E119" s="41" t="s">
        <v>447</v>
      </c>
    </row>
    <row r="120" spans="1:5" ht="14.5" customHeight="1" x14ac:dyDescent="0.2">
      <c r="A120" s="38" t="s">
        <v>214</v>
      </c>
      <c r="B120" s="38" t="s">
        <v>162</v>
      </c>
      <c r="C120" s="40">
        <v>120</v>
      </c>
      <c r="D120" s="40" t="b">
        <f t="shared" si="1"/>
        <v>1</v>
      </c>
      <c r="E120" s="41" t="s">
        <v>447</v>
      </c>
    </row>
    <row r="121" spans="1:5" ht="14.5" customHeight="1" x14ac:dyDescent="0.2">
      <c r="A121" s="38" t="s">
        <v>138</v>
      </c>
      <c r="B121" s="38" t="s">
        <v>304</v>
      </c>
      <c r="C121" s="40">
        <v>121</v>
      </c>
      <c r="D121" s="40" t="b">
        <f t="shared" si="1"/>
        <v>1</v>
      </c>
      <c r="E121" s="41" t="s">
        <v>447</v>
      </c>
    </row>
    <row r="122" spans="1:5" ht="14.5" customHeight="1" x14ac:dyDescent="0.2">
      <c r="A122" s="38" t="s">
        <v>138</v>
      </c>
      <c r="B122" s="38" t="s">
        <v>319</v>
      </c>
      <c r="C122" s="40">
        <v>122</v>
      </c>
      <c r="D122" s="40" t="b">
        <f t="shared" si="1"/>
        <v>1</v>
      </c>
      <c r="E122" s="41" t="s">
        <v>1232</v>
      </c>
    </row>
    <row r="123" spans="1:5" ht="14.5" customHeight="1" x14ac:dyDescent="0.2">
      <c r="A123" s="38" t="s">
        <v>165</v>
      </c>
      <c r="B123" s="38" t="s">
        <v>163</v>
      </c>
      <c r="C123" s="40">
        <v>123</v>
      </c>
      <c r="D123" s="40" t="b">
        <f t="shared" si="1"/>
        <v>1</v>
      </c>
      <c r="E123" s="41" t="s">
        <v>1431</v>
      </c>
    </row>
    <row r="124" spans="1:5" ht="14.5" customHeight="1" x14ac:dyDescent="0.2">
      <c r="A124" s="38" t="s">
        <v>165</v>
      </c>
      <c r="B124" s="38" t="s">
        <v>217</v>
      </c>
      <c r="C124" s="40">
        <v>124</v>
      </c>
      <c r="D124" s="40" t="b">
        <f t="shared" si="1"/>
        <v>1</v>
      </c>
      <c r="E124" s="41" t="s">
        <v>1431</v>
      </c>
    </row>
    <row r="125" spans="1:5" ht="14.5" customHeight="1" x14ac:dyDescent="0.2">
      <c r="A125" s="38" t="s">
        <v>188</v>
      </c>
      <c r="B125" s="38" t="s">
        <v>191</v>
      </c>
      <c r="C125" s="40">
        <v>125</v>
      </c>
      <c r="D125" s="40" t="b">
        <f t="shared" si="1"/>
        <v>1</v>
      </c>
      <c r="E125" s="41" t="s">
        <v>1183</v>
      </c>
    </row>
    <row r="126" spans="1:5" ht="14.5" customHeight="1" x14ac:dyDescent="0.2">
      <c r="A126" s="38" t="s">
        <v>186</v>
      </c>
      <c r="B126" s="38" t="s">
        <v>297</v>
      </c>
      <c r="C126" s="40">
        <v>126</v>
      </c>
      <c r="D126" s="40" t="b">
        <f t="shared" si="1"/>
        <v>1</v>
      </c>
      <c r="E126" s="41" t="s">
        <v>1171</v>
      </c>
    </row>
    <row r="127" spans="1:5" ht="14.5" customHeight="1" x14ac:dyDescent="0.2">
      <c r="A127" s="38" t="s">
        <v>188</v>
      </c>
      <c r="B127" s="38" t="s">
        <v>297</v>
      </c>
      <c r="C127" s="40">
        <v>127</v>
      </c>
      <c r="D127" s="40" t="b">
        <f t="shared" si="1"/>
        <v>1</v>
      </c>
      <c r="E127" s="41" t="s">
        <v>1171</v>
      </c>
    </row>
    <row r="128" spans="1:5" ht="14.5" customHeight="1" x14ac:dyDescent="0.2">
      <c r="A128" s="38" t="s">
        <v>185</v>
      </c>
      <c r="B128" s="38" t="s">
        <v>186</v>
      </c>
      <c r="C128" s="40">
        <v>128</v>
      </c>
      <c r="D128" s="40" t="b">
        <f t="shared" si="1"/>
        <v>1</v>
      </c>
      <c r="E128" s="41" t="s">
        <v>1128</v>
      </c>
    </row>
    <row r="129" spans="1:5" ht="14.5" customHeight="1" x14ac:dyDescent="0.2">
      <c r="A129" s="38" t="s">
        <v>200</v>
      </c>
      <c r="B129" s="38" t="s">
        <v>138</v>
      </c>
      <c r="C129" s="40">
        <v>129</v>
      </c>
      <c r="D129" s="40" t="b">
        <f t="shared" si="1"/>
        <v>1</v>
      </c>
      <c r="E129" s="41" t="s">
        <v>1145</v>
      </c>
    </row>
    <row r="130" spans="1:5" ht="14.5" customHeight="1" x14ac:dyDescent="0.2">
      <c r="A130" s="38" t="s">
        <v>204</v>
      </c>
      <c r="B130" s="38" t="s">
        <v>200</v>
      </c>
      <c r="C130" s="40">
        <v>130</v>
      </c>
      <c r="D130" s="40" t="b">
        <f t="shared" si="1"/>
        <v>1</v>
      </c>
      <c r="E130" s="41" t="s">
        <v>1145</v>
      </c>
    </row>
    <row r="131" spans="1:5" ht="14.5" customHeight="1" x14ac:dyDescent="0.2">
      <c r="A131" s="38" t="s">
        <v>191</v>
      </c>
      <c r="B131" s="38" t="s">
        <v>200</v>
      </c>
      <c r="C131" s="40">
        <v>131</v>
      </c>
      <c r="D131" s="40" t="b">
        <f t="shared" ref="D131:D194" si="2" xml:space="preserve"> IF(AND(TRUE), TRUE, FALSE)</f>
        <v>1</v>
      </c>
      <c r="E131" s="41" t="s">
        <v>1179</v>
      </c>
    </row>
    <row r="132" spans="1:5" ht="14.5" customHeight="1" x14ac:dyDescent="0.2">
      <c r="A132" s="38" t="s">
        <v>191</v>
      </c>
      <c r="B132" s="38" t="s">
        <v>204</v>
      </c>
      <c r="C132" s="40">
        <v>132</v>
      </c>
      <c r="D132" s="40" t="b">
        <f t="shared" si="2"/>
        <v>1</v>
      </c>
      <c r="E132" s="41" t="s">
        <v>1179</v>
      </c>
    </row>
    <row r="133" spans="1:5" ht="14.5" customHeight="1" x14ac:dyDescent="0.2">
      <c r="A133" s="38" t="s">
        <v>204</v>
      </c>
      <c r="B133" s="38" t="s">
        <v>300</v>
      </c>
      <c r="C133" s="40">
        <v>133</v>
      </c>
      <c r="D133" s="40" t="b">
        <f t="shared" si="2"/>
        <v>1</v>
      </c>
      <c r="E133" s="41" t="s">
        <v>1150</v>
      </c>
    </row>
    <row r="134" spans="1:5" ht="14.5" customHeight="1" x14ac:dyDescent="0.2">
      <c r="A134" s="38" t="s">
        <v>138</v>
      </c>
      <c r="B134" s="38" t="s">
        <v>300</v>
      </c>
      <c r="C134" s="40">
        <v>134</v>
      </c>
      <c r="D134" s="40" t="b">
        <f t="shared" si="2"/>
        <v>1</v>
      </c>
      <c r="E134" s="41" t="s">
        <v>1235</v>
      </c>
    </row>
    <row r="135" spans="1:5" ht="14.5" customHeight="1" x14ac:dyDescent="0.2">
      <c r="A135" s="38" t="s">
        <v>203</v>
      </c>
      <c r="B135" s="38" t="s">
        <v>204</v>
      </c>
      <c r="C135" s="40">
        <v>135</v>
      </c>
      <c r="D135" s="40" t="b">
        <f t="shared" si="2"/>
        <v>1</v>
      </c>
      <c r="E135" s="41" t="s">
        <v>1135</v>
      </c>
    </row>
    <row r="136" spans="1:5" ht="14.5" customHeight="1" x14ac:dyDescent="0.2">
      <c r="A136" s="38" t="s">
        <v>203</v>
      </c>
      <c r="B136" s="38" t="s">
        <v>300</v>
      </c>
      <c r="C136" s="40">
        <v>136</v>
      </c>
      <c r="D136" s="40" t="b">
        <f t="shared" si="2"/>
        <v>1</v>
      </c>
      <c r="E136" s="41" t="s">
        <v>1135</v>
      </c>
    </row>
    <row r="137" spans="1:5" ht="14.5" customHeight="1" x14ac:dyDescent="0.2">
      <c r="A137" s="38" t="s">
        <v>191</v>
      </c>
      <c r="B137" s="38" t="s">
        <v>301</v>
      </c>
      <c r="C137" s="40">
        <v>137</v>
      </c>
      <c r="D137" s="40" t="b">
        <f t="shared" si="2"/>
        <v>1</v>
      </c>
      <c r="E137" s="41" t="s">
        <v>1135</v>
      </c>
    </row>
    <row r="138" spans="1:5" ht="14.5" customHeight="1" x14ac:dyDescent="0.2">
      <c r="A138" s="38" t="s">
        <v>138</v>
      </c>
      <c r="B138" s="38" t="s">
        <v>299</v>
      </c>
      <c r="C138" s="40">
        <v>138</v>
      </c>
      <c r="D138" s="40" t="b">
        <f t="shared" si="2"/>
        <v>1</v>
      </c>
      <c r="E138" s="41" t="s">
        <v>1243</v>
      </c>
    </row>
    <row r="139" spans="1:5" ht="14.5" customHeight="1" x14ac:dyDescent="0.2">
      <c r="A139" s="38" t="s">
        <v>201</v>
      </c>
      <c r="B139" s="38" t="s">
        <v>290</v>
      </c>
      <c r="C139" s="40">
        <v>139</v>
      </c>
      <c r="D139" s="40" t="b">
        <f t="shared" si="2"/>
        <v>1</v>
      </c>
      <c r="E139" s="41" t="s">
        <v>1222</v>
      </c>
    </row>
    <row r="140" spans="1:5" ht="14.5" customHeight="1" x14ac:dyDescent="0.2">
      <c r="A140" s="38" t="s">
        <v>197</v>
      </c>
      <c r="B140" s="38" t="s">
        <v>155</v>
      </c>
      <c r="C140" s="40">
        <v>140</v>
      </c>
      <c r="D140" s="40" t="b">
        <f t="shared" si="2"/>
        <v>1</v>
      </c>
      <c r="E140" s="41" t="s">
        <v>1123</v>
      </c>
    </row>
    <row r="141" spans="1:5" ht="14.5" customHeight="1" x14ac:dyDescent="0.2">
      <c r="A141" s="38" t="s">
        <v>197</v>
      </c>
      <c r="B141" s="38" t="s">
        <v>200</v>
      </c>
      <c r="C141" s="40">
        <v>141</v>
      </c>
      <c r="D141" s="40" t="b">
        <f t="shared" si="2"/>
        <v>1</v>
      </c>
      <c r="E141" s="41" t="s">
        <v>1123</v>
      </c>
    </row>
    <row r="142" spans="1:5" ht="14.5" customHeight="1" x14ac:dyDescent="0.2">
      <c r="A142" s="38" t="s">
        <v>196</v>
      </c>
      <c r="B142" s="38" t="s">
        <v>155</v>
      </c>
      <c r="C142" s="40">
        <v>142</v>
      </c>
      <c r="D142" s="40" t="b">
        <f t="shared" si="2"/>
        <v>1</v>
      </c>
      <c r="E142" s="41" t="s">
        <v>1123</v>
      </c>
    </row>
    <row r="143" spans="1:5" ht="14.5" customHeight="1" x14ac:dyDescent="0.2">
      <c r="A143" s="38" t="s">
        <v>196</v>
      </c>
      <c r="B143" s="38" t="s">
        <v>197</v>
      </c>
      <c r="C143" s="40">
        <v>143</v>
      </c>
      <c r="D143" s="40" t="b">
        <f t="shared" si="2"/>
        <v>1</v>
      </c>
      <c r="E143" s="41" t="s">
        <v>1123</v>
      </c>
    </row>
    <row r="144" spans="1:5" ht="14.5" customHeight="1" x14ac:dyDescent="0.2">
      <c r="A144" s="38" t="s">
        <v>196</v>
      </c>
      <c r="B144" s="38" t="s">
        <v>200</v>
      </c>
      <c r="C144" s="40">
        <v>144</v>
      </c>
      <c r="D144" s="40" t="b">
        <f t="shared" si="2"/>
        <v>1</v>
      </c>
      <c r="E144" s="41" t="s">
        <v>1123</v>
      </c>
    </row>
    <row r="145" spans="1:5" ht="14.5" customHeight="1" x14ac:dyDescent="0.2">
      <c r="A145" s="38" t="s">
        <v>155</v>
      </c>
      <c r="B145" s="38" t="s">
        <v>232</v>
      </c>
      <c r="C145" s="40">
        <v>145</v>
      </c>
      <c r="D145" s="40" t="b">
        <f t="shared" si="2"/>
        <v>1</v>
      </c>
      <c r="E145" s="41" t="s">
        <v>1123</v>
      </c>
    </row>
    <row r="146" spans="1:5" ht="14.5" customHeight="1" x14ac:dyDescent="0.2">
      <c r="A146" s="38" t="s">
        <v>155</v>
      </c>
      <c r="B146" s="38" t="s">
        <v>200</v>
      </c>
      <c r="C146" s="40">
        <v>146</v>
      </c>
      <c r="D146" s="40" t="b">
        <f t="shared" si="2"/>
        <v>1</v>
      </c>
      <c r="E146" s="41" t="s">
        <v>1123</v>
      </c>
    </row>
    <row r="147" spans="1:5" ht="14.5" customHeight="1" x14ac:dyDescent="0.2">
      <c r="A147" s="38" t="s">
        <v>194</v>
      </c>
      <c r="B147" s="38" t="s">
        <v>138</v>
      </c>
      <c r="C147" s="40">
        <v>147</v>
      </c>
      <c r="D147" s="40" t="b">
        <f t="shared" si="2"/>
        <v>1</v>
      </c>
      <c r="E147" s="41" t="s">
        <v>461</v>
      </c>
    </row>
    <row r="148" spans="1:5" ht="14.5" customHeight="1" x14ac:dyDescent="0.2">
      <c r="A148" s="38" t="s">
        <v>193</v>
      </c>
      <c r="B148" s="38" t="s">
        <v>138</v>
      </c>
      <c r="C148" s="40">
        <v>148</v>
      </c>
      <c r="D148" s="40" t="b">
        <f t="shared" si="2"/>
        <v>1</v>
      </c>
      <c r="E148" s="41" t="s">
        <v>461</v>
      </c>
    </row>
    <row r="149" spans="1:5" ht="14.5" customHeight="1" x14ac:dyDescent="0.2">
      <c r="A149" s="38" t="s">
        <v>195</v>
      </c>
      <c r="B149" s="38" t="s">
        <v>138</v>
      </c>
      <c r="C149" s="40">
        <v>149</v>
      </c>
      <c r="D149" s="40" t="b">
        <f t="shared" si="2"/>
        <v>1</v>
      </c>
      <c r="E149" s="41" t="s">
        <v>461</v>
      </c>
    </row>
    <row r="150" spans="1:5" ht="14.5" customHeight="1" x14ac:dyDescent="0.2">
      <c r="A150" s="38" t="s">
        <v>146</v>
      </c>
      <c r="B150" s="38" t="s">
        <v>230</v>
      </c>
      <c r="C150" s="40">
        <v>150</v>
      </c>
      <c r="D150" s="40" t="b">
        <f t="shared" si="2"/>
        <v>1</v>
      </c>
      <c r="E150" s="41" t="s">
        <v>1103</v>
      </c>
    </row>
    <row r="151" spans="1:5" ht="14.5" customHeight="1" x14ac:dyDescent="0.2">
      <c r="A151" s="38" t="s">
        <v>146</v>
      </c>
      <c r="B151" s="38" t="s">
        <v>138</v>
      </c>
      <c r="C151" s="49">
        <v>151</v>
      </c>
      <c r="D151" s="49" t="b">
        <f t="shared" si="2"/>
        <v>1</v>
      </c>
      <c r="E151" s="41" t="s">
        <v>1103</v>
      </c>
    </row>
    <row r="152" spans="1:5" ht="14.5" customHeight="1" x14ac:dyDescent="0.2">
      <c r="A152" s="38" t="s">
        <v>243</v>
      </c>
      <c r="B152" s="38" t="s">
        <v>135</v>
      </c>
      <c r="C152" s="40">
        <v>152</v>
      </c>
      <c r="D152" s="40" t="b">
        <f t="shared" si="2"/>
        <v>1</v>
      </c>
      <c r="E152" s="41" t="s">
        <v>1103</v>
      </c>
    </row>
    <row r="153" spans="1:5" ht="14.5" customHeight="1" x14ac:dyDescent="0.2">
      <c r="A153" s="38" t="s">
        <v>184</v>
      </c>
      <c r="B153" s="38" t="s">
        <v>138</v>
      </c>
      <c r="C153" s="40">
        <v>153</v>
      </c>
      <c r="D153" s="40" t="b">
        <f t="shared" si="2"/>
        <v>1</v>
      </c>
      <c r="E153" s="41" t="s">
        <v>1188</v>
      </c>
    </row>
    <row r="154" spans="1:5" ht="14.5" customHeight="1" x14ac:dyDescent="0.2">
      <c r="A154" s="38" t="s">
        <v>182</v>
      </c>
      <c r="B154" s="38" t="s">
        <v>184</v>
      </c>
      <c r="C154" s="40">
        <v>154</v>
      </c>
      <c r="D154" s="40" t="b">
        <f t="shared" si="2"/>
        <v>1</v>
      </c>
      <c r="E154" s="41" t="s">
        <v>1096</v>
      </c>
    </row>
    <row r="155" spans="1:5" ht="14.5" customHeight="1" x14ac:dyDescent="0.2">
      <c r="A155" s="38" t="s">
        <v>183</v>
      </c>
      <c r="B155" s="38" t="s">
        <v>184</v>
      </c>
      <c r="C155" s="40">
        <v>155</v>
      </c>
      <c r="D155" s="40" t="b">
        <f t="shared" si="2"/>
        <v>1</v>
      </c>
      <c r="E155" s="41" t="s">
        <v>1096</v>
      </c>
    </row>
    <row r="156" spans="1:5" ht="14.5" customHeight="1" x14ac:dyDescent="0.2">
      <c r="A156" s="38" t="s">
        <v>138</v>
      </c>
      <c r="B156" s="38" t="s">
        <v>296</v>
      </c>
      <c r="C156" s="40">
        <v>156</v>
      </c>
      <c r="D156" s="40" t="b">
        <f t="shared" si="2"/>
        <v>1</v>
      </c>
      <c r="E156" s="41" t="s">
        <v>1244</v>
      </c>
    </row>
    <row r="157" spans="1:5" ht="14.5" customHeight="1" x14ac:dyDescent="0.2">
      <c r="A157" s="38" t="s">
        <v>138</v>
      </c>
      <c r="B157" s="38" t="s">
        <v>284</v>
      </c>
      <c r="C157" s="40">
        <v>157</v>
      </c>
      <c r="D157" s="40" t="b">
        <f t="shared" si="2"/>
        <v>1</v>
      </c>
      <c r="E157" s="41" t="s">
        <v>1374</v>
      </c>
    </row>
    <row r="158" spans="1:5" ht="14.5" customHeight="1" x14ac:dyDescent="0.2">
      <c r="A158" s="38" t="s">
        <v>186</v>
      </c>
      <c r="B158" s="38" t="s">
        <v>188</v>
      </c>
      <c r="C158" s="40">
        <v>158</v>
      </c>
      <c r="D158" s="40" t="b">
        <f t="shared" si="2"/>
        <v>1</v>
      </c>
      <c r="E158" s="41" t="s">
        <v>1172</v>
      </c>
    </row>
    <row r="159" spans="1:5" ht="14.5" customHeight="1" x14ac:dyDescent="0.2">
      <c r="A159" s="38" t="s">
        <v>186</v>
      </c>
      <c r="B159" s="38" t="s">
        <v>138</v>
      </c>
      <c r="C159" s="40">
        <v>159</v>
      </c>
      <c r="D159" s="40" t="b">
        <f t="shared" si="2"/>
        <v>1</v>
      </c>
      <c r="E159" s="41" t="s">
        <v>1172</v>
      </c>
    </row>
    <row r="160" spans="1:5" ht="14.5" customHeight="1" x14ac:dyDescent="0.2">
      <c r="A160" s="38" t="s">
        <v>185</v>
      </c>
      <c r="B160" s="38" t="s">
        <v>138</v>
      </c>
      <c r="C160" s="40">
        <v>160</v>
      </c>
      <c r="D160" s="40" t="b">
        <f t="shared" si="2"/>
        <v>1</v>
      </c>
      <c r="E160" s="41" t="s">
        <v>1129</v>
      </c>
    </row>
    <row r="161" spans="1:5" ht="14.5" customHeight="1" x14ac:dyDescent="0.2">
      <c r="A161" s="38" t="s">
        <v>221</v>
      </c>
      <c r="B161" s="38" t="s">
        <v>230</v>
      </c>
      <c r="C161" s="40">
        <v>161</v>
      </c>
      <c r="D161" s="40" t="b">
        <f t="shared" si="2"/>
        <v>1</v>
      </c>
      <c r="E161" s="41" t="s">
        <v>1425</v>
      </c>
    </row>
    <row r="162" spans="1:5" ht="14.5" customHeight="1" x14ac:dyDescent="0.2">
      <c r="A162" s="38" t="s">
        <v>221</v>
      </c>
      <c r="B162" s="38" t="s">
        <v>1095</v>
      </c>
      <c r="C162" s="40">
        <v>162</v>
      </c>
      <c r="D162" s="40" t="b">
        <f t="shared" si="2"/>
        <v>1</v>
      </c>
      <c r="E162" s="41" t="s">
        <v>1197</v>
      </c>
    </row>
    <row r="163" spans="1:5" ht="14.5" customHeight="1" x14ac:dyDescent="0.2">
      <c r="A163" s="38" t="s">
        <v>224</v>
      </c>
      <c r="B163" s="38" t="s">
        <v>235</v>
      </c>
      <c r="C163" s="40">
        <v>163</v>
      </c>
      <c r="D163" s="40" t="b">
        <f t="shared" si="2"/>
        <v>1</v>
      </c>
      <c r="E163" s="41" t="s">
        <v>1197</v>
      </c>
    </row>
    <row r="164" spans="1:5" ht="14.5" customHeight="1" x14ac:dyDescent="0.2">
      <c r="A164" s="38" t="s">
        <v>221</v>
      </c>
      <c r="B164" s="38" t="s">
        <v>222</v>
      </c>
      <c r="C164" s="40">
        <v>164</v>
      </c>
      <c r="D164" s="40" t="b">
        <f t="shared" si="2"/>
        <v>1</v>
      </c>
      <c r="E164" s="41" t="s">
        <v>1198</v>
      </c>
    </row>
    <row r="165" spans="1:5" ht="14.5" customHeight="1" x14ac:dyDescent="0.2">
      <c r="A165" s="38" t="s">
        <v>1095</v>
      </c>
      <c r="B165" s="38" t="s">
        <v>223</v>
      </c>
      <c r="C165" s="40">
        <v>165</v>
      </c>
      <c r="D165" s="40" t="b">
        <f t="shared" si="2"/>
        <v>1</v>
      </c>
      <c r="E165" s="41" t="s">
        <v>1198</v>
      </c>
    </row>
    <row r="166" spans="1:5" ht="14.5" customHeight="1" x14ac:dyDescent="0.2">
      <c r="A166" s="38" t="s">
        <v>221</v>
      </c>
      <c r="B166" s="38" t="s">
        <v>224</v>
      </c>
      <c r="C166" s="40">
        <v>166</v>
      </c>
      <c r="D166" s="40" t="b">
        <f t="shared" si="2"/>
        <v>1</v>
      </c>
      <c r="E166" s="41" t="s">
        <v>1199</v>
      </c>
    </row>
    <row r="167" spans="1:5" ht="14.5" customHeight="1" x14ac:dyDescent="0.2">
      <c r="A167" s="38" t="s">
        <v>224</v>
      </c>
      <c r="B167" s="38" t="s">
        <v>1095</v>
      </c>
      <c r="C167" s="40">
        <v>167</v>
      </c>
      <c r="D167" s="40" t="b">
        <f t="shared" si="2"/>
        <v>1</v>
      </c>
      <c r="E167" s="41" t="s">
        <v>1199</v>
      </c>
    </row>
    <row r="168" spans="1:5" ht="14.5" customHeight="1" x14ac:dyDescent="0.2">
      <c r="A168" s="38" t="s">
        <v>138</v>
      </c>
      <c r="B168" s="38" t="s">
        <v>235</v>
      </c>
      <c r="C168" s="40">
        <v>168</v>
      </c>
      <c r="D168" s="40" t="b">
        <f t="shared" si="2"/>
        <v>1</v>
      </c>
      <c r="E168" s="41" t="s">
        <v>1236</v>
      </c>
    </row>
    <row r="169" spans="1:5" ht="14.5" customHeight="1" x14ac:dyDescent="0.2">
      <c r="A169" s="38" t="s">
        <v>221</v>
      </c>
      <c r="B169" s="38" t="s">
        <v>138</v>
      </c>
      <c r="C169" s="40">
        <v>169</v>
      </c>
      <c r="D169" s="40" t="b">
        <f t="shared" si="2"/>
        <v>1</v>
      </c>
      <c r="E169" s="41" t="s">
        <v>1200</v>
      </c>
    </row>
    <row r="170" spans="1:5" ht="14.5" customHeight="1" x14ac:dyDescent="0.2">
      <c r="A170" s="38" t="s">
        <v>235</v>
      </c>
      <c r="B170" s="38" t="s">
        <v>234</v>
      </c>
      <c r="C170" s="40">
        <v>170</v>
      </c>
      <c r="D170" s="40" t="b">
        <f t="shared" si="2"/>
        <v>1</v>
      </c>
      <c r="E170" s="41" t="s">
        <v>1190</v>
      </c>
    </row>
    <row r="171" spans="1:5" ht="14.5" customHeight="1" x14ac:dyDescent="0.2">
      <c r="A171" s="38" t="s">
        <v>224</v>
      </c>
      <c r="B171" s="38" t="s">
        <v>234</v>
      </c>
      <c r="C171" s="40">
        <v>171</v>
      </c>
      <c r="D171" s="40" t="b">
        <f t="shared" si="2"/>
        <v>1</v>
      </c>
      <c r="E171" s="41" t="s">
        <v>1190</v>
      </c>
    </row>
    <row r="172" spans="1:5" ht="14.5" customHeight="1" x14ac:dyDescent="0.2">
      <c r="A172" s="38" t="s">
        <v>222</v>
      </c>
      <c r="B172" s="38" t="s">
        <v>223</v>
      </c>
      <c r="C172" s="40">
        <v>172</v>
      </c>
      <c r="D172" s="40" t="b">
        <f t="shared" si="2"/>
        <v>1</v>
      </c>
      <c r="E172" s="41" t="s">
        <v>1130</v>
      </c>
    </row>
    <row r="173" spans="1:5" ht="14.5" customHeight="1" x14ac:dyDescent="0.2">
      <c r="A173" s="38" t="s">
        <v>138</v>
      </c>
      <c r="B173" s="38" t="s">
        <v>223</v>
      </c>
      <c r="C173" s="40">
        <v>173</v>
      </c>
      <c r="D173" s="40" t="b">
        <f t="shared" si="2"/>
        <v>1</v>
      </c>
      <c r="E173" s="41" t="s">
        <v>1130</v>
      </c>
    </row>
    <row r="174" spans="1:5" ht="14.5" customHeight="1" x14ac:dyDescent="0.2">
      <c r="A174" s="38" t="s">
        <v>138</v>
      </c>
      <c r="B174" s="38" t="s">
        <v>234</v>
      </c>
      <c r="C174" s="40">
        <v>174</v>
      </c>
      <c r="D174" s="40" t="b">
        <f t="shared" si="2"/>
        <v>1</v>
      </c>
      <c r="E174" s="41" t="s">
        <v>1415</v>
      </c>
    </row>
    <row r="175" spans="1:5" ht="14.5" customHeight="1" x14ac:dyDescent="0.2">
      <c r="A175" s="38" t="s">
        <v>169</v>
      </c>
      <c r="B175" s="38" t="s">
        <v>159</v>
      </c>
      <c r="C175" s="40">
        <v>175</v>
      </c>
      <c r="D175" s="40" t="b">
        <f t="shared" si="2"/>
        <v>1</v>
      </c>
      <c r="E175" s="41" t="s">
        <v>1417</v>
      </c>
    </row>
    <row r="176" spans="1:5" ht="14.5" customHeight="1" x14ac:dyDescent="0.2">
      <c r="A176" s="38" t="s">
        <v>159</v>
      </c>
      <c r="B176" s="38" t="s">
        <v>285</v>
      </c>
      <c r="C176" s="40">
        <v>176</v>
      </c>
      <c r="D176" s="40" t="b">
        <f t="shared" si="2"/>
        <v>1</v>
      </c>
      <c r="E176" s="41" t="s">
        <v>1417</v>
      </c>
    </row>
    <row r="177" spans="1:5" ht="14.5" customHeight="1" x14ac:dyDescent="0.2">
      <c r="A177" s="38" t="s">
        <v>220</v>
      </c>
      <c r="B177" s="38" t="s">
        <v>138</v>
      </c>
      <c r="C177" s="40">
        <v>177</v>
      </c>
      <c r="D177" s="40" t="b">
        <f t="shared" si="2"/>
        <v>1</v>
      </c>
      <c r="E177" s="41" t="s">
        <v>1185</v>
      </c>
    </row>
    <row r="178" spans="1:5" ht="14.5" customHeight="1" x14ac:dyDescent="0.2">
      <c r="A178" s="38" t="s">
        <v>220</v>
      </c>
      <c r="B178" s="38" t="s">
        <v>215</v>
      </c>
      <c r="C178" s="40">
        <v>178</v>
      </c>
      <c r="D178" s="40" t="b">
        <f t="shared" si="2"/>
        <v>1</v>
      </c>
      <c r="E178" s="41" t="s">
        <v>1185</v>
      </c>
    </row>
    <row r="179" spans="1:5" ht="14.5" customHeight="1" x14ac:dyDescent="0.2">
      <c r="A179" s="38" t="s">
        <v>215</v>
      </c>
      <c r="B179" s="38" t="s">
        <v>187</v>
      </c>
      <c r="C179" s="40">
        <v>179</v>
      </c>
      <c r="D179" s="40" t="b">
        <f t="shared" si="2"/>
        <v>1</v>
      </c>
      <c r="E179" s="41" t="s">
        <v>453</v>
      </c>
    </row>
    <row r="180" spans="1:5" ht="14.5" customHeight="1" x14ac:dyDescent="0.2">
      <c r="A180" s="38" t="s">
        <v>220</v>
      </c>
      <c r="B180" s="38" t="s">
        <v>187</v>
      </c>
      <c r="C180" s="40">
        <v>180</v>
      </c>
      <c r="D180" s="40" t="b">
        <f t="shared" si="2"/>
        <v>1</v>
      </c>
      <c r="E180" s="41" t="s">
        <v>453</v>
      </c>
    </row>
    <row r="181" spans="1:5" ht="14.5" customHeight="1" x14ac:dyDescent="0.2">
      <c r="A181" s="38" t="s">
        <v>138</v>
      </c>
      <c r="B181" s="38" t="s">
        <v>219</v>
      </c>
      <c r="C181" s="40">
        <v>181</v>
      </c>
      <c r="D181" s="40" t="b">
        <f t="shared" si="2"/>
        <v>1</v>
      </c>
      <c r="E181" s="41" t="s">
        <v>453</v>
      </c>
    </row>
    <row r="182" spans="1:5" ht="14.5" customHeight="1" x14ac:dyDescent="0.2">
      <c r="A182" s="38" t="s">
        <v>138</v>
      </c>
      <c r="B182" s="38" t="s">
        <v>187</v>
      </c>
      <c r="C182" s="40">
        <v>182</v>
      </c>
      <c r="D182" s="40" t="b">
        <f t="shared" si="2"/>
        <v>1</v>
      </c>
      <c r="E182" s="41" t="s">
        <v>453</v>
      </c>
    </row>
    <row r="183" spans="1:5" ht="14.5" customHeight="1" x14ac:dyDescent="0.2">
      <c r="A183" s="38" t="s">
        <v>220</v>
      </c>
      <c r="B183" s="38" t="s">
        <v>219</v>
      </c>
      <c r="C183" s="40">
        <v>183</v>
      </c>
      <c r="D183" s="40" t="b">
        <f t="shared" si="2"/>
        <v>1</v>
      </c>
      <c r="E183" s="41" t="s">
        <v>1186</v>
      </c>
    </row>
    <row r="184" spans="1:5" ht="14.5" customHeight="1" x14ac:dyDescent="0.2">
      <c r="A184" s="38" t="s">
        <v>218</v>
      </c>
      <c r="B184" s="38" t="s">
        <v>219</v>
      </c>
      <c r="C184" s="40">
        <v>184</v>
      </c>
      <c r="D184" s="40" t="b">
        <f t="shared" si="2"/>
        <v>1</v>
      </c>
      <c r="E184" s="41" t="s">
        <v>1162</v>
      </c>
    </row>
    <row r="185" spans="1:5" ht="14.5" customHeight="1" x14ac:dyDescent="0.2">
      <c r="A185" s="38" t="s">
        <v>219</v>
      </c>
      <c r="B185" s="38" t="s">
        <v>1215</v>
      </c>
      <c r="C185" s="40">
        <v>185</v>
      </c>
      <c r="D185" s="40" t="b">
        <f t="shared" si="2"/>
        <v>1</v>
      </c>
      <c r="E185" s="41" t="s">
        <v>1201</v>
      </c>
    </row>
    <row r="186" spans="1:5" ht="14.5" customHeight="1" x14ac:dyDescent="0.2">
      <c r="A186" s="38" t="s">
        <v>219</v>
      </c>
      <c r="B186" s="38" t="s">
        <v>215</v>
      </c>
      <c r="C186" s="40">
        <v>186</v>
      </c>
      <c r="D186" s="40" t="b">
        <f t="shared" si="2"/>
        <v>1</v>
      </c>
      <c r="E186" s="41" t="s">
        <v>1201</v>
      </c>
    </row>
    <row r="187" spans="1:5" ht="14.5" customHeight="1" x14ac:dyDescent="0.2">
      <c r="A187" s="38" t="s">
        <v>192</v>
      </c>
      <c r="B187" s="38" t="s">
        <v>138</v>
      </c>
      <c r="C187" s="40">
        <v>187</v>
      </c>
      <c r="D187" s="40" t="b">
        <f t="shared" si="2"/>
        <v>1</v>
      </c>
      <c r="E187" s="41" t="s">
        <v>1202</v>
      </c>
    </row>
    <row r="188" spans="1:5" ht="14.5" customHeight="1" x14ac:dyDescent="0.2">
      <c r="A188" s="38" t="s">
        <v>191</v>
      </c>
      <c r="B188" s="38" t="s">
        <v>298</v>
      </c>
      <c r="C188" s="40">
        <v>188</v>
      </c>
      <c r="D188" s="40" t="b">
        <f t="shared" si="2"/>
        <v>1</v>
      </c>
      <c r="E188" s="41" t="s">
        <v>1180</v>
      </c>
    </row>
    <row r="189" spans="1:5" ht="14.5" customHeight="1" x14ac:dyDescent="0.2">
      <c r="A189" s="38" t="s">
        <v>192</v>
      </c>
      <c r="B189" s="38" t="s">
        <v>298</v>
      </c>
      <c r="C189" s="40">
        <v>189</v>
      </c>
      <c r="D189" s="40" t="b">
        <f t="shared" si="2"/>
        <v>1</v>
      </c>
      <c r="E189" s="41" t="s">
        <v>1180</v>
      </c>
    </row>
    <row r="190" spans="1:5" ht="14.5" customHeight="1" x14ac:dyDescent="0.2">
      <c r="A190" s="38" t="s">
        <v>192</v>
      </c>
      <c r="B190" s="38" t="s">
        <v>191</v>
      </c>
      <c r="C190" s="40">
        <v>190</v>
      </c>
      <c r="D190" s="40" t="b">
        <f t="shared" si="2"/>
        <v>1</v>
      </c>
      <c r="E190" s="41" t="s">
        <v>1180</v>
      </c>
    </row>
    <row r="191" spans="1:5" ht="14.5" customHeight="1" x14ac:dyDescent="0.2">
      <c r="A191" s="38" t="s">
        <v>138</v>
      </c>
      <c r="B191" s="38" t="s">
        <v>298</v>
      </c>
      <c r="C191" s="40">
        <v>191</v>
      </c>
      <c r="D191" s="40" t="b">
        <f t="shared" si="2"/>
        <v>1</v>
      </c>
      <c r="E191" s="41" t="s">
        <v>1180</v>
      </c>
    </row>
    <row r="192" spans="1:5" ht="14.5" customHeight="1" x14ac:dyDescent="0.2">
      <c r="A192" s="38" t="s">
        <v>192</v>
      </c>
      <c r="B192" s="38" t="s">
        <v>245</v>
      </c>
      <c r="C192" s="40">
        <v>192</v>
      </c>
      <c r="D192" s="40" t="b">
        <f t="shared" si="2"/>
        <v>1</v>
      </c>
      <c r="E192" s="41" t="s">
        <v>1203</v>
      </c>
    </row>
    <row r="193" spans="1:5" ht="14.5" customHeight="1" x14ac:dyDescent="0.2">
      <c r="A193" s="38" t="s">
        <v>190</v>
      </c>
      <c r="B193" s="38" t="s">
        <v>245</v>
      </c>
      <c r="C193" s="40">
        <v>193</v>
      </c>
      <c r="D193" s="40" t="b">
        <f t="shared" si="2"/>
        <v>1</v>
      </c>
      <c r="E193" s="41" t="s">
        <v>1124</v>
      </c>
    </row>
    <row r="194" spans="1:5" ht="14.5" customHeight="1" x14ac:dyDescent="0.2">
      <c r="A194" s="38" t="s">
        <v>189</v>
      </c>
      <c r="B194" s="38" t="s">
        <v>138</v>
      </c>
      <c r="C194" s="40">
        <v>194</v>
      </c>
      <c r="D194" s="40" t="b">
        <f t="shared" si="2"/>
        <v>1</v>
      </c>
      <c r="E194" s="41" t="s">
        <v>1124</v>
      </c>
    </row>
    <row r="195" spans="1:5" ht="14.5" customHeight="1" x14ac:dyDescent="0.2">
      <c r="A195" s="38" t="s">
        <v>189</v>
      </c>
      <c r="B195" s="38" t="s">
        <v>245</v>
      </c>
      <c r="C195" s="40">
        <v>195</v>
      </c>
      <c r="D195" s="40" t="b">
        <f t="shared" ref="D195:D258" si="3" xml:space="preserve"> IF(AND(TRUE), TRUE, FALSE)</f>
        <v>1</v>
      </c>
      <c r="E195" s="41" t="s">
        <v>1189</v>
      </c>
    </row>
    <row r="196" spans="1:5" ht="14.5" customHeight="1" x14ac:dyDescent="0.2">
      <c r="A196" s="38" t="s">
        <v>153</v>
      </c>
      <c r="B196" s="38" t="s">
        <v>134</v>
      </c>
      <c r="C196" s="40">
        <v>196</v>
      </c>
      <c r="D196" s="40" t="b">
        <f t="shared" si="3"/>
        <v>1</v>
      </c>
      <c r="E196" s="41" t="s">
        <v>1422</v>
      </c>
    </row>
    <row r="197" spans="1:5" ht="14.5" customHeight="1" x14ac:dyDescent="0.2">
      <c r="A197" s="38" t="s">
        <v>166</v>
      </c>
      <c r="B197" s="38" t="s">
        <v>154</v>
      </c>
      <c r="C197" s="40">
        <v>197</v>
      </c>
      <c r="D197" s="40" t="b">
        <f t="shared" si="3"/>
        <v>1</v>
      </c>
      <c r="E197" s="41" t="s">
        <v>1424</v>
      </c>
    </row>
    <row r="198" spans="1:5" ht="14.5" customHeight="1" x14ac:dyDescent="0.2">
      <c r="A198" s="38" t="s">
        <v>1216</v>
      </c>
      <c r="B198" s="38" t="s">
        <v>294</v>
      </c>
      <c r="C198" s="40">
        <v>198</v>
      </c>
      <c r="D198" s="40" t="b">
        <f t="shared" si="3"/>
        <v>1</v>
      </c>
      <c r="E198" s="41" t="s">
        <v>450</v>
      </c>
    </row>
    <row r="199" spans="1:5" ht="14.5" customHeight="1" x14ac:dyDescent="0.2">
      <c r="A199" s="38" t="s">
        <v>1216</v>
      </c>
      <c r="B199" s="38" t="s">
        <v>295</v>
      </c>
      <c r="C199" s="40">
        <v>199</v>
      </c>
      <c r="D199" s="40" t="b">
        <f t="shared" si="3"/>
        <v>1</v>
      </c>
      <c r="E199" s="41" t="s">
        <v>450</v>
      </c>
    </row>
    <row r="200" spans="1:5" ht="14.5" customHeight="1" x14ac:dyDescent="0.2">
      <c r="A200" s="38" t="s">
        <v>159</v>
      </c>
      <c r="B200" s="38" t="s">
        <v>295</v>
      </c>
      <c r="C200" s="40">
        <v>200</v>
      </c>
      <c r="D200" s="40" t="b">
        <f t="shared" si="3"/>
        <v>1</v>
      </c>
      <c r="E200" s="41" t="s">
        <v>1418</v>
      </c>
    </row>
    <row r="201" spans="1:5" ht="14.5" customHeight="1" x14ac:dyDescent="0.2">
      <c r="A201" s="38" t="s">
        <v>134</v>
      </c>
      <c r="B201" s="38" t="s">
        <v>154</v>
      </c>
      <c r="C201" s="40">
        <v>201</v>
      </c>
      <c r="D201" s="40" t="b">
        <f t="shared" si="3"/>
        <v>1</v>
      </c>
      <c r="E201" s="41" t="s">
        <v>1209</v>
      </c>
    </row>
    <row r="202" spans="1:5" ht="14.5" customHeight="1" x14ac:dyDescent="0.2">
      <c r="A202" s="38" t="s">
        <v>138</v>
      </c>
      <c r="B202" s="38" t="s">
        <v>154</v>
      </c>
      <c r="C202" s="40">
        <v>202</v>
      </c>
      <c r="D202" s="40" t="b">
        <f t="shared" si="3"/>
        <v>1</v>
      </c>
      <c r="E202" s="41" t="s">
        <v>1209</v>
      </c>
    </row>
    <row r="203" spans="1:5" ht="14.5" customHeight="1" x14ac:dyDescent="0.2">
      <c r="A203" s="38" t="s">
        <v>138</v>
      </c>
      <c r="B203" s="38" t="s">
        <v>293</v>
      </c>
      <c r="C203" s="40">
        <v>203</v>
      </c>
      <c r="D203" s="40" t="b">
        <f t="shared" si="3"/>
        <v>1</v>
      </c>
      <c r="E203" s="41" t="s">
        <v>1245</v>
      </c>
    </row>
    <row r="204" spans="1:5" ht="14.5" customHeight="1" x14ac:dyDescent="0.2">
      <c r="A204" s="38" t="s">
        <v>150</v>
      </c>
      <c r="B204" s="38" t="s">
        <v>240</v>
      </c>
      <c r="C204" s="40">
        <v>204</v>
      </c>
      <c r="D204" s="40" t="b">
        <f t="shared" si="3"/>
        <v>1</v>
      </c>
      <c r="E204" s="41" t="s">
        <v>1105</v>
      </c>
    </row>
    <row r="205" spans="1:5" ht="14.5" customHeight="1" x14ac:dyDescent="0.2">
      <c r="A205" s="38" t="s">
        <v>165</v>
      </c>
      <c r="B205" s="38" t="s">
        <v>289</v>
      </c>
      <c r="C205" s="40">
        <v>205</v>
      </c>
      <c r="D205" s="40" t="b">
        <f t="shared" si="3"/>
        <v>1</v>
      </c>
      <c r="E205" s="41" t="s">
        <v>1430</v>
      </c>
    </row>
    <row r="206" spans="1:5" ht="14.5" customHeight="1" x14ac:dyDescent="0.2">
      <c r="A206" s="38" t="s">
        <v>234</v>
      </c>
      <c r="B206" s="38" t="s">
        <v>309</v>
      </c>
      <c r="C206" s="40">
        <v>206</v>
      </c>
      <c r="D206" s="40" t="b">
        <f t="shared" si="3"/>
        <v>1</v>
      </c>
      <c r="E206" s="41" t="s">
        <v>1161</v>
      </c>
    </row>
    <row r="207" spans="1:5" ht="14.5" customHeight="1" x14ac:dyDescent="0.2">
      <c r="A207" s="38" t="s">
        <v>234</v>
      </c>
      <c r="B207" s="38" t="s">
        <v>171</v>
      </c>
      <c r="C207" s="40">
        <v>207</v>
      </c>
      <c r="D207" s="40" t="b">
        <f t="shared" si="3"/>
        <v>1</v>
      </c>
      <c r="E207" s="41" t="s">
        <v>1161</v>
      </c>
    </row>
    <row r="208" spans="1:5" ht="14.5" customHeight="1" x14ac:dyDescent="0.2">
      <c r="A208" s="38" t="s">
        <v>200</v>
      </c>
      <c r="B208" s="38" t="s">
        <v>290</v>
      </c>
      <c r="C208" s="40">
        <v>208</v>
      </c>
      <c r="D208" s="40" t="b">
        <f t="shared" si="3"/>
        <v>1</v>
      </c>
      <c r="E208" s="41" t="s">
        <v>1146</v>
      </c>
    </row>
    <row r="209" spans="1:5" ht="14.5" customHeight="1" x14ac:dyDescent="0.2">
      <c r="A209" s="38" t="s">
        <v>241</v>
      </c>
      <c r="B209" s="38" t="s">
        <v>134</v>
      </c>
      <c r="C209" s="40">
        <v>209</v>
      </c>
      <c r="D209" s="40" t="b">
        <f t="shared" si="3"/>
        <v>1</v>
      </c>
      <c r="E209" s="41" t="s">
        <v>1165</v>
      </c>
    </row>
    <row r="210" spans="1:5" ht="14.5" customHeight="1" x14ac:dyDescent="0.2">
      <c r="A210" s="38" t="s">
        <v>177</v>
      </c>
      <c r="B210" s="38" t="s">
        <v>311</v>
      </c>
      <c r="C210" s="40">
        <v>210</v>
      </c>
      <c r="D210" s="40" t="b">
        <f t="shared" si="3"/>
        <v>1</v>
      </c>
      <c r="E210" s="41" t="s">
        <v>1195</v>
      </c>
    </row>
    <row r="211" spans="1:5" ht="14.5" customHeight="1" x14ac:dyDescent="0.2">
      <c r="A211" s="38" t="s">
        <v>134</v>
      </c>
      <c r="B211" s="38" t="s">
        <v>212</v>
      </c>
      <c r="C211" s="40">
        <v>211</v>
      </c>
      <c r="D211" s="40" t="b">
        <f t="shared" si="3"/>
        <v>1</v>
      </c>
      <c r="E211" s="41" t="s">
        <v>1207</v>
      </c>
    </row>
    <row r="212" spans="1:5" ht="14.5" customHeight="1" x14ac:dyDescent="0.2">
      <c r="A212" s="38" t="s">
        <v>191</v>
      </c>
      <c r="B212" s="38" t="s">
        <v>158</v>
      </c>
      <c r="C212" s="40">
        <v>212</v>
      </c>
      <c r="D212" s="40" t="b">
        <f t="shared" si="3"/>
        <v>1</v>
      </c>
      <c r="E212" s="41" t="s">
        <v>1177</v>
      </c>
    </row>
    <row r="213" spans="1:5" ht="14.5" customHeight="1" x14ac:dyDescent="0.2">
      <c r="A213" s="38" t="s">
        <v>158</v>
      </c>
      <c r="B213" s="38" t="s">
        <v>287</v>
      </c>
      <c r="C213" s="40">
        <v>213</v>
      </c>
      <c r="D213" s="40" t="b">
        <f t="shared" si="3"/>
        <v>1</v>
      </c>
      <c r="E213" s="41" t="s">
        <v>1177</v>
      </c>
    </row>
    <row r="214" spans="1:5" ht="14.5" customHeight="1" x14ac:dyDescent="0.2">
      <c r="A214" s="38" t="s">
        <v>171</v>
      </c>
      <c r="B214" s="38" t="s">
        <v>158</v>
      </c>
      <c r="C214" s="40">
        <v>214</v>
      </c>
      <c r="D214" s="40" t="b">
        <f t="shared" si="3"/>
        <v>1</v>
      </c>
      <c r="E214" s="41" t="s">
        <v>1177</v>
      </c>
    </row>
    <row r="215" spans="1:5" ht="14.5" customHeight="1" x14ac:dyDescent="0.2">
      <c r="A215" s="38" t="s">
        <v>175</v>
      </c>
      <c r="B215" s="38" t="s">
        <v>139</v>
      </c>
      <c r="C215" s="40">
        <v>215</v>
      </c>
      <c r="D215" s="40" t="b">
        <f t="shared" si="3"/>
        <v>1</v>
      </c>
      <c r="E215" s="41" t="s">
        <v>1252</v>
      </c>
    </row>
    <row r="216" spans="1:5" ht="14.5" customHeight="1" x14ac:dyDescent="0.2">
      <c r="A216" s="38" t="s">
        <v>187</v>
      </c>
      <c r="B216" s="38" t="s">
        <v>297</v>
      </c>
      <c r="C216" s="40">
        <v>216</v>
      </c>
      <c r="D216" s="40" t="b">
        <f t="shared" si="3"/>
        <v>1</v>
      </c>
      <c r="E216" s="41" t="s">
        <v>1204</v>
      </c>
    </row>
    <row r="217" spans="1:5" ht="14.5" customHeight="1" x14ac:dyDescent="0.2">
      <c r="A217" s="38" t="s">
        <v>265</v>
      </c>
      <c r="B217" s="38" t="s">
        <v>159</v>
      </c>
      <c r="C217" s="40">
        <v>217</v>
      </c>
      <c r="D217" s="40" t="b">
        <f t="shared" si="3"/>
        <v>1</v>
      </c>
      <c r="E217" s="41" t="s">
        <v>1249</v>
      </c>
    </row>
    <row r="218" spans="1:5" ht="14.5" customHeight="1" x14ac:dyDescent="0.2">
      <c r="A218" s="38" t="s">
        <v>265</v>
      </c>
      <c r="B218" s="38" t="s">
        <v>317</v>
      </c>
      <c r="C218" s="40">
        <v>218</v>
      </c>
      <c r="D218" s="40" t="b">
        <f t="shared" si="3"/>
        <v>1</v>
      </c>
      <c r="E218" s="41" t="s">
        <v>1249</v>
      </c>
    </row>
    <row r="219" spans="1:5" ht="14.5" customHeight="1" x14ac:dyDescent="0.2">
      <c r="A219" s="38" t="s">
        <v>135</v>
      </c>
      <c r="B219" s="38" t="s">
        <v>170</v>
      </c>
      <c r="C219" s="40">
        <v>219</v>
      </c>
      <c r="D219" s="40" t="b">
        <f t="shared" si="3"/>
        <v>1</v>
      </c>
      <c r="E219" s="41" t="s">
        <v>1121</v>
      </c>
    </row>
    <row r="220" spans="1:5" ht="14.5" customHeight="1" x14ac:dyDescent="0.2">
      <c r="A220" s="38" t="s">
        <v>272</v>
      </c>
      <c r="B220" s="38" t="s">
        <v>292</v>
      </c>
      <c r="C220" s="40">
        <v>220</v>
      </c>
      <c r="D220" s="40" t="b">
        <f t="shared" si="3"/>
        <v>1</v>
      </c>
      <c r="E220" s="41" t="s">
        <v>1193</v>
      </c>
    </row>
    <row r="221" spans="1:5" ht="14.5" customHeight="1" x14ac:dyDescent="0.2">
      <c r="A221" s="38" t="s">
        <v>154</v>
      </c>
      <c r="B221" s="38" t="s">
        <v>164</v>
      </c>
      <c r="C221" s="40">
        <v>221</v>
      </c>
      <c r="D221" s="40" t="b">
        <f t="shared" si="3"/>
        <v>1</v>
      </c>
      <c r="E221" s="41" t="s">
        <v>1426</v>
      </c>
    </row>
    <row r="222" spans="1:5" ht="14.5" customHeight="1" x14ac:dyDescent="0.2">
      <c r="A222" s="38" t="s">
        <v>165</v>
      </c>
      <c r="B222" s="38" t="s">
        <v>138</v>
      </c>
      <c r="C222" s="40">
        <v>222</v>
      </c>
      <c r="D222" s="40" t="b">
        <f t="shared" si="3"/>
        <v>1</v>
      </c>
      <c r="E222" s="41" t="s">
        <v>1429</v>
      </c>
    </row>
    <row r="223" spans="1:5" ht="14.5" customHeight="1" x14ac:dyDescent="0.2">
      <c r="A223" s="38" t="s">
        <v>169</v>
      </c>
      <c r="B223" s="38" t="s">
        <v>210</v>
      </c>
      <c r="C223" s="49">
        <v>223</v>
      </c>
      <c r="D223" s="49" t="b">
        <f t="shared" si="3"/>
        <v>1</v>
      </c>
      <c r="E223" s="41" t="s">
        <v>1432</v>
      </c>
    </row>
    <row r="224" spans="1:5" ht="14.5" customHeight="1" x14ac:dyDescent="0.2">
      <c r="A224" s="38" t="s">
        <v>154</v>
      </c>
      <c r="B224" s="38" t="s">
        <v>135</v>
      </c>
      <c r="C224" s="40">
        <v>224</v>
      </c>
      <c r="D224" s="40" t="b">
        <f t="shared" si="3"/>
        <v>1</v>
      </c>
      <c r="E224" s="41" t="s">
        <v>1427</v>
      </c>
    </row>
    <row r="225" spans="1:5" ht="14.5" customHeight="1" x14ac:dyDescent="0.2">
      <c r="A225" s="38" t="s">
        <v>164</v>
      </c>
      <c r="B225" s="38" t="s">
        <v>165</v>
      </c>
      <c r="C225" s="40">
        <v>225</v>
      </c>
      <c r="D225" s="40" t="b">
        <f t="shared" si="3"/>
        <v>1</v>
      </c>
      <c r="E225" s="41" t="s">
        <v>1427</v>
      </c>
    </row>
    <row r="226" spans="1:5" ht="14.5" customHeight="1" x14ac:dyDescent="0.2">
      <c r="A226" s="38" t="s">
        <v>262</v>
      </c>
      <c r="B226" s="38" t="s">
        <v>180</v>
      </c>
      <c r="C226" s="40">
        <v>226</v>
      </c>
      <c r="D226" s="40" t="b">
        <f t="shared" si="3"/>
        <v>1</v>
      </c>
      <c r="E226" s="41" t="s">
        <v>1148</v>
      </c>
    </row>
    <row r="227" spans="1:5" ht="14.5" customHeight="1" x14ac:dyDescent="0.2">
      <c r="A227" s="38" t="s">
        <v>199</v>
      </c>
      <c r="B227" s="38" t="s">
        <v>198</v>
      </c>
      <c r="C227" s="40">
        <v>227</v>
      </c>
      <c r="D227" s="40" t="b">
        <f t="shared" si="3"/>
        <v>1</v>
      </c>
      <c r="E227" s="41" t="s">
        <v>1148</v>
      </c>
    </row>
    <row r="228" spans="1:5" ht="14.5" customHeight="1" x14ac:dyDescent="0.2">
      <c r="A228" s="38" t="s">
        <v>199</v>
      </c>
      <c r="B228" s="38" t="s">
        <v>180</v>
      </c>
      <c r="C228" s="40">
        <v>228</v>
      </c>
      <c r="D228" s="40" t="b">
        <f t="shared" si="3"/>
        <v>1</v>
      </c>
      <c r="E228" s="41" t="s">
        <v>1148</v>
      </c>
    </row>
    <row r="229" spans="1:5" ht="14.5" customHeight="1" x14ac:dyDescent="0.2">
      <c r="A229" s="38" t="s">
        <v>260</v>
      </c>
      <c r="B229" s="38" t="s">
        <v>201</v>
      </c>
      <c r="C229" s="40">
        <v>229</v>
      </c>
      <c r="D229" s="40" t="b">
        <f t="shared" si="3"/>
        <v>1</v>
      </c>
      <c r="E229" s="41" t="s">
        <v>1125</v>
      </c>
    </row>
    <row r="230" spans="1:5" ht="14.5" customHeight="1" x14ac:dyDescent="0.2">
      <c r="A230" s="38" t="s">
        <v>198</v>
      </c>
      <c r="B230" s="38" t="s">
        <v>290</v>
      </c>
      <c r="C230" s="40">
        <v>230</v>
      </c>
      <c r="D230" s="40" t="b">
        <f t="shared" si="3"/>
        <v>1</v>
      </c>
      <c r="E230" s="41" t="s">
        <v>1125</v>
      </c>
    </row>
    <row r="231" spans="1:5" ht="14.5" customHeight="1" x14ac:dyDescent="0.2">
      <c r="A231" s="38" t="s">
        <v>198</v>
      </c>
      <c r="B231" s="38" t="s">
        <v>315</v>
      </c>
      <c r="C231" s="40">
        <v>231</v>
      </c>
      <c r="D231" s="40" t="b">
        <f t="shared" si="3"/>
        <v>1</v>
      </c>
      <c r="E231" s="41" t="s">
        <v>1125</v>
      </c>
    </row>
    <row r="232" spans="1:5" ht="14.5" customHeight="1" x14ac:dyDescent="0.2">
      <c r="A232" s="38" t="s">
        <v>198</v>
      </c>
      <c r="B232" s="38" t="s">
        <v>201</v>
      </c>
      <c r="C232" s="40">
        <v>232</v>
      </c>
      <c r="D232" s="40" t="b">
        <f t="shared" si="3"/>
        <v>1</v>
      </c>
      <c r="E232" s="41" t="s">
        <v>1125</v>
      </c>
    </row>
    <row r="233" spans="1:5" ht="14.5" customHeight="1" x14ac:dyDescent="0.2">
      <c r="A233" s="38" t="s">
        <v>198</v>
      </c>
      <c r="B233" s="38" t="s">
        <v>262</v>
      </c>
      <c r="C233" s="40">
        <v>233</v>
      </c>
      <c r="D233" s="40" t="b">
        <f t="shared" si="3"/>
        <v>1</v>
      </c>
      <c r="E233" s="41" t="s">
        <v>1125</v>
      </c>
    </row>
    <row r="234" spans="1:5" ht="14.5" customHeight="1" x14ac:dyDescent="0.2">
      <c r="A234" s="38" t="s">
        <v>198</v>
      </c>
      <c r="B234" s="38" t="s">
        <v>260</v>
      </c>
      <c r="C234" s="40">
        <v>234</v>
      </c>
      <c r="D234" s="40" t="b">
        <f t="shared" si="3"/>
        <v>1</v>
      </c>
      <c r="E234" s="41" t="s">
        <v>1126</v>
      </c>
    </row>
    <row r="235" spans="1:5" ht="14.5" customHeight="1" x14ac:dyDescent="0.2">
      <c r="A235" s="38" t="s">
        <v>233</v>
      </c>
      <c r="B235" s="38" t="s">
        <v>315</v>
      </c>
      <c r="C235" s="40">
        <v>235</v>
      </c>
      <c r="D235" s="40" t="b">
        <f t="shared" si="3"/>
        <v>1</v>
      </c>
      <c r="E235" s="41" t="s">
        <v>1126</v>
      </c>
    </row>
    <row r="236" spans="1:5" ht="14.5" customHeight="1" x14ac:dyDescent="0.2">
      <c r="A236" s="38" t="s">
        <v>259</v>
      </c>
      <c r="B236" s="38" t="s">
        <v>315</v>
      </c>
      <c r="C236" s="40">
        <v>236</v>
      </c>
      <c r="D236" s="40" t="b">
        <f t="shared" si="3"/>
        <v>1</v>
      </c>
      <c r="E236" s="41" t="s">
        <v>1136</v>
      </c>
    </row>
    <row r="237" spans="1:5" ht="14.5" customHeight="1" x14ac:dyDescent="0.2">
      <c r="A237" s="38" t="s">
        <v>259</v>
      </c>
      <c r="B237" s="38" t="s">
        <v>261</v>
      </c>
      <c r="C237" s="40">
        <v>237</v>
      </c>
      <c r="D237" s="40" t="b">
        <f t="shared" si="3"/>
        <v>1</v>
      </c>
      <c r="E237" s="41" t="s">
        <v>1136</v>
      </c>
    </row>
    <row r="238" spans="1:5" ht="14.5" customHeight="1" x14ac:dyDescent="0.2">
      <c r="A238" s="38" t="s">
        <v>261</v>
      </c>
      <c r="B238" s="38" t="s">
        <v>315</v>
      </c>
      <c r="C238" s="40">
        <v>238</v>
      </c>
      <c r="D238" s="40" t="b">
        <f t="shared" si="3"/>
        <v>1</v>
      </c>
      <c r="E238" s="41" t="s">
        <v>1136</v>
      </c>
    </row>
    <row r="239" spans="1:5" ht="14.5" customHeight="1" x14ac:dyDescent="0.2">
      <c r="A239" s="38" t="s">
        <v>233</v>
      </c>
      <c r="B239" s="38" t="s">
        <v>138</v>
      </c>
      <c r="C239" s="40">
        <v>239</v>
      </c>
      <c r="D239" s="40" t="b">
        <f t="shared" si="3"/>
        <v>1</v>
      </c>
      <c r="E239" s="41" t="s">
        <v>1255</v>
      </c>
    </row>
    <row r="240" spans="1:5" ht="14.5" customHeight="1" x14ac:dyDescent="0.2">
      <c r="A240" s="38" t="s">
        <v>268</v>
      </c>
      <c r="B240" s="38" t="s">
        <v>243</v>
      </c>
      <c r="C240" s="40">
        <v>240</v>
      </c>
      <c r="D240" s="40" t="b">
        <f t="shared" si="3"/>
        <v>1</v>
      </c>
      <c r="E240" s="41" t="s">
        <v>1192</v>
      </c>
    </row>
    <row r="241" spans="1:5" ht="14.5" customHeight="1" x14ac:dyDescent="0.2">
      <c r="A241" s="38" t="s">
        <v>1215</v>
      </c>
      <c r="B241" s="38" t="s">
        <v>243</v>
      </c>
      <c r="C241" s="40">
        <v>241</v>
      </c>
      <c r="D241" s="40" t="b">
        <f t="shared" si="3"/>
        <v>1</v>
      </c>
      <c r="E241" s="41" t="s">
        <v>1192</v>
      </c>
    </row>
    <row r="242" spans="1:5" ht="14.5" customHeight="1" x14ac:dyDescent="0.2">
      <c r="A242" s="38" t="s">
        <v>162</v>
      </c>
      <c r="B242" s="38" t="s">
        <v>243</v>
      </c>
      <c r="C242" s="40">
        <v>242</v>
      </c>
      <c r="D242" s="40" t="b">
        <f t="shared" si="3"/>
        <v>1</v>
      </c>
      <c r="E242" s="41" t="s">
        <v>1192</v>
      </c>
    </row>
    <row r="243" spans="1:5" ht="14.5" customHeight="1" x14ac:dyDescent="0.2">
      <c r="A243" s="38" t="s">
        <v>266</v>
      </c>
      <c r="B243" s="38" t="s">
        <v>268</v>
      </c>
      <c r="C243" s="40">
        <v>243</v>
      </c>
      <c r="D243" s="40" t="b">
        <f t="shared" si="3"/>
        <v>1</v>
      </c>
      <c r="E243" s="41" t="s">
        <v>1192</v>
      </c>
    </row>
    <row r="244" spans="1:5" ht="14.5" customHeight="1" x14ac:dyDescent="0.2">
      <c r="A244" s="38" t="s">
        <v>266</v>
      </c>
      <c r="B244" s="38" t="s">
        <v>1215</v>
      </c>
      <c r="C244" s="40">
        <v>244</v>
      </c>
      <c r="D244" s="40" t="b">
        <f t="shared" si="3"/>
        <v>1</v>
      </c>
      <c r="E244" s="41" t="s">
        <v>1192</v>
      </c>
    </row>
    <row r="245" spans="1:5" ht="14.5" customHeight="1" x14ac:dyDescent="0.2">
      <c r="A245" s="38" t="s">
        <v>266</v>
      </c>
      <c r="B245" s="38" t="s">
        <v>162</v>
      </c>
      <c r="C245" s="40">
        <v>245</v>
      </c>
      <c r="D245" s="40" t="b">
        <f t="shared" si="3"/>
        <v>1</v>
      </c>
      <c r="E245" s="41" t="s">
        <v>1192</v>
      </c>
    </row>
    <row r="246" spans="1:5" ht="14.5" customHeight="1" x14ac:dyDescent="0.2">
      <c r="A246" s="38" t="s">
        <v>266</v>
      </c>
      <c r="B246" s="38" t="s">
        <v>243</v>
      </c>
      <c r="C246" s="40">
        <v>246</v>
      </c>
      <c r="D246" s="40" t="b">
        <f t="shared" si="3"/>
        <v>1</v>
      </c>
      <c r="E246" s="41" t="s">
        <v>1192</v>
      </c>
    </row>
    <row r="247" spans="1:5" ht="14.5" customHeight="1" x14ac:dyDescent="0.2">
      <c r="A247" s="38" t="s">
        <v>266</v>
      </c>
      <c r="B247" s="38" t="s">
        <v>138</v>
      </c>
      <c r="C247" s="40">
        <v>247</v>
      </c>
      <c r="D247" s="40" t="b">
        <f t="shared" si="3"/>
        <v>1</v>
      </c>
      <c r="E247" s="41" t="s">
        <v>1192</v>
      </c>
    </row>
    <row r="248" spans="1:5" ht="14.5" customHeight="1" x14ac:dyDescent="0.2">
      <c r="A248" s="38" t="s">
        <v>279</v>
      </c>
      <c r="B248" s="38" t="s">
        <v>280</v>
      </c>
      <c r="C248" s="40">
        <v>248</v>
      </c>
      <c r="D248" s="40" t="b">
        <f t="shared" si="3"/>
        <v>1</v>
      </c>
      <c r="E248" s="41" t="s">
        <v>1168</v>
      </c>
    </row>
    <row r="249" spans="1:5" ht="14.5" customHeight="1" x14ac:dyDescent="0.2">
      <c r="A249" s="38" t="s">
        <v>138</v>
      </c>
      <c r="B249" s="38" t="s">
        <v>280</v>
      </c>
      <c r="C249" s="40">
        <v>249</v>
      </c>
      <c r="D249" s="40" t="b">
        <f t="shared" si="3"/>
        <v>1</v>
      </c>
      <c r="E249" s="41" t="s">
        <v>1168</v>
      </c>
    </row>
    <row r="250" spans="1:5" ht="14.5" customHeight="1" x14ac:dyDescent="0.2">
      <c r="A250" s="38" t="s">
        <v>279</v>
      </c>
      <c r="B250" s="38" t="s">
        <v>148</v>
      </c>
      <c r="C250" s="40">
        <v>250</v>
      </c>
      <c r="D250" s="40" t="b">
        <f t="shared" si="3"/>
        <v>1</v>
      </c>
      <c r="E250" s="41" t="s">
        <v>1169</v>
      </c>
    </row>
    <row r="251" spans="1:5" ht="14.5" customHeight="1" x14ac:dyDescent="0.2">
      <c r="A251" s="38" t="s">
        <v>544</v>
      </c>
      <c r="B251" s="38" t="s">
        <v>148</v>
      </c>
      <c r="C251" s="40">
        <v>251</v>
      </c>
      <c r="D251" s="40" t="b">
        <f t="shared" si="3"/>
        <v>1</v>
      </c>
      <c r="E251" s="41" t="s">
        <v>1106</v>
      </c>
    </row>
    <row r="252" spans="1:5" ht="14.5" customHeight="1" x14ac:dyDescent="0.2">
      <c r="A252" s="38" t="s">
        <v>544</v>
      </c>
      <c r="B252" s="38" t="s">
        <v>280</v>
      </c>
      <c r="C252" s="40">
        <v>252</v>
      </c>
      <c r="D252" s="40" t="b">
        <f t="shared" si="3"/>
        <v>1</v>
      </c>
      <c r="E252" s="41" t="s">
        <v>1106</v>
      </c>
    </row>
    <row r="253" spans="1:5" ht="14.5" customHeight="1" x14ac:dyDescent="0.2">
      <c r="A253" s="38" t="s">
        <v>544</v>
      </c>
      <c r="B253" s="38" t="s">
        <v>149</v>
      </c>
      <c r="C253" s="40">
        <v>253</v>
      </c>
      <c r="D253" s="40" t="b">
        <f t="shared" si="3"/>
        <v>1</v>
      </c>
      <c r="E253" s="41" t="s">
        <v>1106</v>
      </c>
    </row>
    <row r="254" spans="1:5" ht="14.5" customHeight="1" x14ac:dyDescent="0.2">
      <c r="A254" s="38" t="s">
        <v>140</v>
      </c>
      <c r="B254" s="38" t="s">
        <v>544</v>
      </c>
      <c r="C254" s="40">
        <v>254</v>
      </c>
      <c r="D254" s="40" t="b">
        <f t="shared" si="3"/>
        <v>1</v>
      </c>
      <c r="E254" s="41" t="s">
        <v>1106</v>
      </c>
    </row>
    <row r="255" spans="1:5" ht="14.5" customHeight="1" x14ac:dyDescent="0.2">
      <c r="A255" s="38" t="s">
        <v>140</v>
      </c>
      <c r="B255" s="38" t="s">
        <v>280</v>
      </c>
      <c r="C255" s="40">
        <v>255</v>
      </c>
      <c r="D255" s="40" t="b">
        <f t="shared" si="3"/>
        <v>1</v>
      </c>
      <c r="E255" s="41" t="s">
        <v>1106</v>
      </c>
    </row>
    <row r="256" spans="1:5" ht="14.5" customHeight="1" x14ac:dyDescent="0.2">
      <c r="A256" s="38" t="s">
        <v>140</v>
      </c>
      <c r="B256" s="38" t="s">
        <v>163</v>
      </c>
      <c r="C256" s="40">
        <v>256</v>
      </c>
      <c r="D256" s="40" t="b">
        <f t="shared" si="3"/>
        <v>1</v>
      </c>
      <c r="E256" s="41" t="s">
        <v>1106</v>
      </c>
    </row>
    <row r="257" spans="1:5" ht="14.5" customHeight="1" x14ac:dyDescent="0.2">
      <c r="A257" s="38" t="s">
        <v>140</v>
      </c>
      <c r="B257" s="38" t="s">
        <v>137</v>
      </c>
      <c r="C257" s="40">
        <v>257</v>
      </c>
      <c r="D257" s="40" t="b">
        <f t="shared" si="3"/>
        <v>1</v>
      </c>
      <c r="E257" s="41" t="s">
        <v>1106</v>
      </c>
    </row>
    <row r="258" spans="1:5" ht="14.5" customHeight="1" x14ac:dyDescent="0.2">
      <c r="A258" s="38" t="s">
        <v>140</v>
      </c>
      <c r="B258" s="38" t="s">
        <v>148</v>
      </c>
      <c r="C258" s="40">
        <v>258</v>
      </c>
      <c r="D258" s="40" t="b">
        <f t="shared" si="3"/>
        <v>1</v>
      </c>
      <c r="E258" s="41" t="s">
        <v>1106</v>
      </c>
    </row>
    <row r="259" spans="1:5" ht="14.5" customHeight="1" x14ac:dyDescent="0.2">
      <c r="A259" s="38" t="s">
        <v>140</v>
      </c>
      <c r="B259" s="38" t="s">
        <v>149</v>
      </c>
      <c r="C259" s="40">
        <v>259</v>
      </c>
      <c r="D259" s="40" t="b">
        <f t="shared" ref="D259:D322" si="4" xml:space="preserve"> IF(AND(TRUE), TRUE, FALSE)</f>
        <v>1</v>
      </c>
      <c r="E259" s="41" t="s">
        <v>1106</v>
      </c>
    </row>
    <row r="260" spans="1:5" ht="14.5" customHeight="1" x14ac:dyDescent="0.2">
      <c r="A260" s="38" t="s">
        <v>140</v>
      </c>
      <c r="B260" s="38" t="s">
        <v>281</v>
      </c>
      <c r="C260" s="40">
        <v>260</v>
      </c>
      <c r="D260" s="40" t="b">
        <f t="shared" si="4"/>
        <v>1</v>
      </c>
      <c r="E260" s="41" t="s">
        <v>1106</v>
      </c>
    </row>
    <row r="261" spans="1:5" ht="14.5" customHeight="1" x14ac:dyDescent="0.2">
      <c r="A261" s="38" t="s">
        <v>137</v>
      </c>
      <c r="B261" s="38" t="s">
        <v>148</v>
      </c>
      <c r="C261" s="40">
        <v>261</v>
      </c>
      <c r="D261" s="40" t="b">
        <f t="shared" si="4"/>
        <v>1</v>
      </c>
      <c r="E261" s="41" t="s">
        <v>1106</v>
      </c>
    </row>
    <row r="262" spans="1:5" ht="14.5" customHeight="1" x14ac:dyDescent="0.2">
      <c r="A262" s="38" t="s">
        <v>137</v>
      </c>
      <c r="B262" s="38" t="s">
        <v>149</v>
      </c>
      <c r="C262" s="40">
        <v>262</v>
      </c>
      <c r="D262" s="40" t="b">
        <f t="shared" si="4"/>
        <v>1</v>
      </c>
      <c r="E262" s="41" t="s">
        <v>1106</v>
      </c>
    </row>
    <row r="263" spans="1:5" ht="14.5" customHeight="1" x14ac:dyDescent="0.2">
      <c r="A263" s="38" t="s">
        <v>163</v>
      </c>
      <c r="B263" s="38" t="s">
        <v>148</v>
      </c>
      <c r="C263" s="40">
        <v>263</v>
      </c>
      <c r="D263" s="40" t="b">
        <f t="shared" si="4"/>
        <v>1</v>
      </c>
      <c r="E263" s="41" t="s">
        <v>1106</v>
      </c>
    </row>
    <row r="264" spans="1:5" ht="14.5" customHeight="1" x14ac:dyDescent="0.2">
      <c r="A264" s="38" t="s">
        <v>163</v>
      </c>
      <c r="B264" s="38" t="s">
        <v>149</v>
      </c>
      <c r="C264" s="40">
        <v>264</v>
      </c>
      <c r="D264" s="40" t="b">
        <f t="shared" si="4"/>
        <v>1</v>
      </c>
      <c r="E264" s="41" t="s">
        <v>1106</v>
      </c>
    </row>
    <row r="265" spans="1:5" ht="14.5" customHeight="1" x14ac:dyDescent="0.2">
      <c r="A265" s="38" t="s">
        <v>215</v>
      </c>
      <c r="B265" s="38" t="s">
        <v>140</v>
      </c>
      <c r="C265" s="40">
        <v>265</v>
      </c>
      <c r="D265" s="40" t="b">
        <f t="shared" si="4"/>
        <v>1</v>
      </c>
      <c r="E265" s="41" t="s">
        <v>1106</v>
      </c>
    </row>
    <row r="266" spans="1:5" ht="14.5" customHeight="1" x14ac:dyDescent="0.2">
      <c r="A266" s="38" t="s">
        <v>215</v>
      </c>
      <c r="B266" s="38" t="s">
        <v>281</v>
      </c>
      <c r="C266" s="40">
        <v>266</v>
      </c>
      <c r="D266" s="40" t="b">
        <f t="shared" si="4"/>
        <v>1</v>
      </c>
      <c r="E266" s="41" t="s">
        <v>1106</v>
      </c>
    </row>
    <row r="267" spans="1:5" ht="14.5" customHeight="1" x14ac:dyDescent="0.2">
      <c r="A267" s="38" t="s">
        <v>215</v>
      </c>
      <c r="B267" s="38" t="s">
        <v>280</v>
      </c>
      <c r="C267" s="40">
        <v>267</v>
      </c>
      <c r="D267" s="40" t="b">
        <f t="shared" si="4"/>
        <v>1</v>
      </c>
      <c r="E267" s="41" t="s">
        <v>1106</v>
      </c>
    </row>
    <row r="268" spans="1:5" ht="14.5" customHeight="1" x14ac:dyDescent="0.2">
      <c r="A268" s="38" t="s">
        <v>215</v>
      </c>
      <c r="B268" s="38" t="s">
        <v>149</v>
      </c>
      <c r="C268" s="40">
        <v>268</v>
      </c>
      <c r="D268" s="40" t="b">
        <f t="shared" si="4"/>
        <v>1</v>
      </c>
      <c r="E268" s="41" t="s">
        <v>1106</v>
      </c>
    </row>
    <row r="269" spans="1:5" ht="14.5" customHeight="1" x14ac:dyDescent="0.2">
      <c r="A269" s="38" t="s">
        <v>215</v>
      </c>
      <c r="B269" s="38" t="s">
        <v>148</v>
      </c>
      <c r="C269" s="40">
        <v>269</v>
      </c>
      <c r="D269" s="40" t="b">
        <f t="shared" si="4"/>
        <v>1</v>
      </c>
      <c r="E269" s="41" t="s">
        <v>1106</v>
      </c>
    </row>
    <row r="270" spans="1:5" ht="14.5" customHeight="1" x14ac:dyDescent="0.2">
      <c r="A270" s="38" t="s">
        <v>215</v>
      </c>
      <c r="B270" s="38" t="s">
        <v>163</v>
      </c>
      <c r="C270" s="40">
        <v>270</v>
      </c>
      <c r="D270" s="40" t="b">
        <f t="shared" si="4"/>
        <v>1</v>
      </c>
      <c r="E270" s="41" t="s">
        <v>1106</v>
      </c>
    </row>
    <row r="271" spans="1:5" ht="14.5" customHeight="1" x14ac:dyDescent="0.2">
      <c r="A271" s="38" t="s">
        <v>215</v>
      </c>
      <c r="B271" s="38" t="s">
        <v>137</v>
      </c>
      <c r="C271" s="40">
        <v>271</v>
      </c>
      <c r="D271" s="40" t="b">
        <f t="shared" si="4"/>
        <v>1</v>
      </c>
      <c r="E271" s="41" t="s">
        <v>1106</v>
      </c>
    </row>
    <row r="272" spans="1:5" ht="14.5" customHeight="1" x14ac:dyDescent="0.2">
      <c r="A272" s="38" t="s">
        <v>281</v>
      </c>
      <c r="B272" s="38" t="s">
        <v>280</v>
      </c>
      <c r="C272" s="40">
        <v>272</v>
      </c>
      <c r="D272" s="40" t="b">
        <f t="shared" si="4"/>
        <v>1</v>
      </c>
      <c r="E272" s="41" t="s">
        <v>1106</v>
      </c>
    </row>
    <row r="273" spans="1:5" ht="14.5" customHeight="1" x14ac:dyDescent="0.2">
      <c r="A273" s="38" t="s">
        <v>281</v>
      </c>
      <c r="B273" s="38" t="s">
        <v>148</v>
      </c>
      <c r="C273" s="40">
        <v>273</v>
      </c>
      <c r="D273" s="40" t="b">
        <f t="shared" si="4"/>
        <v>1</v>
      </c>
      <c r="E273" s="41" t="s">
        <v>1106</v>
      </c>
    </row>
    <row r="274" spans="1:5" ht="14.5" customHeight="1" x14ac:dyDescent="0.2">
      <c r="A274" s="38" t="s">
        <v>281</v>
      </c>
      <c r="B274" s="38" t="s">
        <v>149</v>
      </c>
      <c r="C274" s="40">
        <v>274</v>
      </c>
      <c r="D274" s="40" t="b">
        <f t="shared" si="4"/>
        <v>1</v>
      </c>
      <c r="E274" s="41" t="s">
        <v>1106</v>
      </c>
    </row>
    <row r="275" spans="1:5" ht="14.5" customHeight="1" x14ac:dyDescent="0.2">
      <c r="A275" s="38" t="s">
        <v>280</v>
      </c>
      <c r="B275" s="38" t="s">
        <v>148</v>
      </c>
      <c r="C275" s="40">
        <v>275</v>
      </c>
      <c r="D275" s="40" t="b">
        <f t="shared" si="4"/>
        <v>1</v>
      </c>
      <c r="E275" s="41" t="s">
        <v>1106</v>
      </c>
    </row>
    <row r="276" spans="1:5" ht="14.5" customHeight="1" x14ac:dyDescent="0.2">
      <c r="A276" s="38" t="s">
        <v>280</v>
      </c>
      <c r="B276" s="38" t="s">
        <v>163</v>
      </c>
      <c r="C276" s="40">
        <v>276</v>
      </c>
      <c r="D276" s="40" t="b">
        <f t="shared" si="4"/>
        <v>1</v>
      </c>
      <c r="E276" s="41" t="s">
        <v>1106</v>
      </c>
    </row>
    <row r="277" spans="1:5" ht="14.5" customHeight="1" x14ac:dyDescent="0.2">
      <c r="A277" s="38" t="s">
        <v>280</v>
      </c>
      <c r="B277" s="38" t="s">
        <v>137</v>
      </c>
      <c r="C277" s="40">
        <v>277</v>
      </c>
      <c r="D277" s="40" t="b">
        <f t="shared" si="4"/>
        <v>1</v>
      </c>
      <c r="E277" s="41" t="s">
        <v>1106</v>
      </c>
    </row>
    <row r="278" spans="1:5" ht="14.5" customHeight="1" x14ac:dyDescent="0.2">
      <c r="A278" s="38" t="s">
        <v>280</v>
      </c>
      <c r="B278" s="38" t="s">
        <v>149</v>
      </c>
      <c r="C278" s="40">
        <v>278</v>
      </c>
      <c r="D278" s="40" t="b">
        <f t="shared" si="4"/>
        <v>1</v>
      </c>
      <c r="E278" s="41" t="s">
        <v>1106</v>
      </c>
    </row>
    <row r="279" spans="1:5" ht="14.5" customHeight="1" x14ac:dyDescent="0.2">
      <c r="A279" s="38" t="s">
        <v>138</v>
      </c>
      <c r="B279" s="38" t="s">
        <v>148</v>
      </c>
      <c r="C279" s="40">
        <v>279</v>
      </c>
      <c r="D279" s="40" t="b">
        <f t="shared" si="4"/>
        <v>1</v>
      </c>
      <c r="E279" s="41" t="s">
        <v>1106</v>
      </c>
    </row>
    <row r="280" spans="1:5" ht="14.5" customHeight="1" x14ac:dyDescent="0.2">
      <c r="A280" s="38" t="s">
        <v>138</v>
      </c>
      <c r="B280" s="38" t="s">
        <v>149</v>
      </c>
      <c r="C280" s="40">
        <v>280</v>
      </c>
      <c r="D280" s="40" t="b">
        <f t="shared" si="4"/>
        <v>1</v>
      </c>
      <c r="E280" s="41" t="s">
        <v>1106</v>
      </c>
    </row>
    <row r="281" spans="1:5" ht="14.5" customHeight="1" x14ac:dyDescent="0.2">
      <c r="A281" s="38" t="s">
        <v>138</v>
      </c>
      <c r="B281" s="38" t="s">
        <v>140</v>
      </c>
      <c r="C281" s="40">
        <v>281</v>
      </c>
      <c r="D281" s="40" t="b">
        <f t="shared" si="4"/>
        <v>1</v>
      </c>
      <c r="E281" s="41" t="s">
        <v>1106</v>
      </c>
    </row>
    <row r="282" spans="1:5" ht="14.5" customHeight="1" x14ac:dyDescent="0.2">
      <c r="A282" s="38" t="s">
        <v>138</v>
      </c>
      <c r="B282" s="38" t="s">
        <v>215</v>
      </c>
      <c r="C282" s="40">
        <v>282</v>
      </c>
      <c r="D282" s="40" t="b">
        <f t="shared" si="4"/>
        <v>1</v>
      </c>
      <c r="E282" s="41" t="s">
        <v>1106</v>
      </c>
    </row>
    <row r="283" spans="1:5" ht="14.5" customHeight="1" x14ac:dyDescent="0.2">
      <c r="A283" s="38" t="s">
        <v>143</v>
      </c>
      <c r="B283" s="38" t="s">
        <v>279</v>
      </c>
      <c r="C283" s="40">
        <v>283</v>
      </c>
      <c r="D283" s="40" t="b">
        <f t="shared" si="4"/>
        <v>1</v>
      </c>
      <c r="E283" s="41" t="s">
        <v>1131</v>
      </c>
    </row>
    <row r="284" spans="1:5" ht="14.5" customHeight="1" x14ac:dyDescent="0.2">
      <c r="A284" s="38" t="s">
        <v>278</v>
      </c>
      <c r="B284" s="38" t="s">
        <v>138</v>
      </c>
      <c r="C284" s="40">
        <v>284</v>
      </c>
      <c r="D284" s="40" t="b">
        <f t="shared" si="4"/>
        <v>1</v>
      </c>
      <c r="E284" s="41" t="s">
        <v>1131</v>
      </c>
    </row>
    <row r="285" spans="1:5" ht="14.5" customHeight="1" x14ac:dyDescent="0.2">
      <c r="A285" s="38" t="s">
        <v>278</v>
      </c>
      <c r="B285" s="38" t="s">
        <v>215</v>
      </c>
      <c r="C285" s="40">
        <v>285</v>
      </c>
      <c r="D285" s="40" t="b">
        <f t="shared" si="4"/>
        <v>1</v>
      </c>
      <c r="E285" s="41" t="s">
        <v>1131</v>
      </c>
    </row>
    <row r="286" spans="1:5" ht="14.5" customHeight="1" x14ac:dyDescent="0.2">
      <c r="A286" s="38" t="s">
        <v>278</v>
      </c>
      <c r="B286" s="38" t="s">
        <v>280</v>
      </c>
      <c r="C286" s="40">
        <v>286</v>
      </c>
      <c r="D286" s="40" t="b">
        <f t="shared" si="4"/>
        <v>1</v>
      </c>
      <c r="E286" s="41" t="s">
        <v>1131</v>
      </c>
    </row>
    <row r="287" spans="1:5" ht="14.5" customHeight="1" x14ac:dyDescent="0.2">
      <c r="A287" s="38" t="s">
        <v>278</v>
      </c>
      <c r="B287" s="38" t="s">
        <v>149</v>
      </c>
      <c r="C287" s="40">
        <v>287</v>
      </c>
      <c r="D287" s="40" t="b">
        <f t="shared" si="4"/>
        <v>1</v>
      </c>
      <c r="E287" s="41" t="s">
        <v>1131</v>
      </c>
    </row>
    <row r="288" spans="1:5" ht="14.5" customHeight="1" x14ac:dyDescent="0.2">
      <c r="A288" s="38" t="s">
        <v>278</v>
      </c>
      <c r="B288" s="38" t="s">
        <v>1215</v>
      </c>
      <c r="C288" s="40">
        <v>288</v>
      </c>
      <c r="D288" s="40" t="b">
        <f t="shared" si="4"/>
        <v>1</v>
      </c>
      <c r="E288" s="41" t="s">
        <v>1131</v>
      </c>
    </row>
    <row r="289" spans="1:5" ht="14.5" customHeight="1" x14ac:dyDescent="0.2">
      <c r="A289" s="38" t="s">
        <v>237</v>
      </c>
      <c r="B289" s="38" t="s">
        <v>279</v>
      </c>
      <c r="C289" s="40">
        <v>289</v>
      </c>
      <c r="D289" s="40" t="b">
        <f t="shared" si="4"/>
        <v>1</v>
      </c>
      <c r="E289" s="41" t="s">
        <v>1131</v>
      </c>
    </row>
    <row r="290" spans="1:5" ht="14.5" customHeight="1" x14ac:dyDescent="0.2">
      <c r="A290" s="38" t="s">
        <v>215</v>
      </c>
      <c r="B290" s="38" t="s">
        <v>1215</v>
      </c>
      <c r="C290" s="40">
        <v>290</v>
      </c>
      <c r="D290" s="40" t="b">
        <f t="shared" si="4"/>
        <v>1</v>
      </c>
      <c r="E290" s="41" t="s">
        <v>1131</v>
      </c>
    </row>
    <row r="291" spans="1:5" ht="14.5" customHeight="1" x14ac:dyDescent="0.2">
      <c r="A291" s="38" t="s">
        <v>279</v>
      </c>
      <c r="B291" s="38" t="s">
        <v>138</v>
      </c>
      <c r="C291" s="40">
        <v>291</v>
      </c>
      <c r="D291" s="40" t="b">
        <f t="shared" si="4"/>
        <v>1</v>
      </c>
      <c r="E291" s="41" t="s">
        <v>1131</v>
      </c>
    </row>
    <row r="292" spans="1:5" ht="14.5" customHeight="1" x14ac:dyDescent="0.2">
      <c r="A292" s="38" t="s">
        <v>1216</v>
      </c>
      <c r="B292" s="38" t="s">
        <v>140</v>
      </c>
      <c r="C292" s="40">
        <v>292</v>
      </c>
      <c r="D292" s="40" t="b">
        <f t="shared" si="4"/>
        <v>1</v>
      </c>
      <c r="E292" s="41" t="s">
        <v>1131</v>
      </c>
    </row>
    <row r="293" spans="1:5" ht="14.5" customHeight="1" x14ac:dyDescent="0.2">
      <c r="A293" s="38" t="s">
        <v>1216</v>
      </c>
      <c r="B293" s="38" t="s">
        <v>281</v>
      </c>
      <c r="C293" s="40">
        <v>293</v>
      </c>
      <c r="D293" s="40" t="b">
        <f t="shared" si="4"/>
        <v>1</v>
      </c>
      <c r="E293" s="41" t="s">
        <v>1131</v>
      </c>
    </row>
    <row r="294" spans="1:5" ht="14.5" customHeight="1" x14ac:dyDescent="0.2">
      <c r="A294" s="38" t="s">
        <v>1216</v>
      </c>
      <c r="B294" s="38" t="s">
        <v>137</v>
      </c>
      <c r="C294" s="40">
        <v>294</v>
      </c>
      <c r="D294" s="40" t="b">
        <f t="shared" si="4"/>
        <v>1</v>
      </c>
      <c r="E294" s="41" t="s">
        <v>1131</v>
      </c>
    </row>
    <row r="295" spans="1:5" ht="14.5" customHeight="1" x14ac:dyDescent="0.2">
      <c r="A295" s="38" t="s">
        <v>1216</v>
      </c>
      <c r="B295" s="38" t="s">
        <v>163</v>
      </c>
      <c r="C295" s="40">
        <v>295</v>
      </c>
      <c r="D295" s="40" t="b">
        <f t="shared" si="4"/>
        <v>1</v>
      </c>
      <c r="E295" s="41" t="s">
        <v>1131</v>
      </c>
    </row>
    <row r="296" spans="1:5" ht="14.5" customHeight="1" x14ac:dyDescent="0.2">
      <c r="A296" s="38" t="s">
        <v>1216</v>
      </c>
      <c r="B296" s="38" t="s">
        <v>148</v>
      </c>
      <c r="C296" s="40">
        <v>296</v>
      </c>
      <c r="D296" s="40" t="b">
        <f t="shared" si="4"/>
        <v>1</v>
      </c>
      <c r="E296" s="41" t="s">
        <v>1131</v>
      </c>
    </row>
    <row r="297" spans="1:5" ht="14.5" customHeight="1" x14ac:dyDescent="0.2">
      <c r="A297" s="38" t="s">
        <v>1216</v>
      </c>
      <c r="B297" s="38" t="s">
        <v>149</v>
      </c>
      <c r="C297" s="40">
        <v>297</v>
      </c>
      <c r="D297" s="40" t="b">
        <f t="shared" si="4"/>
        <v>1</v>
      </c>
      <c r="E297" s="41" t="s">
        <v>1131</v>
      </c>
    </row>
    <row r="298" spans="1:5" ht="14.5" customHeight="1" x14ac:dyDescent="0.2">
      <c r="A298" s="38" t="s">
        <v>280</v>
      </c>
      <c r="B298" s="38" t="s">
        <v>1215</v>
      </c>
      <c r="C298" s="40">
        <v>298</v>
      </c>
      <c r="D298" s="40" t="b">
        <f t="shared" si="4"/>
        <v>1</v>
      </c>
      <c r="E298" s="41" t="s">
        <v>1131</v>
      </c>
    </row>
    <row r="299" spans="1:5" ht="14.5" customHeight="1" x14ac:dyDescent="0.2">
      <c r="A299" s="38" t="s">
        <v>270</v>
      </c>
      <c r="B299" s="38" t="s">
        <v>278</v>
      </c>
      <c r="C299" s="40">
        <v>299</v>
      </c>
      <c r="D299" s="40" t="b">
        <f t="shared" si="4"/>
        <v>1</v>
      </c>
      <c r="E299" s="41" t="s">
        <v>1131</v>
      </c>
    </row>
    <row r="300" spans="1:5" ht="14.5" customHeight="1" x14ac:dyDescent="0.2">
      <c r="A300" s="38" t="s">
        <v>270</v>
      </c>
      <c r="B300" s="38" t="s">
        <v>246</v>
      </c>
      <c r="C300" s="40">
        <v>300</v>
      </c>
      <c r="D300" s="40" t="b">
        <f t="shared" si="4"/>
        <v>1</v>
      </c>
      <c r="E300" s="41" t="s">
        <v>1131</v>
      </c>
    </row>
    <row r="301" spans="1:5" ht="14.5" customHeight="1" x14ac:dyDescent="0.2">
      <c r="A301" s="38" t="s">
        <v>246</v>
      </c>
      <c r="B301" s="38" t="s">
        <v>544</v>
      </c>
      <c r="C301" s="40">
        <v>301</v>
      </c>
      <c r="D301" s="40" t="b">
        <f t="shared" si="4"/>
        <v>1</v>
      </c>
      <c r="E301" s="41" t="s">
        <v>1131</v>
      </c>
    </row>
    <row r="302" spans="1:5" ht="14.5" customHeight="1" x14ac:dyDescent="0.2">
      <c r="A302" s="38" t="s">
        <v>246</v>
      </c>
      <c r="B302" s="38" t="s">
        <v>138</v>
      </c>
      <c r="C302" s="40">
        <v>302</v>
      </c>
      <c r="D302" s="40" t="b">
        <f t="shared" si="4"/>
        <v>1</v>
      </c>
      <c r="E302" s="41" t="s">
        <v>1131</v>
      </c>
    </row>
    <row r="303" spans="1:5" ht="14.5" customHeight="1" x14ac:dyDescent="0.2">
      <c r="A303" s="38" t="s">
        <v>246</v>
      </c>
      <c r="B303" s="38" t="s">
        <v>215</v>
      </c>
      <c r="C303" s="40">
        <v>303</v>
      </c>
      <c r="D303" s="40" t="b">
        <f t="shared" si="4"/>
        <v>1</v>
      </c>
      <c r="E303" s="41" t="s">
        <v>1131</v>
      </c>
    </row>
    <row r="304" spans="1:5" ht="14.5" customHeight="1" x14ac:dyDescent="0.2">
      <c r="A304" s="38" t="s">
        <v>246</v>
      </c>
      <c r="B304" s="38" t="s">
        <v>280</v>
      </c>
      <c r="C304" s="40">
        <v>304</v>
      </c>
      <c r="D304" s="40" t="b">
        <f t="shared" si="4"/>
        <v>1</v>
      </c>
      <c r="E304" s="41" t="s">
        <v>1131</v>
      </c>
    </row>
    <row r="305" spans="1:5" ht="14.5" customHeight="1" x14ac:dyDescent="0.2">
      <c r="A305" s="38" t="s">
        <v>246</v>
      </c>
      <c r="B305" s="38" t="s">
        <v>140</v>
      </c>
      <c r="C305" s="40">
        <v>305</v>
      </c>
      <c r="D305" s="40" t="b">
        <f t="shared" si="4"/>
        <v>1</v>
      </c>
      <c r="E305" s="41" t="s">
        <v>1131</v>
      </c>
    </row>
    <row r="306" spans="1:5" ht="14.5" customHeight="1" x14ac:dyDescent="0.2">
      <c r="A306" s="38" t="s">
        <v>246</v>
      </c>
      <c r="B306" s="38" t="s">
        <v>281</v>
      </c>
      <c r="C306" s="40">
        <v>306</v>
      </c>
      <c r="D306" s="40" t="b">
        <f t="shared" si="4"/>
        <v>1</v>
      </c>
      <c r="E306" s="41" t="s">
        <v>1131</v>
      </c>
    </row>
    <row r="307" spans="1:5" ht="14.5" customHeight="1" x14ac:dyDescent="0.2">
      <c r="A307" s="38" t="s">
        <v>246</v>
      </c>
      <c r="B307" s="38" t="s">
        <v>137</v>
      </c>
      <c r="C307" s="40">
        <v>307</v>
      </c>
      <c r="D307" s="40" t="b">
        <f t="shared" si="4"/>
        <v>1</v>
      </c>
      <c r="E307" s="41" t="s">
        <v>1131</v>
      </c>
    </row>
    <row r="308" spans="1:5" ht="14.5" customHeight="1" x14ac:dyDescent="0.2">
      <c r="A308" s="38" t="s">
        <v>246</v>
      </c>
      <c r="B308" s="38" t="s">
        <v>163</v>
      </c>
      <c r="C308" s="40">
        <v>308</v>
      </c>
      <c r="D308" s="40" t="b">
        <f t="shared" si="4"/>
        <v>1</v>
      </c>
      <c r="E308" s="41" t="s">
        <v>1131</v>
      </c>
    </row>
    <row r="309" spans="1:5" ht="14.5" customHeight="1" x14ac:dyDescent="0.2">
      <c r="A309" s="38" t="s">
        <v>246</v>
      </c>
      <c r="B309" s="38" t="s">
        <v>148</v>
      </c>
      <c r="C309" s="40">
        <v>309</v>
      </c>
      <c r="D309" s="40" t="b">
        <f t="shared" si="4"/>
        <v>1</v>
      </c>
      <c r="E309" s="41" t="s">
        <v>1131</v>
      </c>
    </row>
    <row r="310" spans="1:5" ht="14.5" customHeight="1" x14ac:dyDescent="0.2">
      <c r="A310" s="38" t="s">
        <v>246</v>
      </c>
      <c r="B310" s="38" t="s">
        <v>149</v>
      </c>
      <c r="C310" s="40">
        <v>310</v>
      </c>
      <c r="D310" s="40" t="b">
        <f t="shared" si="4"/>
        <v>1</v>
      </c>
      <c r="E310" s="41" t="s">
        <v>1131</v>
      </c>
    </row>
    <row r="311" spans="1:5" ht="14.5" customHeight="1" x14ac:dyDescent="0.2">
      <c r="A311" s="38" t="s">
        <v>246</v>
      </c>
      <c r="B311" s="38" t="s">
        <v>1215</v>
      </c>
      <c r="C311" s="40">
        <v>311</v>
      </c>
      <c r="D311" s="40" t="b">
        <f t="shared" si="4"/>
        <v>1</v>
      </c>
      <c r="E311" s="41" t="s">
        <v>1131</v>
      </c>
    </row>
    <row r="312" spans="1:5" ht="14.5" customHeight="1" x14ac:dyDescent="0.2">
      <c r="A312" s="38" t="s">
        <v>138</v>
      </c>
      <c r="B312" s="38" t="s">
        <v>317</v>
      </c>
      <c r="C312" s="40">
        <v>312</v>
      </c>
      <c r="D312" s="40" t="b">
        <f t="shared" si="4"/>
        <v>1</v>
      </c>
      <c r="E312" s="41" t="s">
        <v>1131</v>
      </c>
    </row>
    <row r="313" spans="1:5" ht="14.5" customHeight="1" x14ac:dyDescent="0.2">
      <c r="A313" s="38" t="s">
        <v>138</v>
      </c>
      <c r="B313" s="38" t="s">
        <v>269</v>
      </c>
      <c r="C313" s="40">
        <v>313</v>
      </c>
      <c r="D313" s="40" t="b">
        <f t="shared" si="4"/>
        <v>1</v>
      </c>
      <c r="E313" s="41" t="s">
        <v>1131</v>
      </c>
    </row>
    <row r="314" spans="1:5" ht="14.5" customHeight="1" x14ac:dyDescent="0.2">
      <c r="A314" s="38" t="s">
        <v>138</v>
      </c>
      <c r="B314" s="38" t="s">
        <v>270</v>
      </c>
      <c r="C314" s="40">
        <v>314</v>
      </c>
      <c r="D314" s="40" t="b">
        <f t="shared" si="4"/>
        <v>1</v>
      </c>
      <c r="E314" s="41" t="s">
        <v>1131</v>
      </c>
    </row>
    <row r="315" spans="1:5" ht="14.5" customHeight="1" x14ac:dyDescent="0.2">
      <c r="A315" s="38" t="s">
        <v>138</v>
      </c>
      <c r="B315" s="38" t="s">
        <v>1216</v>
      </c>
      <c r="C315" s="40">
        <v>315</v>
      </c>
      <c r="D315" s="40" t="b">
        <f t="shared" si="4"/>
        <v>1</v>
      </c>
      <c r="E315" s="41" t="s">
        <v>1131</v>
      </c>
    </row>
    <row r="316" spans="1:5" ht="14.5" customHeight="1" x14ac:dyDescent="0.2">
      <c r="A316" s="38" t="s">
        <v>269</v>
      </c>
      <c r="B316" s="38" t="s">
        <v>317</v>
      </c>
      <c r="C316" s="40">
        <v>316</v>
      </c>
      <c r="D316" s="40" t="b">
        <f t="shared" si="4"/>
        <v>1</v>
      </c>
      <c r="E316" s="41" t="s">
        <v>1170</v>
      </c>
    </row>
    <row r="317" spans="1:5" ht="14.5" customHeight="1" x14ac:dyDescent="0.2">
      <c r="A317" s="38" t="s">
        <v>138</v>
      </c>
      <c r="B317" s="38" t="s">
        <v>243</v>
      </c>
      <c r="C317" s="40">
        <v>317</v>
      </c>
      <c r="D317" s="40" t="b">
        <f t="shared" si="4"/>
        <v>1</v>
      </c>
      <c r="E317" s="41" t="s">
        <v>1233</v>
      </c>
    </row>
    <row r="318" spans="1:5" ht="14.5" customHeight="1" x14ac:dyDescent="0.2">
      <c r="A318" s="38" t="s">
        <v>278</v>
      </c>
      <c r="B318" s="38" t="s">
        <v>288</v>
      </c>
      <c r="C318" s="40">
        <v>318</v>
      </c>
      <c r="D318" s="40" t="b">
        <f t="shared" si="4"/>
        <v>1</v>
      </c>
      <c r="E318" s="41" t="s">
        <v>1147</v>
      </c>
    </row>
    <row r="319" spans="1:5" ht="14.5" customHeight="1" x14ac:dyDescent="0.2">
      <c r="A319" s="38" t="s">
        <v>278</v>
      </c>
      <c r="B319" s="38" t="s">
        <v>544</v>
      </c>
      <c r="C319" s="40">
        <v>319</v>
      </c>
      <c r="D319" s="40" t="b">
        <f t="shared" si="4"/>
        <v>1</v>
      </c>
      <c r="E319" s="41" t="s">
        <v>1147</v>
      </c>
    </row>
    <row r="320" spans="1:5" ht="14.5" customHeight="1" x14ac:dyDescent="0.2">
      <c r="A320" s="38" t="s">
        <v>278</v>
      </c>
      <c r="B320" s="38" t="s">
        <v>281</v>
      </c>
      <c r="C320" s="40">
        <v>320</v>
      </c>
      <c r="D320" s="40" t="b">
        <f t="shared" si="4"/>
        <v>1</v>
      </c>
      <c r="E320" s="41" t="s">
        <v>1147</v>
      </c>
    </row>
    <row r="321" spans="1:5" ht="14.5" customHeight="1" x14ac:dyDescent="0.2">
      <c r="A321" s="38" t="s">
        <v>278</v>
      </c>
      <c r="B321" s="38" t="s">
        <v>137</v>
      </c>
      <c r="C321" s="40">
        <v>321</v>
      </c>
      <c r="D321" s="40" t="b">
        <f t="shared" si="4"/>
        <v>1</v>
      </c>
      <c r="E321" s="41" t="s">
        <v>1147</v>
      </c>
    </row>
    <row r="322" spans="1:5" ht="14.5" customHeight="1" x14ac:dyDescent="0.2">
      <c r="A322" s="38" t="s">
        <v>278</v>
      </c>
      <c r="B322" s="38" t="s">
        <v>163</v>
      </c>
      <c r="C322" s="40">
        <v>322</v>
      </c>
      <c r="D322" s="40" t="b">
        <f t="shared" si="4"/>
        <v>1</v>
      </c>
      <c r="E322" s="41" t="s">
        <v>1147</v>
      </c>
    </row>
    <row r="323" spans="1:5" ht="14.5" customHeight="1" x14ac:dyDescent="0.2">
      <c r="A323" s="38" t="s">
        <v>278</v>
      </c>
      <c r="B323" s="38" t="s">
        <v>148</v>
      </c>
      <c r="C323" s="40">
        <v>323</v>
      </c>
      <c r="D323" s="40" t="b">
        <f t="shared" ref="D323:D386" si="5" xml:space="preserve"> IF(AND(TRUE), TRUE, FALSE)</f>
        <v>1</v>
      </c>
      <c r="E323" s="41" t="s">
        <v>1147</v>
      </c>
    </row>
    <row r="324" spans="1:5" ht="14.5" customHeight="1" x14ac:dyDescent="0.2">
      <c r="A324" s="38" t="s">
        <v>246</v>
      </c>
      <c r="B324" s="38" t="s">
        <v>288</v>
      </c>
      <c r="C324" s="40">
        <v>324</v>
      </c>
      <c r="D324" s="40" t="b">
        <f t="shared" si="5"/>
        <v>1</v>
      </c>
      <c r="E324" s="41" t="s">
        <v>1225</v>
      </c>
    </row>
    <row r="325" spans="1:5" ht="14.5" customHeight="1" x14ac:dyDescent="0.2">
      <c r="A325" s="38" t="s">
        <v>246</v>
      </c>
      <c r="B325" s="38" t="s">
        <v>278</v>
      </c>
      <c r="C325" s="40">
        <v>325</v>
      </c>
      <c r="D325" s="40" t="b">
        <f t="shared" si="5"/>
        <v>1</v>
      </c>
      <c r="E325" s="41" t="s">
        <v>1225</v>
      </c>
    </row>
    <row r="326" spans="1:5" ht="14.5" customHeight="1" x14ac:dyDescent="0.2">
      <c r="A326" s="38" t="s">
        <v>267</v>
      </c>
      <c r="B326" s="38" t="s">
        <v>246</v>
      </c>
      <c r="C326" s="40">
        <v>326</v>
      </c>
      <c r="D326" s="40" t="b">
        <f t="shared" si="5"/>
        <v>1</v>
      </c>
      <c r="E326" s="41" t="s">
        <v>1099</v>
      </c>
    </row>
    <row r="327" spans="1:5" ht="14.5" customHeight="1" x14ac:dyDescent="0.2">
      <c r="A327" s="38" t="s">
        <v>267</v>
      </c>
      <c r="B327" s="38" t="s">
        <v>278</v>
      </c>
      <c r="C327" s="40">
        <v>327</v>
      </c>
      <c r="D327" s="40" t="b">
        <f t="shared" si="5"/>
        <v>1</v>
      </c>
      <c r="E327" s="41" t="s">
        <v>1099</v>
      </c>
    </row>
    <row r="328" spans="1:5" ht="14.5" customHeight="1" x14ac:dyDescent="0.2">
      <c r="A328" s="38" t="s">
        <v>178</v>
      </c>
      <c r="B328" s="38" t="s">
        <v>177</v>
      </c>
      <c r="C328" s="40">
        <v>328</v>
      </c>
      <c r="D328" s="40" t="b">
        <f t="shared" si="5"/>
        <v>1</v>
      </c>
      <c r="E328" s="41" t="s">
        <v>1194</v>
      </c>
    </row>
    <row r="329" spans="1:5" ht="14.5" customHeight="1" x14ac:dyDescent="0.2">
      <c r="A329" s="38" t="s">
        <v>179</v>
      </c>
      <c r="B329" s="38" t="s">
        <v>178</v>
      </c>
      <c r="C329" s="40">
        <v>329</v>
      </c>
      <c r="D329" s="40" t="b">
        <f t="shared" si="5"/>
        <v>1</v>
      </c>
      <c r="E329" s="41" t="s">
        <v>1194</v>
      </c>
    </row>
    <row r="330" spans="1:5" ht="14.5" customHeight="1" x14ac:dyDescent="0.2">
      <c r="A330" s="38" t="s">
        <v>138</v>
      </c>
      <c r="B330" s="38" t="s">
        <v>286</v>
      </c>
      <c r="C330" s="40">
        <v>330</v>
      </c>
      <c r="D330" s="40" t="b">
        <f t="shared" si="5"/>
        <v>1</v>
      </c>
      <c r="E330" s="41" t="s">
        <v>1238</v>
      </c>
    </row>
    <row r="331" spans="1:5" ht="14.5" customHeight="1" x14ac:dyDescent="0.2">
      <c r="A331" s="38" t="s">
        <v>138</v>
      </c>
      <c r="B331" s="38" t="s">
        <v>311</v>
      </c>
      <c r="C331" s="40">
        <v>331</v>
      </c>
      <c r="D331" s="40" t="b">
        <f t="shared" si="5"/>
        <v>1</v>
      </c>
      <c r="E331" s="41" t="s">
        <v>1238</v>
      </c>
    </row>
    <row r="332" spans="1:5" ht="14.5" customHeight="1" x14ac:dyDescent="0.2">
      <c r="A332" s="38" t="s">
        <v>138</v>
      </c>
      <c r="B332" s="38" t="s">
        <v>177</v>
      </c>
      <c r="C332" s="40">
        <v>332</v>
      </c>
      <c r="D332" s="40" t="b">
        <f t="shared" si="5"/>
        <v>1</v>
      </c>
      <c r="E332" s="41" t="s">
        <v>1237</v>
      </c>
    </row>
    <row r="333" spans="1:5" ht="14.5" customHeight="1" x14ac:dyDescent="0.2">
      <c r="A333" s="38" t="s">
        <v>246</v>
      </c>
      <c r="B333" s="38" t="s">
        <v>134</v>
      </c>
      <c r="C333" s="40">
        <v>333</v>
      </c>
      <c r="D333" s="40" t="b">
        <f t="shared" si="5"/>
        <v>1</v>
      </c>
      <c r="E333" s="41" t="s">
        <v>1413</v>
      </c>
    </row>
    <row r="334" spans="1:5" ht="14.5" customHeight="1" x14ac:dyDescent="0.2">
      <c r="A334" s="38" t="s">
        <v>202</v>
      </c>
      <c r="B334" s="38" t="s">
        <v>160</v>
      </c>
      <c r="C334" s="40">
        <v>334</v>
      </c>
      <c r="D334" s="40" t="b">
        <f t="shared" si="5"/>
        <v>1</v>
      </c>
      <c r="E334" s="41" t="s">
        <v>1223</v>
      </c>
    </row>
    <row r="335" spans="1:5" ht="14.5" customHeight="1" x14ac:dyDescent="0.2">
      <c r="A335" s="38" t="s">
        <v>175</v>
      </c>
      <c r="B335" s="38" t="s">
        <v>160</v>
      </c>
      <c r="C335" s="40">
        <v>335</v>
      </c>
      <c r="D335" s="40" t="b">
        <f t="shared" si="5"/>
        <v>1</v>
      </c>
      <c r="E335" s="41" t="s">
        <v>1251</v>
      </c>
    </row>
    <row r="336" spans="1:5" ht="14.5" customHeight="1" x14ac:dyDescent="0.2">
      <c r="A336" s="38" t="s">
        <v>250</v>
      </c>
      <c r="B336" s="38" t="s">
        <v>160</v>
      </c>
      <c r="C336" s="40">
        <v>336</v>
      </c>
      <c r="D336" s="40" t="b">
        <f t="shared" si="5"/>
        <v>1</v>
      </c>
      <c r="E336" s="41" t="s">
        <v>1246</v>
      </c>
    </row>
    <row r="337" spans="1:5" ht="14.5" customHeight="1" x14ac:dyDescent="0.2">
      <c r="A337" s="38" t="s">
        <v>138</v>
      </c>
      <c r="B337" s="38" t="s">
        <v>310</v>
      </c>
      <c r="C337" s="40">
        <v>337</v>
      </c>
      <c r="D337" s="40" t="b">
        <f t="shared" si="5"/>
        <v>1</v>
      </c>
      <c r="E337" s="41" t="s">
        <v>1239</v>
      </c>
    </row>
    <row r="338" spans="1:5" ht="14.5" customHeight="1" x14ac:dyDescent="0.2">
      <c r="A338" s="38" t="s">
        <v>251</v>
      </c>
      <c r="B338" s="38" t="s">
        <v>138</v>
      </c>
      <c r="C338" s="40">
        <v>338</v>
      </c>
      <c r="D338" s="40" t="b">
        <f t="shared" si="5"/>
        <v>1</v>
      </c>
      <c r="E338" s="41" t="s">
        <v>1109</v>
      </c>
    </row>
    <row r="339" spans="1:5" ht="14.5" customHeight="1" x14ac:dyDescent="0.2">
      <c r="A339" s="38" t="s">
        <v>254</v>
      </c>
      <c r="B339" s="38" t="s">
        <v>138</v>
      </c>
      <c r="C339" s="40">
        <v>339</v>
      </c>
      <c r="D339" s="40" t="b">
        <f t="shared" si="5"/>
        <v>1</v>
      </c>
      <c r="E339" s="41" t="s">
        <v>1109</v>
      </c>
    </row>
    <row r="340" spans="1:5" ht="14.5" customHeight="1" x14ac:dyDescent="0.2">
      <c r="A340" s="38" t="s">
        <v>244</v>
      </c>
      <c r="B340" s="38" t="s">
        <v>138</v>
      </c>
      <c r="C340" s="40">
        <v>340</v>
      </c>
      <c r="D340" s="40" t="b">
        <f t="shared" si="5"/>
        <v>1</v>
      </c>
      <c r="E340" s="41" t="s">
        <v>1100</v>
      </c>
    </row>
    <row r="341" spans="1:5" ht="14.5" customHeight="1" x14ac:dyDescent="0.2">
      <c r="A341" s="38" t="s">
        <v>247</v>
      </c>
      <c r="B341" s="38" t="s">
        <v>138</v>
      </c>
      <c r="C341" s="40">
        <v>341</v>
      </c>
      <c r="D341" s="40" t="b">
        <f t="shared" si="5"/>
        <v>1</v>
      </c>
      <c r="E341" s="41" t="s">
        <v>1100</v>
      </c>
    </row>
    <row r="342" spans="1:5" ht="14.5" customHeight="1" x14ac:dyDescent="0.2">
      <c r="A342" s="38" t="s">
        <v>134</v>
      </c>
      <c r="B342" s="38" t="s">
        <v>138</v>
      </c>
      <c r="C342" s="40">
        <v>342</v>
      </c>
      <c r="D342" s="40" t="b">
        <f t="shared" si="5"/>
        <v>1</v>
      </c>
      <c r="E342" s="41" t="s">
        <v>1205</v>
      </c>
    </row>
    <row r="343" spans="1:5" ht="14.5" customHeight="1" x14ac:dyDescent="0.2">
      <c r="A343" s="38" t="s">
        <v>134</v>
      </c>
      <c r="B343" s="38" t="s">
        <v>248</v>
      </c>
      <c r="C343" s="40">
        <v>343</v>
      </c>
      <c r="D343" s="40" t="b">
        <f t="shared" si="5"/>
        <v>1</v>
      </c>
      <c r="E343" s="41" t="s">
        <v>1206</v>
      </c>
    </row>
    <row r="344" spans="1:5" ht="14.5" customHeight="1" x14ac:dyDescent="0.2">
      <c r="A344" s="38" t="s">
        <v>160</v>
      </c>
      <c r="B344" s="38" t="s">
        <v>287</v>
      </c>
      <c r="C344" s="40">
        <v>344</v>
      </c>
      <c r="D344" s="40" t="b">
        <f t="shared" si="5"/>
        <v>1</v>
      </c>
      <c r="E344" s="41" t="s">
        <v>1211</v>
      </c>
    </row>
    <row r="345" spans="1:5" ht="14.5" customHeight="1" x14ac:dyDescent="0.2">
      <c r="A345" s="38" t="s">
        <v>138</v>
      </c>
      <c r="B345" s="38" t="s">
        <v>287</v>
      </c>
      <c r="C345" s="40">
        <v>345</v>
      </c>
      <c r="D345" s="40" t="b">
        <f t="shared" si="5"/>
        <v>1</v>
      </c>
      <c r="E345" s="41" t="s">
        <v>1211</v>
      </c>
    </row>
    <row r="346" spans="1:5" ht="14.5" customHeight="1" x14ac:dyDescent="0.2">
      <c r="A346" s="38" t="s">
        <v>160</v>
      </c>
      <c r="B346" s="38" t="s">
        <v>158</v>
      </c>
      <c r="C346" s="40">
        <v>346</v>
      </c>
      <c r="D346" s="40" t="b">
        <f t="shared" si="5"/>
        <v>1</v>
      </c>
      <c r="E346" s="41" t="s">
        <v>1212</v>
      </c>
    </row>
    <row r="347" spans="1:5" ht="14.5" customHeight="1" x14ac:dyDescent="0.2">
      <c r="A347" s="38" t="s">
        <v>138</v>
      </c>
      <c r="B347" s="38" t="s">
        <v>158</v>
      </c>
      <c r="C347" s="40">
        <v>347</v>
      </c>
      <c r="D347" s="40" t="b">
        <f t="shared" si="5"/>
        <v>1</v>
      </c>
      <c r="E347" s="41" t="s">
        <v>1212</v>
      </c>
    </row>
    <row r="348" spans="1:5" ht="14.5" customHeight="1" x14ac:dyDescent="0.2">
      <c r="A348" s="38" t="s">
        <v>160</v>
      </c>
      <c r="B348" s="38" t="s">
        <v>286</v>
      </c>
      <c r="C348" s="40">
        <v>348</v>
      </c>
      <c r="D348" s="40" t="b">
        <f t="shared" si="5"/>
        <v>1</v>
      </c>
      <c r="E348" s="41" t="s">
        <v>1423</v>
      </c>
    </row>
    <row r="349" spans="1:5" ht="14.5" customHeight="1" x14ac:dyDescent="0.2">
      <c r="A349" s="38" t="s">
        <v>258</v>
      </c>
      <c r="B349" s="38" t="s">
        <v>138</v>
      </c>
      <c r="C349" s="40">
        <v>349</v>
      </c>
      <c r="D349" s="40" t="b">
        <f t="shared" si="5"/>
        <v>1</v>
      </c>
      <c r="E349" s="41" t="s">
        <v>1217</v>
      </c>
    </row>
    <row r="350" spans="1:5" ht="14.5" customHeight="1" x14ac:dyDescent="0.2">
      <c r="A350" s="38" t="s">
        <v>257</v>
      </c>
      <c r="B350" s="38" t="s">
        <v>258</v>
      </c>
      <c r="C350" s="40">
        <v>350</v>
      </c>
      <c r="D350" s="40" t="b">
        <f t="shared" si="5"/>
        <v>1</v>
      </c>
      <c r="E350" s="41" t="s">
        <v>1217</v>
      </c>
    </row>
    <row r="351" spans="1:5" ht="14.5" customHeight="1" x14ac:dyDescent="0.2">
      <c r="A351" s="38" t="s">
        <v>257</v>
      </c>
      <c r="B351" s="38" t="s">
        <v>138</v>
      </c>
      <c r="C351" s="40">
        <v>351</v>
      </c>
      <c r="D351" s="40" t="b">
        <f t="shared" si="5"/>
        <v>1</v>
      </c>
      <c r="E351" s="41" t="s">
        <v>1217</v>
      </c>
    </row>
    <row r="352" spans="1:5" ht="14.5" customHeight="1" x14ac:dyDescent="0.2">
      <c r="A352" s="38" t="s">
        <v>256</v>
      </c>
      <c r="B352" s="38" t="s">
        <v>257</v>
      </c>
      <c r="C352" s="40">
        <v>352</v>
      </c>
      <c r="D352" s="40" t="b">
        <f t="shared" si="5"/>
        <v>1</v>
      </c>
      <c r="E352" s="41" t="s">
        <v>1140</v>
      </c>
    </row>
    <row r="353" spans="1:5" ht="14.5" customHeight="1" x14ac:dyDescent="0.2">
      <c r="A353" s="38" t="s">
        <v>191</v>
      </c>
      <c r="B353" s="38" t="s">
        <v>257</v>
      </c>
      <c r="C353" s="40">
        <v>353</v>
      </c>
      <c r="D353" s="40" t="b">
        <f t="shared" si="5"/>
        <v>1</v>
      </c>
      <c r="E353" s="41" t="s">
        <v>1176</v>
      </c>
    </row>
    <row r="354" spans="1:5" ht="14.5" customHeight="1" x14ac:dyDescent="0.2">
      <c r="A354" s="38" t="s">
        <v>218</v>
      </c>
      <c r="B354" s="38" t="s">
        <v>135</v>
      </c>
      <c r="C354" s="40">
        <v>354</v>
      </c>
      <c r="D354" s="40" t="b">
        <f t="shared" si="5"/>
        <v>1</v>
      </c>
      <c r="E354" s="41" t="s">
        <v>1163</v>
      </c>
    </row>
    <row r="355" spans="1:5" ht="14.5" customHeight="1" x14ac:dyDescent="0.2">
      <c r="A355" s="38" t="s">
        <v>166</v>
      </c>
      <c r="B355" s="38" t="s">
        <v>232</v>
      </c>
      <c r="C355" s="40">
        <v>355</v>
      </c>
      <c r="D355" s="40" t="b">
        <f t="shared" si="5"/>
        <v>1</v>
      </c>
      <c r="E355" s="41" t="s">
        <v>1259</v>
      </c>
    </row>
    <row r="356" spans="1:5" ht="14.5" customHeight="1" x14ac:dyDescent="0.2">
      <c r="A356" s="38" t="s">
        <v>223</v>
      </c>
      <c r="B356" s="38" t="s">
        <v>134</v>
      </c>
      <c r="C356" s="40">
        <v>356</v>
      </c>
      <c r="D356" s="40" t="b">
        <f t="shared" si="5"/>
        <v>1</v>
      </c>
      <c r="E356" s="41" t="s">
        <v>1259</v>
      </c>
    </row>
    <row r="357" spans="1:5" ht="14.5" customHeight="1" x14ac:dyDescent="0.2">
      <c r="A357" s="38" t="s">
        <v>159</v>
      </c>
      <c r="B357" s="38" t="s">
        <v>198</v>
      </c>
      <c r="C357" s="40">
        <v>357</v>
      </c>
      <c r="D357" s="40" t="b">
        <f t="shared" si="5"/>
        <v>1</v>
      </c>
      <c r="E357" s="41" t="s">
        <v>1421</v>
      </c>
    </row>
    <row r="358" spans="1:5" ht="14.5" customHeight="1" x14ac:dyDescent="0.2">
      <c r="A358" s="38" t="s">
        <v>232</v>
      </c>
      <c r="B358" s="38" t="s">
        <v>208</v>
      </c>
      <c r="C358" s="40">
        <v>358</v>
      </c>
      <c r="D358" s="40" t="b">
        <f t="shared" si="5"/>
        <v>1</v>
      </c>
      <c r="E358" s="41" t="s">
        <v>1258</v>
      </c>
    </row>
    <row r="359" spans="1:5" ht="14.5" customHeight="1" x14ac:dyDescent="0.2">
      <c r="A359" s="38" t="s">
        <v>212</v>
      </c>
      <c r="B359" s="38" t="s">
        <v>208</v>
      </c>
      <c r="C359" s="40">
        <v>359</v>
      </c>
      <c r="D359" s="40" t="b">
        <f t="shared" si="5"/>
        <v>1</v>
      </c>
      <c r="E359" s="41" t="s">
        <v>1184</v>
      </c>
    </row>
    <row r="360" spans="1:5" ht="14.5" customHeight="1" x14ac:dyDescent="0.2">
      <c r="A360" s="38" t="s">
        <v>212</v>
      </c>
      <c r="B360" s="38" t="s">
        <v>138</v>
      </c>
      <c r="C360" s="40">
        <v>360</v>
      </c>
      <c r="D360" s="40" t="b">
        <f t="shared" si="5"/>
        <v>1</v>
      </c>
      <c r="E360" s="41" t="s">
        <v>1184</v>
      </c>
    </row>
    <row r="361" spans="1:5" ht="14.5" customHeight="1" x14ac:dyDescent="0.2">
      <c r="A361" s="38" t="s">
        <v>161</v>
      </c>
      <c r="B361" s="38" t="s">
        <v>208</v>
      </c>
      <c r="C361" s="40">
        <v>361</v>
      </c>
      <c r="D361" s="40" t="b">
        <f t="shared" si="5"/>
        <v>1</v>
      </c>
      <c r="E361" s="41" t="s">
        <v>1142</v>
      </c>
    </row>
    <row r="362" spans="1:5" ht="14.5" customHeight="1" x14ac:dyDescent="0.2">
      <c r="A362" s="38" t="s">
        <v>133</v>
      </c>
      <c r="B362" s="38" t="s">
        <v>161</v>
      </c>
      <c r="C362" s="40">
        <v>362</v>
      </c>
      <c r="D362" s="40" t="b">
        <f t="shared" si="5"/>
        <v>1</v>
      </c>
      <c r="E362" s="41" t="s">
        <v>1142</v>
      </c>
    </row>
    <row r="363" spans="1:5" ht="14.5" customHeight="1" x14ac:dyDescent="0.2">
      <c r="A363" s="38" t="s">
        <v>138</v>
      </c>
      <c r="B363" s="38" t="s">
        <v>153</v>
      </c>
      <c r="C363" s="40">
        <v>363</v>
      </c>
      <c r="D363" s="40" t="b">
        <f t="shared" si="5"/>
        <v>1</v>
      </c>
      <c r="E363" s="41" t="s">
        <v>1241</v>
      </c>
    </row>
    <row r="364" spans="1:5" ht="14.5" customHeight="1" x14ac:dyDescent="0.2">
      <c r="A364" s="38" t="s">
        <v>209</v>
      </c>
      <c r="B364" s="38" t="s">
        <v>208</v>
      </c>
      <c r="C364" s="40">
        <v>364</v>
      </c>
      <c r="D364" s="40" t="b">
        <f t="shared" si="5"/>
        <v>1</v>
      </c>
      <c r="E364" s="41" t="s">
        <v>441</v>
      </c>
    </row>
    <row r="365" spans="1:5" ht="14.5" customHeight="1" x14ac:dyDescent="0.2">
      <c r="A365" s="38" t="s">
        <v>210</v>
      </c>
      <c r="B365" s="38" t="s">
        <v>133</v>
      </c>
      <c r="C365" s="40">
        <v>365</v>
      </c>
      <c r="D365" s="40" t="b">
        <f t="shared" si="5"/>
        <v>1</v>
      </c>
      <c r="E365" s="41" t="s">
        <v>441</v>
      </c>
    </row>
    <row r="366" spans="1:5" ht="14.5" customHeight="1" x14ac:dyDescent="0.2">
      <c r="A366" s="38" t="s">
        <v>210</v>
      </c>
      <c r="B366" s="38" t="s">
        <v>231</v>
      </c>
      <c r="C366" s="40">
        <v>366</v>
      </c>
      <c r="D366" s="40" t="b">
        <f t="shared" si="5"/>
        <v>1</v>
      </c>
      <c r="E366" s="41" t="s">
        <v>441</v>
      </c>
    </row>
    <row r="367" spans="1:5" ht="14.5" customHeight="1" x14ac:dyDescent="0.2">
      <c r="A367" s="38" t="s">
        <v>133</v>
      </c>
      <c r="B367" s="38" t="s">
        <v>231</v>
      </c>
      <c r="C367" s="40">
        <v>367</v>
      </c>
      <c r="D367" s="40" t="b">
        <f t="shared" si="5"/>
        <v>1</v>
      </c>
      <c r="E367" s="41" t="s">
        <v>441</v>
      </c>
    </row>
    <row r="368" spans="1:5" ht="14.5" customHeight="1" x14ac:dyDescent="0.2">
      <c r="A368" s="38" t="s">
        <v>211</v>
      </c>
      <c r="B368" s="38" t="s">
        <v>208</v>
      </c>
      <c r="C368" s="40">
        <v>368</v>
      </c>
      <c r="D368" s="40" t="b">
        <f t="shared" si="5"/>
        <v>1</v>
      </c>
      <c r="E368" s="41" t="s">
        <v>441</v>
      </c>
    </row>
    <row r="369" spans="1:5" ht="14.5" customHeight="1" x14ac:dyDescent="0.2">
      <c r="A369" s="38" t="s">
        <v>232</v>
      </c>
      <c r="B369" s="38" t="s">
        <v>161</v>
      </c>
      <c r="C369" s="40">
        <v>369</v>
      </c>
      <c r="D369" s="40" t="b">
        <f t="shared" si="5"/>
        <v>1</v>
      </c>
      <c r="E369" s="41" t="s">
        <v>441</v>
      </c>
    </row>
    <row r="370" spans="1:5" ht="14.5" customHeight="1" x14ac:dyDescent="0.2">
      <c r="A370" s="38" t="s">
        <v>197</v>
      </c>
      <c r="B370" s="38" t="s">
        <v>188</v>
      </c>
      <c r="C370" s="40">
        <v>370</v>
      </c>
      <c r="D370" s="40" t="b">
        <f t="shared" si="5"/>
        <v>1</v>
      </c>
      <c r="E370" s="41" t="s">
        <v>1122</v>
      </c>
    </row>
    <row r="371" spans="1:5" ht="14.5" customHeight="1" x14ac:dyDescent="0.2">
      <c r="A371" s="38" t="s">
        <v>209</v>
      </c>
      <c r="B371" s="38" t="s">
        <v>161</v>
      </c>
      <c r="C371" s="40">
        <v>371</v>
      </c>
      <c r="D371" s="40" t="b">
        <f t="shared" si="5"/>
        <v>1</v>
      </c>
      <c r="E371" s="41" t="s">
        <v>1122</v>
      </c>
    </row>
    <row r="372" spans="1:5" ht="14.5" customHeight="1" x14ac:dyDescent="0.2">
      <c r="A372" s="38" t="s">
        <v>188</v>
      </c>
      <c r="B372" s="38" t="s">
        <v>254</v>
      </c>
      <c r="C372" s="40">
        <v>372</v>
      </c>
      <c r="D372" s="40" t="b">
        <f t="shared" si="5"/>
        <v>1</v>
      </c>
      <c r="E372" s="41" t="s">
        <v>1122</v>
      </c>
    </row>
    <row r="373" spans="1:5" ht="14.5" customHeight="1" x14ac:dyDescent="0.2">
      <c r="A373" s="38" t="s">
        <v>160</v>
      </c>
      <c r="B373" s="38" t="s">
        <v>188</v>
      </c>
      <c r="C373" s="40">
        <v>373</v>
      </c>
      <c r="D373" s="40" t="b">
        <f t="shared" si="5"/>
        <v>1</v>
      </c>
      <c r="E373" s="41" t="s">
        <v>1122</v>
      </c>
    </row>
    <row r="374" spans="1:5" ht="14.5" customHeight="1" x14ac:dyDescent="0.2">
      <c r="A374" s="38" t="s">
        <v>171</v>
      </c>
      <c r="B374" s="38" t="s">
        <v>133</v>
      </c>
      <c r="C374" s="40">
        <v>374</v>
      </c>
      <c r="D374" s="40" t="b">
        <f t="shared" si="5"/>
        <v>1</v>
      </c>
      <c r="E374" s="41" t="s">
        <v>1143</v>
      </c>
    </row>
    <row r="375" spans="1:5" ht="14.5" customHeight="1" x14ac:dyDescent="0.2">
      <c r="A375" s="38" t="s">
        <v>161</v>
      </c>
      <c r="B375" s="38" t="s">
        <v>171</v>
      </c>
      <c r="C375" s="40">
        <v>375</v>
      </c>
      <c r="D375" s="40" t="b">
        <f t="shared" si="5"/>
        <v>1</v>
      </c>
      <c r="E375" s="41" t="s">
        <v>1438</v>
      </c>
    </row>
    <row r="376" spans="1:5" ht="14.5" customHeight="1" x14ac:dyDescent="0.2">
      <c r="A376" s="38" t="s">
        <v>170</v>
      </c>
      <c r="B376" s="38" t="s">
        <v>291</v>
      </c>
      <c r="C376" s="40">
        <v>376</v>
      </c>
      <c r="D376" s="40" t="b">
        <f t="shared" si="5"/>
        <v>1</v>
      </c>
      <c r="E376" s="41" t="s">
        <v>440</v>
      </c>
    </row>
    <row r="377" spans="1:5" ht="14.5" customHeight="1" x14ac:dyDescent="0.2">
      <c r="A377" s="38" t="s">
        <v>161</v>
      </c>
      <c r="B377" s="38" t="s">
        <v>313</v>
      </c>
      <c r="C377" s="40">
        <v>377</v>
      </c>
      <c r="D377" s="40" t="b">
        <f t="shared" si="5"/>
        <v>1</v>
      </c>
      <c r="E377" s="41" t="s">
        <v>440</v>
      </c>
    </row>
    <row r="378" spans="1:5" ht="14.5" customHeight="1" x14ac:dyDescent="0.2">
      <c r="A378" s="38" t="s">
        <v>171</v>
      </c>
      <c r="B378" s="38" t="s">
        <v>170</v>
      </c>
      <c r="C378" s="40">
        <v>378</v>
      </c>
      <c r="D378" s="40" t="b">
        <f t="shared" si="5"/>
        <v>1</v>
      </c>
      <c r="E378" s="41" t="s">
        <v>440</v>
      </c>
    </row>
    <row r="379" spans="1:5" ht="14.5" customHeight="1" x14ac:dyDescent="0.2">
      <c r="A379" s="38" t="s">
        <v>171</v>
      </c>
      <c r="B379" s="38" t="s">
        <v>291</v>
      </c>
      <c r="C379" s="40">
        <v>379</v>
      </c>
      <c r="D379" s="40" t="b">
        <f t="shared" si="5"/>
        <v>1</v>
      </c>
      <c r="E379" s="41" t="s">
        <v>440</v>
      </c>
    </row>
    <row r="380" spans="1:5" ht="14.5" customHeight="1" x14ac:dyDescent="0.2">
      <c r="A380" s="38" t="s">
        <v>171</v>
      </c>
      <c r="B380" s="38" t="s">
        <v>313</v>
      </c>
      <c r="C380" s="40">
        <v>380</v>
      </c>
      <c r="D380" s="40" t="b">
        <f t="shared" si="5"/>
        <v>1</v>
      </c>
      <c r="E380" s="41" t="s">
        <v>440</v>
      </c>
    </row>
    <row r="381" spans="1:5" ht="14.5" customHeight="1" x14ac:dyDescent="0.2">
      <c r="A381" s="38" t="s">
        <v>135</v>
      </c>
      <c r="B381" s="38" t="s">
        <v>150</v>
      </c>
      <c r="C381" s="40">
        <v>381</v>
      </c>
      <c r="D381" s="40" t="b">
        <f t="shared" si="5"/>
        <v>1</v>
      </c>
      <c r="E381" s="41" t="s">
        <v>1120</v>
      </c>
    </row>
    <row r="382" spans="1:5" ht="14.5" customHeight="1" x14ac:dyDescent="0.2">
      <c r="A382" s="38" t="s">
        <v>133</v>
      </c>
      <c r="B382" s="38" t="s">
        <v>135</v>
      </c>
      <c r="C382" s="40">
        <v>382</v>
      </c>
      <c r="D382" s="40" t="b">
        <f t="shared" si="5"/>
        <v>1</v>
      </c>
      <c r="E382" s="41" t="s">
        <v>1120</v>
      </c>
    </row>
    <row r="383" spans="1:5" ht="14.5" customHeight="1" x14ac:dyDescent="0.2">
      <c r="A383" s="38" t="s">
        <v>208</v>
      </c>
      <c r="B383" s="38" t="s">
        <v>303</v>
      </c>
      <c r="C383" s="40">
        <v>383</v>
      </c>
      <c r="D383" s="40" t="b">
        <f t="shared" si="5"/>
        <v>1</v>
      </c>
      <c r="E383" s="41" t="s">
        <v>1221</v>
      </c>
    </row>
    <row r="384" spans="1:5" ht="14.5" customHeight="1" x14ac:dyDescent="0.2">
      <c r="A384" s="38" t="s">
        <v>208</v>
      </c>
      <c r="B384" s="38" t="s">
        <v>309</v>
      </c>
      <c r="C384" s="40">
        <v>384</v>
      </c>
      <c r="D384" s="40" t="b">
        <f t="shared" si="5"/>
        <v>1</v>
      </c>
      <c r="E384" s="41" t="s">
        <v>1221</v>
      </c>
    </row>
    <row r="385" spans="1:5" ht="14.5" customHeight="1" x14ac:dyDescent="0.2">
      <c r="A385" s="38" t="s">
        <v>236</v>
      </c>
      <c r="B385" s="38" t="s">
        <v>208</v>
      </c>
      <c r="C385" s="40">
        <v>385</v>
      </c>
      <c r="D385" s="40" t="b">
        <f t="shared" si="5"/>
        <v>1</v>
      </c>
      <c r="E385" s="41" t="s">
        <v>1224</v>
      </c>
    </row>
    <row r="386" spans="1:5" ht="14.5" customHeight="1" x14ac:dyDescent="0.2">
      <c r="A386" s="38" t="s">
        <v>161</v>
      </c>
      <c r="B386" s="38" t="s">
        <v>135</v>
      </c>
      <c r="C386" s="40">
        <v>386</v>
      </c>
      <c r="D386" s="40" t="b">
        <f t="shared" si="5"/>
        <v>1</v>
      </c>
      <c r="E386" s="41" t="s">
        <v>1436</v>
      </c>
    </row>
    <row r="387" spans="1:5" ht="14.5" customHeight="1" x14ac:dyDescent="0.2">
      <c r="A387" s="38" t="s">
        <v>171</v>
      </c>
      <c r="B387" s="38" t="s">
        <v>188</v>
      </c>
      <c r="C387" s="40">
        <v>387</v>
      </c>
      <c r="D387" s="40" t="b">
        <f t="shared" ref="D387:D450" si="6" xml:space="preserve"> IF(AND(TRUE), TRUE, FALSE)</f>
        <v>1</v>
      </c>
      <c r="E387" s="41" t="s">
        <v>1219</v>
      </c>
    </row>
    <row r="388" spans="1:5" ht="14.5" customHeight="1" x14ac:dyDescent="0.2">
      <c r="A388" s="38" t="s">
        <v>208</v>
      </c>
      <c r="B388" s="38" t="s">
        <v>171</v>
      </c>
      <c r="C388" s="40">
        <v>388</v>
      </c>
      <c r="D388" s="40" t="b">
        <f t="shared" si="6"/>
        <v>1</v>
      </c>
      <c r="E388" s="41" t="s">
        <v>1219</v>
      </c>
    </row>
    <row r="389" spans="1:5" ht="14.5" customHeight="1" x14ac:dyDescent="0.2">
      <c r="A389" s="38" t="s">
        <v>208</v>
      </c>
      <c r="B389" s="38" t="s">
        <v>188</v>
      </c>
      <c r="C389" s="40">
        <v>389</v>
      </c>
      <c r="D389" s="40" t="b">
        <f t="shared" si="6"/>
        <v>1</v>
      </c>
      <c r="E389" s="41" t="s">
        <v>1219</v>
      </c>
    </row>
    <row r="390" spans="1:5" ht="14.5" customHeight="1" x14ac:dyDescent="0.2">
      <c r="A390" s="38" t="s">
        <v>140</v>
      </c>
      <c r="B390" s="38" t="s">
        <v>207</v>
      </c>
      <c r="C390" s="40">
        <v>390</v>
      </c>
      <c r="D390" s="40" t="b">
        <f t="shared" si="6"/>
        <v>1</v>
      </c>
      <c r="E390" s="41" t="s">
        <v>1439</v>
      </c>
    </row>
    <row r="391" spans="1:5" ht="14.5" customHeight="1" x14ac:dyDescent="0.2">
      <c r="A391" s="38" t="s">
        <v>138</v>
      </c>
      <c r="B391" s="38" t="s">
        <v>302</v>
      </c>
      <c r="C391" s="40">
        <v>391</v>
      </c>
      <c r="D391" s="40" t="b">
        <f t="shared" si="6"/>
        <v>1</v>
      </c>
      <c r="E391" s="41" t="s">
        <v>1242</v>
      </c>
    </row>
    <row r="392" spans="1:5" ht="14.5" customHeight="1" x14ac:dyDescent="0.2">
      <c r="A392" s="38" t="s">
        <v>138</v>
      </c>
      <c r="B392" s="38" t="s">
        <v>207</v>
      </c>
      <c r="C392" s="40">
        <v>392</v>
      </c>
      <c r="D392" s="40" t="b">
        <f t="shared" si="6"/>
        <v>1</v>
      </c>
      <c r="E392" s="41" t="s">
        <v>1242</v>
      </c>
    </row>
    <row r="393" spans="1:5" ht="14.5" customHeight="1" x14ac:dyDescent="0.2">
      <c r="A393" s="38" t="s">
        <v>207</v>
      </c>
      <c r="B393" s="38" t="s">
        <v>208</v>
      </c>
      <c r="C393" s="40">
        <v>393</v>
      </c>
      <c r="D393" s="40" t="b">
        <f t="shared" si="6"/>
        <v>1</v>
      </c>
      <c r="E393" s="41" t="s">
        <v>1242</v>
      </c>
    </row>
    <row r="394" spans="1:5" ht="14.5" customHeight="1" x14ac:dyDescent="0.2">
      <c r="A394" s="38" t="s">
        <v>242</v>
      </c>
      <c r="B394" s="38" t="s">
        <v>135</v>
      </c>
      <c r="C394" s="40">
        <v>394</v>
      </c>
      <c r="D394" s="40" t="b">
        <f t="shared" si="6"/>
        <v>1</v>
      </c>
      <c r="E394" s="41" t="s">
        <v>1435</v>
      </c>
    </row>
    <row r="395" spans="1:5" ht="14.5" customHeight="1" x14ac:dyDescent="0.2">
      <c r="A395" s="38" t="s">
        <v>161</v>
      </c>
      <c r="B395" s="38" t="s">
        <v>188</v>
      </c>
      <c r="C395" s="40">
        <v>395</v>
      </c>
      <c r="D395" s="40" t="b">
        <f t="shared" si="6"/>
        <v>1</v>
      </c>
      <c r="E395" s="41" t="s">
        <v>1437</v>
      </c>
    </row>
    <row r="396" spans="1:5" ht="14.5" customHeight="1" x14ac:dyDescent="0.2">
      <c r="A396" s="38" t="s">
        <v>263</v>
      </c>
      <c r="B396" s="38" t="s">
        <v>199</v>
      </c>
      <c r="C396" s="40">
        <v>396</v>
      </c>
      <c r="D396" s="40" t="b">
        <f t="shared" si="6"/>
        <v>1</v>
      </c>
      <c r="E396" s="41" t="s">
        <v>1133</v>
      </c>
    </row>
    <row r="397" spans="1:5" ht="14.5" customHeight="1" x14ac:dyDescent="0.2">
      <c r="A397" s="38" t="s">
        <v>138</v>
      </c>
      <c r="B397" s="38" t="s">
        <v>199</v>
      </c>
      <c r="C397" s="40">
        <v>397</v>
      </c>
      <c r="D397" s="40" t="b">
        <f t="shared" si="6"/>
        <v>1</v>
      </c>
      <c r="E397" s="41" t="s">
        <v>1133</v>
      </c>
    </row>
    <row r="398" spans="1:5" ht="14.5" customHeight="1" x14ac:dyDescent="0.2">
      <c r="A398" s="38" t="s">
        <v>180</v>
      </c>
      <c r="B398" s="38" t="s">
        <v>174</v>
      </c>
      <c r="C398" s="40">
        <v>398</v>
      </c>
      <c r="D398" s="40" t="b">
        <f t="shared" si="6"/>
        <v>1</v>
      </c>
      <c r="E398" s="41" t="s">
        <v>1110</v>
      </c>
    </row>
    <row r="399" spans="1:5" ht="14.5" customHeight="1" x14ac:dyDescent="0.2">
      <c r="A399" s="38" t="s">
        <v>138</v>
      </c>
      <c r="B399" s="38" t="s">
        <v>174</v>
      </c>
      <c r="C399" s="40">
        <v>399</v>
      </c>
      <c r="D399" s="40" t="b">
        <f t="shared" si="6"/>
        <v>1</v>
      </c>
      <c r="E399" s="41" t="s">
        <v>1110</v>
      </c>
    </row>
    <row r="400" spans="1:5" ht="14.5" customHeight="1" x14ac:dyDescent="0.2">
      <c r="A400" s="38" t="s">
        <v>177</v>
      </c>
      <c r="B400" s="38" t="s">
        <v>289</v>
      </c>
      <c r="C400" s="40">
        <v>400</v>
      </c>
      <c r="D400" s="40" t="b">
        <f t="shared" si="6"/>
        <v>1</v>
      </c>
      <c r="E400" s="41" t="s">
        <v>1196</v>
      </c>
    </row>
    <row r="401" spans="1:5" ht="14.5" customHeight="1" x14ac:dyDescent="0.2">
      <c r="A401" s="38" t="s">
        <v>174</v>
      </c>
      <c r="B401" s="38" t="s">
        <v>289</v>
      </c>
      <c r="C401" s="40">
        <v>401</v>
      </c>
      <c r="D401" s="40" t="b">
        <f t="shared" si="6"/>
        <v>1</v>
      </c>
      <c r="E401" s="41" t="s">
        <v>1196</v>
      </c>
    </row>
    <row r="402" spans="1:5" ht="14.5" customHeight="1" x14ac:dyDescent="0.2">
      <c r="A402" s="38" t="s">
        <v>138</v>
      </c>
      <c r="B402" s="38" t="s">
        <v>178</v>
      </c>
      <c r="C402" s="40">
        <v>402</v>
      </c>
      <c r="D402" s="40" t="b">
        <f t="shared" si="6"/>
        <v>1</v>
      </c>
      <c r="E402" s="41" t="s">
        <v>1196</v>
      </c>
    </row>
    <row r="403" spans="1:5" ht="14.5" customHeight="1" x14ac:dyDescent="0.2">
      <c r="A403" s="38" t="s">
        <v>174</v>
      </c>
      <c r="B403" s="38" t="s">
        <v>176</v>
      </c>
      <c r="C403" s="40">
        <v>403</v>
      </c>
      <c r="D403" s="40" t="b">
        <f t="shared" si="6"/>
        <v>1</v>
      </c>
      <c r="E403" s="41" t="s">
        <v>1416</v>
      </c>
    </row>
    <row r="404" spans="1:5" ht="14.5" customHeight="1" x14ac:dyDescent="0.2">
      <c r="A404" s="38" t="s">
        <v>176</v>
      </c>
      <c r="B404" s="38" t="s">
        <v>181</v>
      </c>
      <c r="C404" s="40">
        <v>404</v>
      </c>
      <c r="D404" s="40" t="b">
        <f t="shared" si="6"/>
        <v>1</v>
      </c>
      <c r="E404" s="41" t="s">
        <v>1151</v>
      </c>
    </row>
    <row r="405" spans="1:5" ht="14.5" customHeight="1" x14ac:dyDescent="0.2">
      <c r="A405" s="38" t="s">
        <v>174</v>
      </c>
      <c r="B405" s="38" t="s">
        <v>178</v>
      </c>
      <c r="C405" s="40">
        <v>405</v>
      </c>
      <c r="D405" s="40" t="b">
        <f t="shared" si="6"/>
        <v>1</v>
      </c>
      <c r="E405" s="41" t="s">
        <v>1151</v>
      </c>
    </row>
    <row r="406" spans="1:5" ht="14.5" customHeight="1" x14ac:dyDescent="0.2">
      <c r="A406" s="38" t="s">
        <v>174</v>
      </c>
      <c r="B406" s="38" t="s">
        <v>181</v>
      </c>
      <c r="C406" s="40">
        <v>406</v>
      </c>
      <c r="D406" s="40" t="b">
        <f t="shared" si="6"/>
        <v>1</v>
      </c>
      <c r="E406" s="41" t="s">
        <v>1151</v>
      </c>
    </row>
    <row r="407" spans="1:5" ht="14.5" customHeight="1" x14ac:dyDescent="0.2">
      <c r="A407" s="38" t="s">
        <v>174</v>
      </c>
      <c r="B407" s="38" t="s">
        <v>175</v>
      </c>
      <c r="C407" s="40">
        <v>407</v>
      </c>
      <c r="D407" s="40" t="b">
        <f t="shared" si="6"/>
        <v>1</v>
      </c>
      <c r="E407" s="41" t="s">
        <v>1151</v>
      </c>
    </row>
    <row r="408" spans="1:5" ht="14.5" customHeight="1" x14ac:dyDescent="0.2">
      <c r="A408" s="38" t="s">
        <v>174</v>
      </c>
      <c r="B408" s="38" t="s">
        <v>177</v>
      </c>
      <c r="C408" s="40">
        <v>408</v>
      </c>
      <c r="D408" s="40" t="b">
        <f t="shared" si="6"/>
        <v>1</v>
      </c>
      <c r="E408" s="41" t="s">
        <v>1151</v>
      </c>
    </row>
    <row r="409" spans="1:5" ht="14.5" customHeight="1" x14ac:dyDescent="0.2">
      <c r="A409" s="38" t="s">
        <v>175</v>
      </c>
      <c r="B409" s="38" t="s">
        <v>176</v>
      </c>
      <c r="C409" s="40">
        <v>409</v>
      </c>
      <c r="D409" s="40" t="b">
        <f t="shared" si="6"/>
        <v>1</v>
      </c>
      <c r="E409" s="41" t="s">
        <v>1151</v>
      </c>
    </row>
    <row r="410" spans="1:5" ht="14.5" customHeight="1" x14ac:dyDescent="0.2">
      <c r="A410" s="38" t="s">
        <v>150</v>
      </c>
      <c r="B410" s="38" t="s">
        <v>199</v>
      </c>
      <c r="C410" s="40">
        <v>410</v>
      </c>
      <c r="D410" s="40" t="b">
        <f t="shared" si="6"/>
        <v>1</v>
      </c>
      <c r="E410" s="41" t="s">
        <v>1155</v>
      </c>
    </row>
    <row r="411" spans="1:5" ht="14.5" customHeight="1" x14ac:dyDescent="0.2">
      <c r="A411" s="38" t="s">
        <v>231</v>
      </c>
      <c r="B411" s="38" t="s">
        <v>232</v>
      </c>
      <c r="C411" s="40">
        <v>411</v>
      </c>
      <c r="D411" s="40" t="b">
        <f t="shared" si="6"/>
        <v>1</v>
      </c>
      <c r="E411" s="41" t="s">
        <v>1441</v>
      </c>
    </row>
    <row r="412" spans="1:5" ht="14.5" customHeight="1" x14ac:dyDescent="0.2">
      <c r="A412" s="38" t="s">
        <v>134</v>
      </c>
      <c r="B412" s="38" t="s">
        <v>166</v>
      </c>
      <c r="C412" s="40">
        <v>412</v>
      </c>
      <c r="D412" s="40" t="b">
        <f t="shared" si="6"/>
        <v>1</v>
      </c>
      <c r="E412" s="41" t="s">
        <v>1441</v>
      </c>
    </row>
    <row r="413" spans="1:5" ht="14.5" customHeight="1" x14ac:dyDescent="0.2">
      <c r="A413" s="38" t="s">
        <v>134</v>
      </c>
      <c r="B413" s="38" t="s">
        <v>201</v>
      </c>
      <c r="C413" s="40">
        <v>413</v>
      </c>
      <c r="D413" s="40" t="b">
        <f t="shared" si="6"/>
        <v>1</v>
      </c>
      <c r="E413" s="41" t="s">
        <v>1441</v>
      </c>
    </row>
    <row r="414" spans="1:5" ht="14.5" customHeight="1" x14ac:dyDescent="0.2">
      <c r="A414" s="38" t="s">
        <v>166</v>
      </c>
      <c r="B414" s="38" t="s">
        <v>138</v>
      </c>
      <c r="C414" s="40">
        <v>414</v>
      </c>
      <c r="D414" s="40" t="b">
        <f t="shared" si="6"/>
        <v>1</v>
      </c>
      <c r="E414" s="41" t="s">
        <v>1441</v>
      </c>
    </row>
    <row r="415" spans="1:5" ht="14.5" customHeight="1" x14ac:dyDescent="0.2">
      <c r="A415" s="38" t="s">
        <v>166</v>
      </c>
      <c r="B415" s="38" t="s">
        <v>206</v>
      </c>
      <c r="C415" s="40">
        <v>415</v>
      </c>
      <c r="D415" s="40" t="b">
        <f t="shared" si="6"/>
        <v>1</v>
      </c>
      <c r="E415" s="41" t="s">
        <v>1441</v>
      </c>
    </row>
    <row r="416" spans="1:5" ht="14.5" customHeight="1" x14ac:dyDescent="0.2">
      <c r="A416" s="38" t="s">
        <v>169</v>
      </c>
      <c r="B416" s="38" t="s">
        <v>290</v>
      </c>
      <c r="C416" s="40">
        <v>416</v>
      </c>
      <c r="D416" s="40" t="b">
        <f t="shared" si="6"/>
        <v>1</v>
      </c>
      <c r="E416" s="41" t="s">
        <v>1442</v>
      </c>
    </row>
    <row r="417" spans="1:5" ht="14.5" customHeight="1" x14ac:dyDescent="0.2">
      <c r="A417" s="38" t="s">
        <v>169</v>
      </c>
      <c r="B417" s="38" t="s">
        <v>198</v>
      </c>
      <c r="C417" s="40">
        <v>417</v>
      </c>
      <c r="D417" s="40" t="b">
        <f t="shared" si="6"/>
        <v>1</v>
      </c>
      <c r="E417" s="41" t="s">
        <v>1442</v>
      </c>
    </row>
    <row r="418" spans="1:5" ht="14.5" customHeight="1" x14ac:dyDescent="0.2">
      <c r="A418" s="38" t="s">
        <v>169</v>
      </c>
      <c r="B418" s="38" t="s">
        <v>180</v>
      </c>
      <c r="C418" s="40">
        <v>418</v>
      </c>
      <c r="D418" s="40" t="b">
        <f t="shared" si="6"/>
        <v>1</v>
      </c>
      <c r="E418" s="41" t="s">
        <v>1442</v>
      </c>
    </row>
    <row r="419" spans="1:5" ht="14.5" customHeight="1" x14ac:dyDescent="0.2">
      <c r="A419" s="38" t="s">
        <v>169</v>
      </c>
      <c r="B419" s="38" t="s">
        <v>199</v>
      </c>
      <c r="C419" s="40">
        <v>419</v>
      </c>
      <c r="D419" s="40" t="b">
        <f t="shared" si="6"/>
        <v>1</v>
      </c>
      <c r="E419" s="41" t="s">
        <v>1442</v>
      </c>
    </row>
    <row r="420" spans="1:5" ht="14.5" customHeight="1" x14ac:dyDescent="0.2">
      <c r="A420" s="38" t="s">
        <v>169</v>
      </c>
      <c r="B420" s="38" t="s">
        <v>263</v>
      </c>
      <c r="C420" s="40">
        <v>420</v>
      </c>
      <c r="D420" s="40" t="b">
        <f t="shared" si="6"/>
        <v>1</v>
      </c>
      <c r="E420" s="41" t="s">
        <v>1442</v>
      </c>
    </row>
    <row r="421" spans="1:5" ht="14.5" customHeight="1" x14ac:dyDescent="0.2">
      <c r="A421" s="38" t="s">
        <v>169</v>
      </c>
      <c r="B421" s="38" t="s">
        <v>260</v>
      </c>
      <c r="C421" s="40">
        <v>421</v>
      </c>
      <c r="D421" s="40" t="b">
        <f t="shared" si="6"/>
        <v>1</v>
      </c>
      <c r="E421" s="41" t="s">
        <v>1442</v>
      </c>
    </row>
    <row r="422" spans="1:5" ht="14.5" customHeight="1" x14ac:dyDescent="0.2">
      <c r="A422" s="38" t="s">
        <v>166</v>
      </c>
      <c r="B422" s="38" t="s">
        <v>135</v>
      </c>
      <c r="C422" s="40">
        <v>422</v>
      </c>
      <c r="D422" s="40" t="b">
        <f t="shared" si="6"/>
        <v>1</v>
      </c>
      <c r="E422" s="41" t="s">
        <v>1443</v>
      </c>
    </row>
    <row r="423" spans="1:5" ht="14.5" customHeight="1" x14ac:dyDescent="0.2">
      <c r="A423" s="38" t="s">
        <v>166</v>
      </c>
      <c r="B423" s="38" t="s">
        <v>231</v>
      </c>
      <c r="C423" s="40">
        <v>423</v>
      </c>
      <c r="D423" s="40" t="b">
        <f t="shared" si="6"/>
        <v>1</v>
      </c>
      <c r="E423" s="41" t="s">
        <v>1443</v>
      </c>
    </row>
    <row r="424" spans="1:5" ht="14.5" customHeight="1" x14ac:dyDescent="0.2">
      <c r="A424" s="38" t="s">
        <v>249</v>
      </c>
      <c r="B424" s="38" t="s">
        <v>138</v>
      </c>
      <c r="C424" s="40">
        <v>424</v>
      </c>
      <c r="D424" s="40" t="b">
        <f t="shared" si="6"/>
        <v>1</v>
      </c>
      <c r="E424" s="41" t="s">
        <v>1111</v>
      </c>
    </row>
    <row r="425" spans="1:5" ht="14.5" customHeight="1" x14ac:dyDescent="0.2">
      <c r="A425" s="38" t="s">
        <v>148</v>
      </c>
      <c r="B425" s="38" t="s">
        <v>199</v>
      </c>
      <c r="C425" s="40">
        <v>425</v>
      </c>
      <c r="D425" s="40" t="b">
        <f t="shared" si="6"/>
        <v>1</v>
      </c>
      <c r="E425" s="41" t="s">
        <v>1111</v>
      </c>
    </row>
    <row r="426" spans="1:5" ht="14.5" customHeight="1" x14ac:dyDescent="0.2">
      <c r="A426" s="38" t="s">
        <v>249</v>
      </c>
      <c r="B426" s="38" t="s">
        <v>253</v>
      </c>
      <c r="C426" s="40">
        <v>426</v>
      </c>
      <c r="D426" s="40" t="b">
        <f t="shared" si="6"/>
        <v>1</v>
      </c>
      <c r="E426" s="41" t="s">
        <v>1112</v>
      </c>
    </row>
    <row r="427" spans="1:5" ht="14.5" customHeight="1" x14ac:dyDescent="0.2">
      <c r="A427" s="38" t="s">
        <v>148</v>
      </c>
      <c r="B427" s="38" t="s">
        <v>253</v>
      </c>
      <c r="C427" s="40">
        <v>427</v>
      </c>
      <c r="D427" s="40" t="b">
        <f t="shared" si="6"/>
        <v>1</v>
      </c>
      <c r="E427" s="41" t="s">
        <v>1112</v>
      </c>
    </row>
    <row r="428" spans="1:5" ht="14.5" customHeight="1" x14ac:dyDescent="0.2">
      <c r="A428" s="38" t="s">
        <v>253</v>
      </c>
      <c r="B428" s="38" t="s">
        <v>255</v>
      </c>
      <c r="C428" s="40">
        <v>428</v>
      </c>
      <c r="D428" s="40" t="b">
        <f t="shared" si="6"/>
        <v>1</v>
      </c>
      <c r="E428" s="41" t="s">
        <v>1112</v>
      </c>
    </row>
    <row r="429" spans="1:5" ht="14.5" customHeight="1" x14ac:dyDescent="0.2">
      <c r="A429" s="38" t="s">
        <v>249</v>
      </c>
      <c r="B429" s="38" t="s">
        <v>254</v>
      </c>
      <c r="C429" s="40">
        <v>429</v>
      </c>
      <c r="D429" s="40" t="b">
        <f t="shared" si="6"/>
        <v>1</v>
      </c>
      <c r="E429" s="41" t="s">
        <v>1113</v>
      </c>
    </row>
    <row r="430" spans="1:5" ht="14.5" customHeight="1" x14ac:dyDescent="0.2">
      <c r="A430" s="38" t="s">
        <v>253</v>
      </c>
      <c r="B430" s="38" t="s">
        <v>254</v>
      </c>
      <c r="C430" s="40">
        <v>430</v>
      </c>
      <c r="D430" s="40" t="b">
        <f t="shared" si="6"/>
        <v>1</v>
      </c>
      <c r="E430" s="41" t="s">
        <v>1113</v>
      </c>
    </row>
    <row r="431" spans="1:5" ht="14.5" customHeight="1" x14ac:dyDescent="0.2">
      <c r="A431" s="38" t="s">
        <v>249</v>
      </c>
      <c r="B431" s="38" t="s">
        <v>313</v>
      </c>
      <c r="C431" s="40">
        <v>431</v>
      </c>
      <c r="D431" s="40" t="b">
        <f t="shared" si="6"/>
        <v>1</v>
      </c>
      <c r="E431" s="41" t="s">
        <v>1114</v>
      </c>
    </row>
    <row r="432" spans="1:5" ht="14.5" customHeight="1" x14ac:dyDescent="0.2">
      <c r="A432" s="38" t="s">
        <v>253</v>
      </c>
      <c r="B432" s="38" t="s">
        <v>313</v>
      </c>
      <c r="C432" s="40">
        <v>432</v>
      </c>
      <c r="D432" s="40" t="b">
        <f t="shared" si="6"/>
        <v>1</v>
      </c>
      <c r="E432" s="41" t="s">
        <v>1114</v>
      </c>
    </row>
    <row r="433" spans="1:5" ht="14.5" customHeight="1" x14ac:dyDescent="0.2">
      <c r="A433" s="38" t="s">
        <v>254</v>
      </c>
      <c r="B433" s="38" t="s">
        <v>313</v>
      </c>
      <c r="C433" s="40">
        <v>433</v>
      </c>
      <c r="D433" s="40" t="b">
        <f t="shared" si="6"/>
        <v>1</v>
      </c>
      <c r="E433" s="41" t="s">
        <v>1114</v>
      </c>
    </row>
    <row r="434" spans="1:5" ht="14.5" customHeight="1" x14ac:dyDescent="0.2">
      <c r="A434" s="38" t="s">
        <v>160</v>
      </c>
      <c r="B434" s="38" t="s">
        <v>251</v>
      </c>
      <c r="C434" s="40">
        <v>434</v>
      </c>
      <c r="D434" s="40" t="b">
        <f t="shared" si="6"/>
        <v>1</v>
      </c>
      <c r="E434" s="41" t="s">
        <v>1114</v>
      </c>
    </row>
    <row r="435" spans="1:5" ht="14.5" customHeight="1" x14ac:dyDescent="0.2">
      <c r="A435" s="38" t="s">
        <v>138</v>
      </c>
      <c r="B435" s="38" t="s">
        <v>313</v>
      </c>
      <c r="C435" s="40">
        <v>435</v>
      </c>
      <c r="D435" s="40" t="b">
        <f t="shared" si="6"/>
        <v>1</v>
      </c>
      <c r="E435" s="41" t="s">
        <v>1114</v>
      </c>
    </row>
    <row r="436" spans="1:5" ht="14.5" customHeight="1" x14ac:dyDescent="0.2">
      <c r="A436" s="38" t="s">
        <v>251</v>
      </c>
      <c r="B436" s="38" t="s">
        <v>254</v>
      </c>
      <c r="C436" s="40">
        <v>436</v>
      </c>
      <c r="D436" s="40" t="b">
        <f t="shared" si="6"/>
        <v>1</v>
      </c>
      <c r="E436" s="41" t="s">
        <v>1108</v>
      </c>
    </row>
    <row r="437" spans="1:5" ht="14.5" customHeight="1" x14ac:dyDescent="0.2">
      <c r="A437" s="38" t="s">
        <v>252</v>
      </c>
      <c r="B437" s="38" t="s">
        <v>313</v>
      </c>
      <c r="C437" s="40">
        <v>437</v>
      </c>
      <c r="D437" s="40" t="b">
        <f t="shared" si="6"/>
        <v>1</v>
      </c>
      <c r="E437" s="41" t="s">
        <v>1134</v>
      </c>
    </row>
    <row r="438" spans="1:5" ht="14.5" customHeight="1" x14ac:dyDescent="0.2">
      <c r="A438" s="38" t="s">
        <v>252</v>
      </c>
      <c r="B438" s="38" t="s">
        <v>249</v>
      </c>
      <c r="C438" s="40">
        <v>438</v>
      </c>
      <c r="D438" s="40" t="b">
        <f t="shared" si="6"/>
        <v>1</v>
      </c>
      <c r="E438" s="41" t="s">
        <v>1134</v>
      </c>
    </row>
    <row r="439" spans="1:5" ht="14.5" customHeight="1" x14ac:dyDescent="0.2">
      <c r="A439" s="38" t="s">
        <v>252</v>
      </c>
      <c r="B439" s="38" t="s">
        <v>254</v>
      </c>
      <c r="C439" s="40">
        <v>439</v>
      </c>
      <c r="D439" s="40" t="b">
        <f t="shared" si="6"/>
        <v>1</v>
      </c>
      <c r="E439" s="41" t="s">
        <v>1134</v>
      </c>
    </row>
    <row r="440" spans="1:5" ht="14.5" customHeight="1" x14ac:dyDescent="0.2">
      <c r="A440" s="38" t="s">
        <v>252</v>
      </c>
      <c r="B440" s="38" t="s">
        <v>253</v>
      </c>
      <c r="C440" s="40">
        <v>440</v>
      </c>
      <c r="D440" s="40" t="b">
        <f t="shared" si="6"/>
        <v>1</v>
      </c>
      <c r="E440" s="41" t="s">
        <v>1134</v>
      </c>
    </row>
    <row r="441" spans="1:5" ht="14.5" customHeight="1" x14ac:dyDescent="0.2">
      <c r="A441" s="38" t="s">
        <v>252</v>
      </c>
      <c r="B441" s="38" t="s">
        <v>138</v>
      </c>
      <c r="C441" s="40">
        <v>441</v>
      </c>
      <c r="D441" s="40" t="b">
        <f t="shared" si="6"/>
        <v>1</v>
      </c>
      <c r="E441" s="41" t="s">
        <v>1134</v>
      </c>
    </row>
    <row r="442" spans="1:5" ht="14.5" customHeight="1" x14ac:dyDescent="0.2">
      <c r="A442" s="38" t="s">
        <v>138</v>
      </c>
      <c r="B442" s="38" t="s">
        <v>253</v>
      </c>
      <c r="C442" s="40">
        <v>442</v>
      </c>
      <c r="D442" s="40" t="b">
        <f t="shared" si="6"/>
        <v>1</v>
      </c>
      <c r="E442" s="41" t="s">
        <v>1134</v>
      </c>
    </row>
    <row r="443" spans="1:5" ht="14.5" customHeight="1" x14ac:dyDescent="0.2">
      <c r="A443" s="38" t="s">
        <v>160</v>
      </c>
      <c r="B443" s="38" t="s">
        <v>138</v>
      </c>
      <c r="C443" s="40">
        <v>443</v>
      </c>
      <c r="D443" s="40" t="b">
        <f t="shared" si="6"/>
        <v>1</v>
      </c>
      <c r="E443" s="41" t="s">
        <v>1210</v>
      </c>
    </row>
    <row r="444" spans="1:5" ht="14.5" customHeight="1" x14ac:dyDescent="0.2">
      <c r="A444" s="38" t="s">
        <v>138</v>
      </c>
      <c r="B444" s="38" t="s">
        <v>312</v>
      </c>
      <c r="C444" s="40">
        <v>444</v>
      </c>
      <c r="D444" s="40" t="b">
        <f t="shared" si="6"/>
        <v>1</v>
      </c>
      <c r="E444" s="41" t="s">
        <v>451</v>
      </c>
    </row>
    <row r="445" spans="1:5" ht="14.5" customHeight="1" x14ac:dyDescent="0.2">
      <c r="A445" s="38" t="s">
        <v>240</v>
      </c>
      <c r="B445" s="38" t="s">
        <v>210</v>
      </c>
      <c r="C445" s="40">
        <v>445</v>
      </c>
      <c r="D445" s="40" t="b">
        <f t="shared" si="6"/>
        <v>1</v>
      </c>
      <c r="E445" s="41" t="s">
        <v>1174</v>
      </c>
    </row>
    <row r="446" spans="1:5" ht="14.5" customHeight="1" x14ac:dyDescent="0.2">
      <c r="A446" s="38" t="s">
        <v>233</v>
      </c>
      <c r="B446" s="38" t="s">
        <v>261</v>
      </c>
      <c r="C446" s="40">
        <v>446</v>
      </c>
      <c r="D446" s="40" t="b">
        <f t="shared" si="6"/>
        <v>1</v>
      </c>
      <c r="E446" s="41" t="s">
        <v>1254</v>
      </c>
    </row>
    <row r="447" spans="1:5" ht="14.5" customHeight="1" x14ac:dyDescent="0.2">
      <c r="A447" s="38" t="s">
        <v>165</v>
      </c>
      <c r="B447" s="38" t="s">
        <v>210</v>
      </c>
      <c r="C447" s="40">
        <v>447</v>
      </c>
      <c r="D447" s="40" t="b">
        <f t="shared" si="6"/>
        <v>1</v>
      </c>
      <c r="E447" s="41" t="s">
        <v>1444</v>
      </c>
    </row>
    <row r="448" spans="1:5" ht="14.5" customHeight="1" x14ac:dyDescent="0.2">
      <c r="A448" s="38" t="s">
        <v>133</v>
      </c>
      <c r="B448" s="38" t="s">
        <v>241</v>
      </c>
      <c r="C448" s="40">
        <v>448</v>
      </c>
      <c r="D448" s="40" t="b">
        <f t="shared" si="6"/>
        <v>1</v>
      </c>
      <c r="E448" s="41" t="s">
        <v>1445</v>
      </c>
    </row>
    <row r="449" spans="1:5" ht="14.5" customHeight="1" x14ac:dyDescent="0.2">
      <c r="A449" s="38" t="s">
        <v>264</v>
      </c>
      <c r="B449" s="38" t="s">
        <v>138</v>
      </c>
      <c r="C449" s="40">
        <v>449</v>
      </c>
      <c r="D449" s="40" t="b">
        <f t="shared" si="6"/>
        <v>1</v>
      </c>
      <c r="E449" s="41" t="s">
        <v>1253</v>
      </c>
    </row>
    <row r="450" spans="1:5" ht="14.5" customHeight="1" x14ac:dyDescent="0.2">
      <c r="A450" s="38" t="s">
        <v>264</v>
      </c>
      <c r="B450" s="38" t="s">
        <v>142</v>
      </c>
      <c r="C450" s="40">
        <v>450</v>
      </c>
      <c r="D450" s="40" t="b">
        <f t="shared" si="6"/>
        <v>1</v>
      </c>
      <c r="E450" s="41" t="s">
        <v>1253</v>
      </c>
    </row>
    <row r="451" spans="1:5" ht="14.5" customHeight="1" x14ac:dyDescent="0.2">
      <c r="A451" s="38" t="s">
        <v>264</v>
      </c>
      <c r="B451" s="38" t="s">
        <v>265</v>
      </c>
      <c r="C451" s="40">
        <v>451</v>
      </c>
      <c r="D451" s="40" t="b">
        <f t="shared" ref="D451:D484" si="7" xml:space="preserve"> IF(AND(TRUE), TRUE, FALSE)</f>
        <v>1</v>
      </c>
      <c r="E451" s="41" t="s">
        <v>1253</v>
      </c>
    </row>
    <row r="452" spans="1:5" ht="14.5" customHeight="1" x14ac:dyDescent="0.2">
      <c r="A452" s="38" t="s">
        <v>233</v>
      </c>
      <c r="B452" s="38" t="s">
        <v>264</v>
      </c>
      <c r="C452" s="40">
        <v>452</v>
      </c>
      <c r="D452" s="40" t="b">
        <f t="shared" si="7"/>
        <v>1</v>
      </c>
      <c r="E452" s="41" t="s">
        <v>1253</v>
      </c>
    </row>
    <row r="453" spans="1:5" ht="14.5" customHeight="1" x14ac:dyDescent="0.2">
      <c r="A453" s="38" t="s">
        <v>134</v>
      </c>
      <c r="B453" s="38" t="s">
        <v>152</v>
      </c>
      <c r="C453" s="40">
        <v>453</v>
      </c>
      <c r="D453" s="40" t="b">
        <f t="shared" si="7"/>
        <v>1</v>
      </c>
      <c r="E453" s="41" t="s">
        <v>1208</v>
      </c>
    </row>
    <row r="454" spans="1:5" ht="14.5" customHeight="1" x14ac:dyDescent="0.2">
      <c r="A454" s="38" t="s">
        <v>191</v>
      </c>
      <c r="B454" s="38" t="s">
        <v>300</v>
      </c>
      <c r="C454" s="40">
        <v>454</v>
      </c>
      <c r="D454" s="40" t="b">
        <f t="shared" si="7"/>
        <v>1</v>
      </c>
      <c r="E454" s="41" t="s">
        <v>1178</v>
      </c>
    </row>
    <row r="455" spans="1:5" ht="14.5" customHeight="1" x14ac:dyDescent="0.2">
      <c r="A455" s="38" t="s">
        <v>238</v>
      </c>
      <c r="B455" s="38" t="s">
        <v>210</v>
      </c>
      <c r="C455" s="40">
        <v>455</v>
      </c>
      <c r="D455" s="40" t="b">
        <f t="shared" si="7"/>
        <v>1</v>
      </c>
      <c r="E455" s="41" t="s">
        <v>1107</v>
      </c>
    </row>
    <row r="456" spans="1:5" ht="14.5" customHeight="1" x14ac:dyDescent="0.2">
      <c r="A456" s="38" t="s">
        <v>168</v>
      </c>
      <c r="B456" s="38" t="s">
        <v>169</v>
      </c>
      <c r="C456" s="40">
        <v>456</v>
      </c>
      <c r="D456" s="40" t="b">
        <f t="shared" si="7"/>
        <v>1</v>
      </c>
      <c r="E456" s="41" t="s">
        <v>1107</v>
      </c>
    </row>
    <row r="457" spans="1:5" ht="14.5" customHeight="1" x14ac:dyDescent="0.2">
      <c r="A457" s="38" t="s">
        <v>168</v>
      </c>
      <c r="B457" s="38" t="s">
        <v>210</v>
      </c>
      <c r="C457" s="40">
        <v>457</v>
      </c>
      <c r="D457" s="40" t="b">
        <f t="shared" si="7"/>
        <v>1</v>
      </c>
      <c r="E457" s="41" t="s">
        <v>1107</v>
      </c>
    </row>
    <row r="458" spans="1:5" ht="14.5" customHeight="1" x14ac:dyDescent="0.2">
      <c r="A458" s="38" t="s">
        <v>138</v>
      </c>
      <c r="B458" s="38" t="s">
        <v>210</v>
      </c>
      <c r="C458" s="40">
        <v>458</v>
      </c>
      <c r="D458" s="40" t="b">
        <f t="shared" si="7"/>
        <v>1</v>
      </c>
      <c r="E458" s="41" t="s">
        <v>1107</v>
      </c>
    </row>
    <row r="459" spans="1:5" ht="14.5" customHeight="1" x14ac:dyDescent="0.2">
      <c r="A459" s="38" t="s">
        <v>239</v>
      </c>
      <c r="B459" s="38" t="s">
        <v>210</v>
      </c>
      <c r="C459" s="40">
        <v>459</v>
      </c>
      <c r="D459" s="40" t="b">
        <f t="shared" si="7"/>
        <v>1</v>
      </c>
      <c r="E459" s="41" t="s">
        <v>1107</v>
      </c>
    </row>
    <row r="460" spans="1:5" ht="14.5" customHeight="1" x14ac:dyDescent="0.2">
      <c r="A460" s="38" t="s">
        <v>229</v>
      </c>
      <c r="B460" s="38" t="s">
        <v>227</v>
      </c>
      <c r="C460" s="40">
        <v>460</v>
      </c>
      <c r="D460" s="40" t="b">
        <f t="shared" si="7"/>
        <v>1</v>
      </c>
      <c r="E460" s="41" t="s">
        <v>449</v>
      </c>
    </row>
    <row r="461" spans="1:5" ht="14.5" customHeight="1" x14ac:dyDescent="0.2">
      <c r="A461" s="38" t="s">
        <v>228</v>
      </c>
      <c r="B461" s="38" t="s">
        <v>227</v>
      </c>
      <c r="C461" s="40">
        <v>461</v>
      </c>
      <c r="D461" s="40" t="b">
        <f t="shared" si="7"/>
        <v>1</v>
      </c>
      <c r="E461" s="41" t="s">
        <v>449</v>
      </c>
    </row>
    <row r="462" spans="1:5" ht="14.5" customHeight="1" x14ac:dyDescent="0.2">
      <c r="A462" s="38" t="s">
        <v>138</v>
      </c>
      <c r="B462" s="38" t="s">
        <v>227</v>
      </c>
      <c r="C462" s="40">
        <v>462</v>
      </c>
      <c r="D462" s="40" t="b">
        <f t="shared" si="7"/>
        <v>1</v>
      </c>
      <c r="E462" s="41" t="s">
        <v>449</v>
      </c>
    </row>
    <row r="463" spans="1:5" ht="14.5" customHeight="1" x14ac:dyDescent="0.2">
      <c r="A463" s="38" t="s">
        <v>138</v>
      </c>
      <c r="B463" s="38" t="s">
        <v>229</v>
      </c>
      <c r="C463" s="40">
        <v>463</v>
      </c>
      <c r="D463" s="40" t="b">
        <f t="shared" si="7"/>
        <v>1</v>
      </c>
      <c r="E463" s="41" t="s">
        <v>449</v>
      </c>
    </row>
    <row r="464" spans="1:5" ht="14.5" customHeight="1" x14ac:dyDescent="0.2">
      <c r="A464" s="38" t="s">
        <v>543</v>
      </c>
      <c r="B464" s="38" t="s">
        <v>224</v>
      </c>
      <c r="C464" s="40">
        <v>464</v>
      </c>
      <c r="D464" s="40" t="b">
        <f t="shared" si="7"/>
        <v>1</v>
      </c>
      <c r="E464" s="41" t="s">
        <v>455</v>
      </c>
    </row>
    <row r="465" spans="1:5" ht="14.5" customHeight="1" x14ac:dyDescent="0.2">
      <c r="A465" s="38" t="s">
        <v>226</v>
      </c>
      <c r="B465" s="38" t="s">
        <v>224</v>
      </c>
      <c r="C465" s="40">
        <v>465</v>
      </c>
      <c r="D465" s="40" t="b">
        <f t="shared" si="7"/>
        <v>1</v>
      </c>
      <c r="E465" s="41" t="s">
        <v>455</v>
      </c>
    </row>
    <row r="466" spans="1:5" ht="14.5" customHeight="1" x14ac:dyDescent="0.2">
      <c r="A466" s="38" t="s">
        <v>227</v>
      </c>
      <c r="B466" s="38" t="s">
        <v>224</v>
      </c>
      <c r="C466" s="40">
        <v>466</v>
      </c>
      <c r="D466" s="40" t="b">
        <f t="shared" si="7"/>
        <v>1</v>
      </c>
      <c r="E466" s="41" t="s">
        <v>455</v>
      </c>
    </row>
    <row r="467" spans="1:5" ht="14.5" customHeight="1" x14ac:dyDescent="0.2">
      <c r="A467" s="38" t="s">
        <v>227</v>
      </c>
      <c r="B467" s="38" t="s">
        <v>226</v>
      </c>
      <c r="C467" s="40">
        <v>467</v>
      </c>
      <c r="D467" s="40" t="b">
        <f t="shared" si="7"/>
        <v>1</v>
      </c>
      <c r="E467" s="41" t="s">
        <v>455</v>
      </c>
    </row>
    <row r="468" spans="1:5" ht="14.5" customHeight="1" x14ac:dyDescent="0.2">
      <c r="A468" s="38" t="s">
        <v>138</v>
      </c>
      <c r="B468" s="38" t="s">
        <v>306</v>
      </c>
      <c r="C468" s="40">
        <v>468</v>
      </c>
      <c r="D468" s="40" t="b">
        <f t="shared" si="7"/>
        <v>1</v>
      </c>
      <c r="E468" s="41" t="s">
        <v>460</v>
      </c>
    </row>
    <row r="469" spans="1:5" ht="14.5" customHeight="1" x14ac:dyDescent="0.2">
      <c r="A469" s="38" t="s">
        <v>151</v>
      </c>
      <c r="B469" s="38" t="s">
        <v>135</v>
      </c>
      <c r="C469" s="40">
        <v>469</v>
      </c>
      <c r="D469" s="40" t="b">
        <f t="shared" si="7"/>
        <v>1</v>
      </c>
      <c r="E469" s="41" t="s">
        <v>460</v>
      </c>
    </row>
    <row r="470" spans="1:5" ht="14.5" customHeight="1" x14ac:dyDescent="0.2">
      <c r="A470" s="38" t="s">
        <v>151</v>
      </c>
      <c r="B470" s="38" t="s">
        <v>306</v>
      </c>
      <c r="C470" s="40">
        <v>470</v>
      </c>
      <c r="D470" s="40" t="b">
        <f t="shared" si="7"/>
        <v>1</v>
      </c>
      <c r="E470" s="41" t="s">
        <v>460</v>
      </c>
    </row>
    <row r="471" spans="1:5" ht="14.5" customHeight="1" x14ac:dyDescent="0.2">
      <c r="A471" s="38" t="s">
        <v>265</v>
      </c>
      <c r="B471" s="38" t="s">
        <v>269</v>
      </c>
      <c r="C471" s="40">
        <v>471</v>
      </c>
      <c r="D471" s="40" t="b">
        <f t="shared" si="7"/>
        <v>1</v>
      </c>
      <c r="E471" s="41" t="s">
        <v>1247</v>
      </c>
    </row>
    <row r="472" spans="1:5" ht="14.5" customHeight="1" x14ac:dyDescent="0.2">
      <c r="A472" s="38" t="s">
        <v>265</v>
      </c>
      <c r="B472" s="38" t="s">
        <v>138</v>
      </c>
      <c r="C472" s="40">
        <v>472</v>
      </c>
      <c r="D472" s="40" t="b">
        <f t="shared" si="7"/>
        <v>1</v>
      </c>
      <c r="E472" s="41" t="s">
        <v>1250</v>
      </c>
    </row>
    <row r="473" spans="1:5" ht="14.5" customHeight="1" x14ac:dyDescent="0.2">
      <c r="A473" s="38" t="s">
        <v>138</v>
      </c>
      <c r="B473" s="38" t="s">
        <v>142</v>
      </c>
      <c r="C473" s="40">
        <v>473</v>
      </c>
      <c r="D473" s="40" t="b">
        <f t="shared" si="7"/>
        <v>1</v>
      </c>
      <c r="E473" s="41" t="s">
        <v>1234</v>
      </c>
    </row>
    <row r="474" spans="1:5" ht="14.5" customHeight="1" x14ac:dyDescent="0.2">
      <c r="A474" s="38" t="s">
        <v>265</v>
      </c>
      <c r="B474" s="38" t="s">
        <v>142</v>
      </c>
      <c r="C474" s="40">
        <v>474</v>
      </c>
      <c r="D474" s="40" t="b">
        <f t="shared" si="7"/>
        <v>1</v>
      </c>
      <c r="E474" s="41" t="s">
        <v>1248</v>
      </c>
    </row>
    <row r="475" spans="1:5" ht="14.5" customHeight="1" x14ac:dyDescent="0.2">
      <c r="A475" s="38" t="s">
        <v>233</v>
      </c>
      <c r="B475" s="38" t="s">
        <v>265</v>
      </c>
      <c r="C475" s="40">
        <v>475</v>
      </c>
      <c r="D475" s="40" t="b">
        <f t="shared" si="7"/>
        <v>1</v>
      </c>
      <c r="E475" s="41" t="s">
        <v>1256</v>
      </c>
    </row>
    <row r="476" spans="1:5" ht="14.5" customHeight="1" x14ac:dyDescent="0.2">
      <c r="A476" s="38" t="s">
        <v>233</v>
      </c>
      <c r="B476" s="38" t="s">
        <v>142</v>
      </c>
      <c r="C476" s="40">
        <v>476</v>
      </c>
      <c r="D476" s="40" t="b">
        <f t="shared" si="7"/>
        <v>1</v>
      </c>
      <c r="E476" s="41" t="s">
        <v>1256</v>
      </c>
    </row>
    <row r="477" spans="1:5" ht="14.5" customHeight="1" x14ac:dyDescent="0.2">
      <c r="A477" s="38" t="s">
        <v>138</v>
      </c>
      <c r="B477" s="38" t="s">
        <v>316</v>
      </c>
      <c r="C477" s="40">
        <v>477</v>
      </c>
      <c r="D477" s="40" t="b">
        <f t="shared" si="7"/>
        <v>1</v>
      </c>
      <c r="E477" s="41" t="s">
        <v>1097</v>
      </c>
    </row>
    <row r="478" spans="1:5" ht="14.5" customHeight="1" x14ac:dyDescent="0.2">
      <c r="A478" s="38" t="s">
        <v>138</v>
      </c>
      <c r="B478" s="38" t="s">
        <v>261</v>
      </c>
      <c r="C478" s="40">
        <v>478</v>
      </c>
      <c r="D478" s="40" t="b">
        <f t="shared" si="7"/>
        <v>1</v>
      </c>
      <c r="E478" s="41" t="s">
        <v>1097</v>
      </c>
    </row>
    <row r="479" spans="1:5" ht="14.5" customHeight="1" x14ac:dyDescent="0.2">
      <c r="A479" s="38" t="s">
        <v>173</v>
      </c>
      <c r="B479" s="38" t="s">
        <v>282</v>
      </c>
      <c r="C479" s="40">
        <v>479</v>
      </c>
      <c r="D479" s="40" t="b">
        <f t="shared" si="7"/>
        <v>1</v>
      </c>
      <c r="E479" s="41" t="s">
        <v>1154</v>
      </c>
    </row>
    <row r="480" spans="1:5" ht="14.5" customHeight="1" x14ac:dyDescent="0.2">
      <c r="A480" s="38" t="s">
        <v>172</v>
      </c>
      <c r="B480" s="38" t="s">
        <v>282</v>
      </c>
      <c r="C480" s="40">
        <v>480</v>
      </c>
      <c r="D480" s="40" t="b">
        <f t="shared" si="7"/>
        <v>1</v>
      </c>
      <c r="E480" s="41" t="s">
        <v>1154</v>
      </c>
    </row>
    <row r="481" spans="1:5" ht="14.5" customHeight="1" x14ac:dyDescent="0.2">
      <c r="A481" s="38" t="s">
        <v>172</v>
      </c>
      <c r="B481" s="38" t="s">
        <v>173</v>
      </c>
      <c r="C481" s="40">
        <v>481</v>
      </c>
      <c r="D481" s="40" t="b">
        <f t="shared" si="7"/>
        <v>1</v>
      </c>
      <c r="E481" s="41" t="s">
        <v>1154</v>
      </c>
    </row>
    <row r="482" spans="1:5" ht="14.5" customHeight="1" x14ac:dyDescent="0.2">
      <c r="A482" s="38" t="s">
        <v>172</v>
      </c>
      <c r="B482" s="38" t="s">
        <v>138</v>
      </c>
      <c r="C482" s="40">
        <v>482</v>
      </c>
      <c r="D482" s="40" t="b">
        <f t="shared" si="7"/>
        <v>1</v>
      </c>
      <c r="E482" s="41" t="s">
        <v>1154</v>
      </c>
    </row>
    <row r="483" spans="1:5" ht="14.5" customHeight="1" x14ac:dyDescent="0.2">
      <c r="A483" s="38" t="s">
        <v>138</v>
      </c>
      <c r="B483" s="38" t="s">
        <v>282</v>
      </c>
      <c r="C483" s="40">
        <v>483</v>
      </c>
      <c r="D483" s="40" t="b">
        <f t="shared" si="7"/>
        <v>1</v>
      </c>
      <c r="E483" s="41" t="s">
        <v>1154</v>
      </c>
    </row>
    <row r="484" spans="1:5" ht="14.5" customHeight="1" x14ac:dyDescent="0.2">
      <c r="A484" s="46"/>
      <c r="B484" s="46"/>
      <c r="C484" s="49">
        <v>484</v>
      </c>
      <c r="D484" s="49" t="b">
        <f t="shared" si="7"/>
        <v>1</v>
      </c>
      <c r="E484" s="51"/>
    </row>
  </sheetData>
  <dataConsolidate/>
  <dataValidations xWindow="595" yWindow="599" count="5">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ID" prompt="This is a unique ID that gets filled in automatically.  Do not edit this column." sqref="C3:C484" xr:uid="{00000000-0002-0000-0000-000000000000}"/>
    <dataValidation allowBlank="1" errorTitle="Invalid Edge Visibility" error="The optional edge visibility must be Yes, Y, True, T, Always, 1, or empty to make the edge visible; or No, N, False, F, Never, or 0 to hide the edge.  Try selecting from the drop-down list instead." promptTitle="Edge ID" prompt="This is a unique ID that gets filled in automatically.  Do not edit this column." sqref="D3:D484" xr:uid="{00000000-0002-0000-0000-000001000000}"/>
    <dataValidation allowBlank="1" showErrorMessage="1" sqref="E2:E484" xr:uid="{00000000-0002-0000-0000-000002000000}"/>
    <dataValidation allowBlank="1" showInputMessage="1" showErrorMessage="1" promptTitle="Vertex 1 Name" prompt="Enter the name of the edge's first vertex." sqref="A3:A484" xr:uid="{00000000-0002-0000-0000-000003000000}"/>
    <dataValidation allowBlank="1" showInputMessage="1" showErrorMessage="1" promptTitle="Vertex 2 Name" prompt="Enter the name of the edge's second vertex." sqref="B3:B484" xr:uid="{00000000-0002-0000-0000-000004000000}"/>
  </dataValidations>
  <pageMargins left="0.7" right="0.7" top="0.75" bottom="0.75" header="0.3" footer="0.3"/>
  <pageSetup orientation="portrait" verticalDpi="0" r:id="rId1"/>
  <legacyDrawing r:id="rId2"/>
  <tableParts count="1">
    <tablePart r:id="rId3"/>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AB188"/>
  <sheetViews>
    <sheetView tabSelected="1" workbookViewId="0">
      <pane xSplit="1" ySplit="2" topLeftCell="B91" activePane="bottomRight" state="frozen"/>
      <selection pane="topRight" activeCell="B1" sqref="B1"/>
      <selection pane="bottomLeft" activeCell="A3" sqref="A3"/>
      <selection pane="bottomRight" activeCell="O29" sqref="O29"/>
    </sheetView>
  </sheetViews>
  <sheetFormatPr baseColWidth="10" defaultColWidth="8.83203125" defaultRowHeight="15" x14ac:dyDescent="0.2"/>
  <cols>
    <col min="1" max="1" width="21.83203125" style="1" customWidth="1"/>
    <col min="2" max="2" width="19.6640625" customWidth="1"/>
    <col min="3" max="3" width="9.1640625" hidden="1" customWidth="1"/>
    <col min="4" max="5" width="4.33203125" hidden="1" customWidth="1"/>
    <col min="6" max="6" width="10.33203125" hidden="1" customWidth="1"/>
    <col min="7" max="7" width="6.5" hidden="1" customWidth="1"/>
    <col min="8" max="8" width="8.33203125" hidden="1" customWidth="1"/>
    <col min="9" max="9" width="9.5" customWidth="1"/>
    <col min="10" max="12" width="14.33203125" customWidth="1"/>
    <col min="13" max="13" width="5" hidden="1" customWidth="1"/>
    <col min="14" max="14" width="16" hidden="1" customWidth="1"/>
    <col min="15" max="15" width="22" style="5" customWidth="1"/>
    <col min="16" max="16" width="33.5" style="2" customWidth="1"/>
    <col min="17" max="17" width="15.1640625" customWidth="1"/>
    <col min="18" max="18" width="14.33203125" customWidth="1"/>
    <col min="19" max="19" width="11.83203125" customWidth="1"/>
    <col min="20" max="20" width="14.5" customWidth="1"/>
    <col min="21" max="21" width="11.1640625" customWidth="1"/>
    <col min="22" max="22" width="16" customWidth="1"/>
    <col min="23" max="23" width="16" bestFit="1" customWidth="1"/>
    <col min="24" max="25" width="9.1640625" customWidth="1"/>
  </cols>
  <sheetData>
    <row r="1" spans="1:28" x14ac:dyDescent="0.2">
      <c r="B1" s="14"/>
      <c r="C1" s="16" t="s">
        <v>32</v>
      </c>
      <c r="D1" s="15"/>
      <c r="E1" s="15"/>
      <c r="F1" s="15"/>
      <c r="G1" s="15"/>
      <c r="H1" s="15"/>
      <c r="I1" s="13" t="s">
        <v>31</v>
      </c>
      <c r="J1" s="12"/>
      <c r="K1" s="11"/>
      <c r="L1" s="11"/>
      <c r="M1" s="17" t="s">
        <v>29</v>
      </c>
      <c r="N1" s="10"/>
      <c r="O1" s="18"/>
      <c r="P1"/>
    </row>
    <row r="2" spans="1:28" ht="30" customHeight="1" x14ac:dyDescent="0.2">
      <c r="A2" s="8" t="s">
        <v>2</v>
      </c>
      <c r="B2" s="7" t="s">
        <v>6</v>
      </c>
      <c r="C2" s="7" t="s">
        <v>19</v>
      </c>
      <c r="D2" s="7" t="s">
        <v>10</v>
      </c>
      <c r="E2" s="7" t="s">
        <v>11</v>
      </c>
      <c r="F2" s="7" t="s">
        <v>8</v>
      </c>
      <c r="G2" s="7" t="s">
        <v>20</v>
      </c>
      <c r="H2" s="7" t="s">
        <v>21</v>
      </c>
      <c r="I2" s="7" t="s">
        <v>24</v>
      </c>
      <c r="J2" s="7" t="s">
        <v>25</v>
      </c>
      <c r="K2" s="7" t="s">
        <v>26</v>
      </c>
      <c r="L2" s="7" t="s">
        <v>27</v>
      </c>
      <c r="M2" s="8" t="s">
        <v>7</v>
      </c>
      <c r="N2" s="8" t="s">
        <v>28</v>
      </c>
      <c r="O2" s="7" t="s">
        <v>439</v>
      </c>
      <c r="P2" s="8" t="s">
        <v>464</v>
      </c>
      <c r="Q2" s="8" t="s">
        <v>467</v>
      </c>
      <c r="R2" s="8" t="s">
        <v>540</v>
      </c>
      <c r="S2" s="8" t="s">
        <v>546</v>
      </c>
      <c r="T2" s="8" t="s">
        <v>788</v>
      </c>
      <c r="U2" s="8" t="s">
        <v>928</v>
      </c>
      <c r="V2" s="8" t="s">
        <v>930</v>
      </c>
      <c r="W2" s="8" t="s">
        <v>1086</v>
      </c>
      <c r="X2" s="8" t="s">
        <v>1085</v>
      </c>
      <c r="Y2" s="8" t="s">
        <v>1087</v>
      </c>
    </row>
    <row r="3" spans="1:28" ht="15" customHeight="1" x14ac:dyDescent="0.2">
      <c r="A3" s="38" t="s">
        <v>138</v>
      </c>
      <c r="B3" s="39" t="s">
        <v>462</v>
      </c>
      <c r="C3" s="42"/>
      <c r="D3" s="43">
        <v>5086.81787109375</v>
      </c>
      <c r="E3" s="43">
        <v>5557.30419921875</v>
      </c>
      <c r="F3" s="44" t="s">
        <v>52</v>
      </c>
      <c r="G3" s="45"/>
      <c r="H3" s="45"/>
      <c r="I3" s="36">
        <v>121</v>
      </c>
      <c r="J3" s="37">
        <v>14784.77889</v>
      </c>
      <c r="K3" s="37">
        <v>3.9680000000000002E-3</v>
      </c>
      <c r="L3" s="37">
        <v>6.1240999999999997E-2</v>
      </c>
      <c r="M3" s="40">
        <v>162</v>
      </c>
      <c r="N3" s="40" t="e">
        <f xml:space="preserve"> IF(AND(OR(NOT(ISNUMBER(#REF!)),#REF! &gt;= Misc!$O$5), OR(NOT(ISNUMBER(#REF!)),#REF! &lt;= Misc!$P$5),OR(NOT(ISNUMBER(Vertices[[#This Row],[X]])), Vertices[[#This Row],[X]] &gt;= Misc!$O$2), OR(NOT(ISNUMBER(Vertices[[#This Row],[X]])), Vertices[[#This Row],[X]] &lt;= Misc!$P$2),OR(NOT(ISNUMBER(Vertices[[#This Row],[Y]])), Vertices[[#This Row],[Y]] &gt;= Misc!$O$3), OR(NOT(ISNUMBER(Vertices[[#This Row],[Y]])), Vertices[[#This Row],[Y]] &lt;= Misc!$P$3),OR(NOT(ISNUMBER(Vertices[[#This Row],[Degree]])), Vertices[[#This Row],[Degree]] &gt;= Misc!$O$4), OR(NOT(ISNUMBER(Vertices[[#This Row],[Degree]])), Vertices[[#This Row],[Degree]] &lt;= Misc!$P$4),TRUE), TRUE, FALSE)</f>
        <v>#REF!</v>
      </c>
      <c r="O3" s="41" t="s">
        <v>426</v>
      </c>
      <c r="P3" s="1" t="s">
        <v>462</v>
      </c>
      <c r="Q3" s="1" t="s">
        <v>466</v>
      </c>
      <c r="R3" s="1" t="s">
        <v>480</v>
      </c>
      <c r="S3" s="1" t="s">
        <v>675</v>
      </c>
      <c r="T3" s="1" t="s">
        <v>333</v>
      </c>
      <c r="U3" s="1" t="s">
        <v>907</v>
      </c>
      <c r="V3" s="1" t="s">
        <v>1468</v>
      </c>
      <c r="W3" s="1" t="s">
        <v>230</v>
      </c>
      <c r="X3" s="1" t="s">
        <v>214</v>
      </c>
      <c r="Y3" s="1" t="s">
        <v>1088</v>
      </c>
      <c r="AB3" s="38"/>
    </row>
    <row r="4" spans="1:28" x14ac:dyDescent="0.2">
      <c r="A4" s="38" t="s">
        <v>215</v>
      </c>
      <c r="B4" s="39" t="s">
        <v>1263</v>
      </c>
      <c r="C4" s="42"/>
      <c r="D4" s="43">
        <v>4689.97314453125</v>
      </c>
      <c r="E4" s="43">
        <v>4892.65087890625</v>
      </c>
      <c r="F4" s="44" t="s">
        <v>52</v>
      </c>
      <c r="G4" s="45"/>
      <c r="H4" s="45"/>
      <c r="I4" s="36">
        <v>17</v>
      </c>
      <c r="J4" s="37">
        <v>52.170653000000001</v>
      </c>
      <c r="K4" s="37">
        <v>2.415E-3</v>
      </c>
      <c r="L4" s="37">
        <v>2.0199000000000002E-2</v>
      </c>
      <c r="M4" s="40">
        <v>63</v>
      </c>
      <c r="N4" s="40" t="e">
        <f xml:space="preserve"> IF(AND(OR(NOT(ISNUMBER(#REF!)),#REF! &gt;= Misc!$O$5), OR(NOT(ISNUMBER(#REF!)),#REF! &lt;= Misc!$P$5),OR(NOT(ISNUMBER(Vertices[[#This Row],[X]])), Vertices[[#This Row],[X]] &gt;= Misc!$O$2), OR(NOT(ISNUMBER(Vertices[[#This Row],[X]])), Vertices[[#This Row],[X]] &lt;= Misc!$P$2),OR(NOT(ISNUMBER(Vertices[[#This Row],[Y]])), Vertices[[#This Row],[Y]] &gt;= Misc!$O$3), OR(NOT(ISNUMBER(Vertices[[#This Row],[Y]])), Vertices[[#This Row],[Y]] &lt;= Misc!$P$3),OR(NOT(ISNUMBER(Vertices[[#This Row],[Degree]])), Vertices[[#This Row],[Degree]] &gt;= Misc!$O$4), OR(NOT(ISNUMBER(Vertices[[#This Row],[Degree]])), Vertices[[#This Row],[Degree]] &lt;= Misc!$P$4),TRUE), TRUE, FALSE)</f>
        <v>#REF!</v>
      </c>
      <c r="O4" s="41" t="s">
        <v>371</v>
      </c>
      <c r="P4" s="1" t="s">
        <v>1263</v>
      </c>
      <c r="Q4" s="1" t="s">
        <v>466</v>
      </c>
      <c r="R4" s="1" t="s">
        <v>472</v>
      </c>
      <c r="S4" s="1" t="s">
        <v>599</v>
      </c>
      <c r="T4" s="1" t="s">
        <v>345</v>
      </c>
      <c r="U4" s="1" t="s">
        <v>841</v>
      </c>
      <c r="V4" s="1" t="s">
        <v>978</v>
      </c>
      <c r="W4" s="1"/>
      <c r="X4" s="1"/>
      <c r="Y4" s="1" t="s">
        <v>1088</v>
      </c>
      <c r="AB4" s="46"/>
    </row>
    <row r="5" spans="1:28" x14ac:dyDescent="0.2">
      <c r="A5" s="38" t="s">
        <v>246</v>
      </c>
      <c r="B5" s="39" t="s">
        <v>1344</v>
      </c>
      <c r="C5" s="42"/>
      <c r="D5" s="43">
        <v>6119.55322265625</v>
      </c>
      <c r="E5" s="43">
        <v>4796.458984375</v>
      </c>
      <c r="F5" s="44" t="s">
        <v>52</v>
      </c>
      <c r="G5" s="45"/>
      <c r="H5" s="45"/>
      <c r="I5" s="36">
        <v>16</v>
      </c>
      <c r="J5" s="37">
        <v>209.041381</v>
      </c>
      <c r="K5" s="37">
        <v>2.457E-3</v>
      </c>
      <c r="L5" s="37">
        <v>1.9986E-2</v>
      </c>
      <c r="M5" s="40">
        <v>161</v>
      </c>
      <c r="N5" s="40" t="e">
        <f xml:space="preserve"> IF(AND(OR(NOT(ISNUMBER(#REF!)),#REF! &gt;= Misc!$O$5), OR(NOT(ISNUMBER(#REF!)),#REF! &lt;= Misc!$P$5),OR(NOT(ISNUMBER(Vertices[[#This Row],[X]])), Vertices[[#This Row],[X]] &gt;= Misc!$O$2), OR(NOT(ISNUMBER(Vertices[[#This Row],[X]])), Vertices[[#This Row],[X]] &lt;= Misc!$P$2),OR(NOT(ISNUMBER(Vertices[[#This Row],[Y]])), Vertices[[#This Row],[Y]] &gt;= Misc!$O$3), OR(NOT(ISNUMBER(Vertices[[#This Row],[Y]])), Vertices[[#This Row],[Y]] &lt;= Misc!$P$3),OR(NOT(ISNUMBER(Vertices[[#This Row],[Degree]])), Vertices[[#This Row],[Degree]] &gt;= Misc!$O$4), OR(NOT(ISNUMBER(Vertices[[#This Row],[Degree]])), Vertices[[#This Row],[Degree]] &lt;= Misc!$P$4),TRUE), TRUE, FALSE)</f>
        <v>#REF!</v>
      </c>
      <c r="O5" s="41" t="s">
        <v>425</v>
      </c>
      <c r="P5" s="1" t="s">
        <v>1344</v>
      </c>
      <c r="Q5" s="1" t="s">
        <v>466</v>
      </c>
      <c r="R5" s="1" t="s">
        <v>492</v>
      </c>
      <c r="S5" s="1" t="s">
        <v>674</v>
      </c>
      <c r="T5" s="1" t="s">
        <v>329</v>
      </c>
      <c r="U5" s="1" t="s">
        <v>906</v>
      </c>
      <c r="V5" s="1" t="s">
        <v>939</v>
      </c>
      <c r="W5" s="1"/>
      <c r="X5" s="1"/>
      <c r="Y5" s="1" t="s">
        <v>1088</v>
      </c>
      <c r="AB5" s="38"/>
    </row>
    <row r="6" spans="1:28" x14ac:dyDescent="0.2">
      <c r="A6" s="38" t="s">
        <v>163</v>
      </c>
      <c r="B6" s="39" t="s">
        <v>1262</v>
      </c>
      <c r="C6" s="42"/>
      <c r="D6" s="43">
        <v>5226.029296875</v>
      </c>
      <c r="E6" s="43">
        <v>5116.24951171875</v>
      </c>
      <c r="F6" s="44" t="s">
        <v>52</v>
      </c>
      <c r="G6" s="45"/>
      <c r="H6" s="45"/>
      <c r="I6" s="36">
        <v>13</v>
      </c>
      <c r="J6" s="37">
        <v>11.931787999999999</v>
      </c>
      <c r="K6" s="37">
        <v>2.392E-3</v>
      </c>
      <c r="L6" s="37">
        <v>1.8949000000000001E-2</v>
      </c>
      <c r="M6" s="40">
        <v>62</v>
      </c>
      <c r="N6" s="40" t="e">
        <f xml:space="preserve"> IF(AND(OR(NOT(ISNUMBER(#REF!)),#REF! &gt;= Misc!$O$5), OR(NOT(ISNUMBER(#REF!)),#REF! &lt;= Misc!$P$5),OR(NOT(ISNUMBER(Vertices[[#This Row],[X]])), Vertices[[#This Row],[X]] &gt;= Misc!$O$2), OR(NOT(ISNUMBER(Vertices[[#This Row],[X]])), Vertices[[#This Row],[X]] &lt;= Misc!$P$2),OR(NOT(ISNUMBER(Vertices[[#This Row],[Y]])), Vertices[[#This Row],[Y]] &gt;= Misc!$O$3), OR(NOT(ISNUMBER(Vertices[[#This Row],[Y]])), Vertices[[#This Row],[Y]] &lt;= Misc!$P$3),OR(NOT(ISNUMBER(Vertices[[#This Row],[Degree]])), Vertices[[#This Row],[Degree]] &gt;= Misc!$O$4), OR(NOT(ISNUMBER(Vertices[[#This Row],[Degree]])), Vertices[[#This Row],[Degree]] &lt;= Misc!$P$4),TRUE), TRUE, FALSE)</f>
        <v>#REF!</v>
      </c>
      <c r="O6" s="41" t="s">
        <v>372</v>
      </c>
      <c r="P6" s="1" t="s">
        <v>1262</v>
      </c>
      <c r="Q6" s="1" t="s">
        <v>466</v>
      </c>
      <c r="R6" s="1" t="s">
        <v>480</v>
      </c>
      <c r="S6" s="1" t="s">
        <v>598</v>
      </c>
      <c r="T6" s="1" t="s">
        <v>730</v>
      </c>
      <c r="U6" s="1" t="s">
        <v>840</v>
      </c>
      <c r="V6" s="1" t="s">
        <v>977</v>
      </c>
      <c r="W6" s="1" t="s">
        <v>137</v>
      </c>
      <c r="X6" s="1" t="s">
        <v>1062</v>
      </c>
      <c r="Y6" s="1" t="s">
        <v>1088</v>
      </c>
      <c r="AB6" s="38"/>
    </row>
    <row r="7" spans="1:28" x14ac:dyDescent="0.2">
      <c r="A7" s="38" t="s">
        <v>280</v>
      </c>
      <c r="B7" s="39" t="s">
        <v>1354</v>
      </c>
      <c r="C7" s="42"/>
      <c r="D7" s="43">
        <v>5779.71728515625</v>
      </c>
      <c r="E7" s="43">
        <v>5319.8369140625</v>
      </c>
      <c r="F7" s="44" t="s">
        <v>52</v>
      </c>
      <c r="G7" s="45"/>
      <c r="H7" s="45"/>
      <c r="I7" s="36">
        <v>13</v>
      </c>
      <c r="J7" s="37">
        <v>10.68285</v>
      </c>
      <c r="K7" s="37">
        <v>2.3809999999999999E-3</v>
      </c>
      <c r="L7" s="37">
        <v>1.8869E-2</v>
      </c>
      <c r="M7" s="40">
        <v>137</v>
      </c>
      <c r="N7" s="40" t="e">
        <f xml:space="preserve"> IF(AND(OR(NOT(ISNUMBER(#REF!)),#REF! &gt;= Misc!$O$5), OR(NOT(ISNUMBER(#REF!)),#REF! &lt;= Misc!$P$5),OR(NOT(ISNUMBER(Vertices[[#This Row],[X]])), Vertices[[#This Row],[X]] &gt;= Misc!$O$2), OR(NOT(ISNUMBER(Vertices[[#This Row],[X]])), Vertices[[#This Row],[X]] &lt;= Misc!$P$2),OR(NOT(ISNUMBER(Vertices[[#This Row],[Y]])), Vertices[[#This Row],[Y]] &gt;= Misc!$O$3), OR(NOT(ISNUMBER(Vertices[[#This Row],[Y]])), Vertices[[#This Row],[Y]] &lt;= Misc!$P$3),OR(NOT(ISNUMBER(Vertices[[#This Row],[Degree]])), Vertices[[#This Row],[Degree]] &gt;= Misc!$O$4), OR(NOT(ISNUMBER(Vertices[[#This Row],[Degree]])), Vertices[[#This Row],[Degree]] &lt;= Misc!$P$4),TRUE), TRUE, FALSE)</f>
        <v>#REF!</v>
      </c>
      <c r="O7" s="41" t="s">
        <v>415</v>
      </c>
      <c r="P7" s="1" t="s">
        <v>1354</v>
      </c>
      <c r="Q7" s="1" t="s">
        <v>466</v>
      </c>
      <c r="R7" s="1" t="s">
        <v>509</v>
      </c>
      <c r="S7" s="1" t="s">
        <v>657</v>
      </c>
      <c r="T7" s="1" t="s">
        <v>768</v>
      </c>
      <c r="U7" s="1" t="s">
        <v>892</v>
      </c>
      <c r="V7" s="1" t="s">
        <v>939</v>
      </c>
      <c r="W7" s="1"/>
      <c r="X7" s="1"/>
      <c r="Y7" s="1" t="s">
        <v>1088</v>
      </c>
      <c r="AB7" s="38"/>
    </row>
    <row r="8" spans="1:28" x14ac:dyDescent="0.2">
      <c r="A8" s="38" t="s">
        <v>281</v>
      </c>
      <c r="B8" s="39" t="s">
        <v>1306</v>
      </c>
      <c r="C8" s="42"/>
      <c r="D8" s="43">
        <v>5822.5380859375</v>
      </c>
      <c r="E8" s="43">
        <v>5938.29296875</v>
      </c>
      <c r="F8" s="44" t="s">
        <v>52</v>
      </c>
      <c r="G8" s="45"/>
      <c r="H8" s="45"/>
      <c r="I8" s="36">
        <v>13</v>
      </c>
      <c r="J8" s="37">
        <v>11.171592</v>
      </c>
      <c r="K8" s="37">
        <v>2.3869999999999998E-3</v>
      </c>
      <c r="L8" s="37">
        <v>1.8741000000000001E-2</v>
      </c>
      <c r="M8" s="40">
        <v>74</v>
      </c>
      <c r="N8" s="40" t="e">
        <f xml:space="preserve"> IF(AND(OR(NOT(ISNUMBER(#REF!)),#REF! &gt;= Misc!$O$5), OR(NOT(ISNUMBER(#REF!)),#REF! &lt;= Misc!$P$5),OR(NOT(ISNUMBER(Vertices[[#This Row],[X]])), Vertices[[#This Row],[X]] &gt;= Misc!$O$2), OR(NOT(ISNUMBER(Vertices[[#This Row],[X]])), Vertices[[#This Row],[X]] &lt;= Misc!$P$2),OR(NOT(ISNUMBER(Vertices[[#This Row],[Y]])), Vertices[[#This Row],[Y]] &gt;= Misc!$O$3), OR(NOT(ISNUMBER(Vertices[[#This Row],[Y]])), Vertices[[#This Row],[Y]] &lt;= Misc!$P$3),OR(NOT(ISNUMBER(Vertices[[#This Row],[Degree]])), Vertices[[#This Row],[Degree]] &gt;= Misc!$O$4), OR(NOT(ISNUMBER(Vertices[[#This Row],[Degree]])), Vertices[[#This Row],[Degree]] &lt;= Misc!$P$4),TRUE), TRUE, FALSE)</f>
        <v>#REF!</v>
      </c>
      <c r="O8" s="41" t="s">
        <v>371</v>
      </c>
      <c r="P8" s="1" t="s">
        <v>1306</v>
      </c>
      <c r="Q8" s="1" t="s">
        <v>466</v>
      </c>
      <c r="R8" s="1" t="s">
        <v>477</v>
      </c>
      <c r="S8" s="1" t="s">
        <v>609</v>
      </c>
      <c r="T8" s="1" t="s">
        <v>356</v>
      </c>
      <c r="U8" s="1" t="s">
        <v>803</v>
      </c>
      <c r="V8" s="1" t="s">
        <v>985</v>
      </c>
      <c r="W8" s="1" t="s">
        <v>1037</v>
      </c>
      <c r="X8" s="1"/>
      <c r="Y8" s="1" t="s">
        <v>1088</v>
      </c>
      <c r="AB8" s="38"/>
    </row>
    <row r="9" spans="1:28" x14ac:dyDescent="0.2">
      <c r="A9" s="38" t="s">
        <v>148</v>
      </c>
      <c r="B9" s="39" t="s">
        <v>1397</v>
      </c>
      <c r="C9" s="42"/>
      <c r="D9" s="43">
        <v>5147.12060546875</v>
      </c>
      <c r="E9" s="43">
        <v>6605.13623046875</v>
      </c>
      <c r="F9" s="44" t="s">
        <v>52</v>
      </c>
      <c r="G9" s="45"/>
      <c r="H9" s="45"/>
      <c r="I9" s="36">
        <v>14</v>
      </c>
      <c r="J9" s="37">
        <v>48.819184999999997</v>
      </c>
      <c r="K9" s="37">
        <v>2.421E-3</v>
      </c>
      <c r="L9" s="37">
        <v>1.8713E-2</v>
      </c>
      <c r="M9" s="40">
        <v>21</v>
      </c>
      <c r="N9" s="40" t="e">
        <f xml:space="preserve"> IF(AND(OR(NOT(ISNUMBER(#REF!)),#REF! &gt;= Misc!$O$5), OR(NOT(ISNUMBER(#REF!)),#REF! &lt;= Misc!$P$5),OR(NOT(ISNUMBER(Vertices[[#This Row],[X]])), Vertices[[#This Row],[X]] &gt;= Misc!$O$2), OR(NOT(ISNUMBER(Vertices[[#This Row],[X]])), Vertices[[#This Row],[X]] &lt;= Misc!$P$2),OR(NOT(ISNUMBER(Vertices[[#This Row],[Y]])), Vertices[[#This Row],[Y]] &gt;= Misc!$O$3), OR(NOT(ISNUMBER(Vertices[[#This Row],[Y]])), Vertices[[#This Row],[Y]] &lt;= Misc!$P$3),OR(NOT(ISNUMBER(Vertices[[#This Row],[Degree]])), Vertices[[#This Row],[Degree]] &gt;= Misc!$O$4), OR(NOT(ISNUMBER(Vertices[[#This Row],[Degree]])), Vertices[[#This Row],[Degree]] &lt;= Misc!$P$4),TRUE), TRUE, FALSE)</f>
        <v>#REF!</v>
      </c>
      <c r="O9" s="41" t="s">
        <v>341</v>
      </c>
      <c r="P9" s="1" t="s">
        <v>1397</v>
      </c>
      <c r="Q9" s="1" t="s">
        <v>466</v>
      </c>
      <c r="R9" s="1" t="s">
        <v>478</v>
      </c>
      <c r="S9" s="1" t="s">
        <v>562</v>
      </c>
      <c r="T9" s="1" t="s">
        <v>386</v>
      </c>
      <c r="U9" s="1" t="s">
        <v>804</v>
      </c>
      <c r="V9" s="1" t="s">
        <v>948</v>
      </c>
      <c r="W9" s="1"/>
      <c r="X9" s="1"/>
      <c r="Y9" s="1" t="s">
        <v>1088</v>
      </c>
      <c r="AB9" s="38"/>
    </row>
    <row r="10" spans="1:28" x14ac:dyDescent="0.2">
      <c r="A10" s="38" t="s">
        <v>137</v>
      </c>
      <c r="B10" s="39" t="s">
        <v>1454</v>
      </c>
      <c r="C10" s="42"/>
      <c r="D10" s="43">
        <v>5531.5615234375</v>
      </c>
      <c r="E10" s="43">
        <v>6082.2294921875</v>
      </c>
      <c r="F10" s="44" t="s">
        <v>52</v>
      </c>
      <c r="G10" s="45"/>
      <c r="H10" s="45"/>
      <c r="I10" s="36">
        <v>12</v>
      </c>
      <c r="J10" s="37">
        <v>3.6049259999999999</v>
      </c>
      <c r="K10" s="37">
        <v>2.3809999999999999E-3</v>
      </c>
      <c r="L10" s="37">
        <v>1.8367000000000001E-2</v>
      </c>
      <c r="M10" s="40">
        <v>61</v>
      </c>
      <c r="N10" s="40" t="e">
        <f xml:space="preserve"> IF(AND(OR(NOT(ISNUMBER(#REF!)),#REF! &gt;= Misc!$O$5), OR(NOT(ISNUMBER(#REF!)),#REF! &lt;= Misc!$P$5),OR(NOT(ISNUMBER(Vertices[[#This Row],[X]])), Vertices[[#This Row],[X]] &gt;= Misc!$O$2), OR(NOT(ISNUMBER(Vertices[[#This Row],[X]])), Vertices[[#This Row],[X]] &lt;= Misc!$P$2),OR(NOT(ISNUMBER(Vertices[[#This Row],[Y]])), Vertices[[#This Row],[Y]] &gt;= Misc!$O$3), OR(NOT(ISNUMBER(Vertices[[#This Row],[Y]])), Vertices[[#This Row],[Y]] &lt;= Misc!$P$3),OR(NOT(ISNUMBER(Vertices[[#This Row],[Degree]])), Vertices[[#This Row],[Degree]] &gt;= Misc!$O$4), OR(NOT(ISNUMBER(Vertices[[#This Row],[Degree]])), Vertices[[#This Row],[Degree]] &lt;= Misc!$P$4),TRUE), TRUE, FALSE)</f>
        <v>#REF!</v>
      </c>
      <c r="O10" s="41" t="s">
        <v>371</v>
      </c>
      <c r="P10" s="1" t="s">
        <v>1454</v>
      </c>
      <c r="Q10" s="1" t="s">
        <v>466</v>
      </c>
      <c r="R10" s="1" t="s">
        <v>480</v>
      </c>
      <c r="S10" s="1" t="s">
        <v>597</v>
      </c>
      <c r="T10" s="1" t="s">
        <v>730</v>
      </c>
      <c r="U10" s="1" t="s">
        <v>839</v>
      </c>
      <c r="V10" s="1" t="s">
        <v>976</v>
      </c>
      <c r="W10" s="1"/>
      <c r="X10" s="1"/>
      <c r="Y10" s="1" t="s">
        <v>1088</v>
      </c>
      <c r="AB10" s="38"/>
    </row>
    <row r="11" spans="1:28" x14ac:dyDescent="0.2">
      <c r="A11" s="38" t="s">
        <v>149</v>
      </c>
      <c r="B11" s="39" t="s">
        <v>1370</v>
      </c>
      <c r="C11" s="42"/>
      <c r="D11" s="43">
        <v>6051.40283203125</v>
      </c>
      <c r="E11" s="43">
        <v>5115.109375</v>
      </c>
      <c r="F11" s="44" t="s">
        <v>52</v>
      </c>
      <c r="G11" s="45"/>
      <c r="H11" s="45"/>
      <c r="I11" s="36">
        <v>13</v>
      </c>
      <c r="J11" s="37">
        <v>32.796556000000002</v>
      </c>
      <c r="K11" s="37">
        <v>2.4099999999999998E-3</v>
      </c>
      <c r="L11" s="37">
        <v>1.8127999999999998E-2</v>
      </c>
      <c r="M11" s="40">
        <v>90</v>
      </c>
      <c r="N11" s="40" t="e">
        <f xml:space="preserve"> IF(AND(OR(NOT(ISNUMBER(#REF!)),#REF! &gt;= Misc!$O$5), OR(NOT(ISNUMBER(#REF!)),#REF! &lt;= Misc!$P$5),OR(NOT(ISNUMBER(Vertices[[#This Row],[X]])), Vertices[[#This Row],[X]] &gt;= Misc!$O$2), OR(NOT(ISNUMBER(Vertices[[#This Row],[X]])), Vertices[[#This Row],[X]] &lt;= Misc!$P$2),OR(NOT(ISNUMBER(Vertices[[#This Row],[Y]])), Vertices[[#This Row],[Y]] &gt;= Misc!$O$3), OR(NOT(ISNUMBER(Vertices[[#This Row],[Y]])), Vertices[[#This Row],[Y]] &lt;= Misc!$P$3),OR(NOT(ISNUMBER(Vertices[[#This Row],[Degree]])), Vertices[[#This Row],[Degree]] &gt;= Misc!$O$4), OR(NOT(ISNUMBER(Vertices[[#This Row],[Degree]])), Vertices[[#This Row],[Degree]] &lt;= Misc!$P$4),TRUE), TRUE, FALSE)</f>
        <v>#REF!</v>
      </c>
      <c r="O11" s="41" t="s">
        <v>329</v>
      </c>
      <c r="P11" s="1" t="s">
        <v>1370</v>
      </c>
      <c r="Q11" s="1" t="s">
        <v>466</v>
      </c>
      <c r="R11" s="1" t="s">
        <v>480</v>
      </c>
      <c r="S11" s="1" t="s">
        <v>621</v>
      </c>
      <c r="T11" s="1" t="s">
        <v>329</v>
      </c>
      <c r="U11" s="1" t="s">
        <v>860</v>
      </c>
      <c r="V11" s="1" t="s">
        <v>996</v>
      </c>
      <c r="W11" s="1" t="s">
        <v>133</v>
      </c>
      <c r="X11" s="1"/>
      <c r="Y11" s="1" t="s">
        <v>1088</v>
      </c>
    </row>
    <row r="12" spans="1:28" x14ac:dyDescent="0.2">
      <c r="A12" s="38" t="s">
        <v>278</v>
      </c>
      <c r="B12" s="39" t="s">
        <v>1376</v>
      </c>
      <c r="C12" s="42"/>
      <c r="D12" s="43">
        <v>5579.0244140625</v>
      </c>
      <c r="E12" s="43">
        <v>5541.78271484375</v>
      </c>
      <c r="F12" s="44" t="s">
        <v>52</v>
      </c>
      <c r="G12" s="45"/>
      <c r="H12" s="45"/>
      <c r="I12" s="36">
        <v>14</v>
      </c>
      <c r="J12" s="37">
        <v>137.31313900000001</v>
      </c>
      <c r="K12" s="37">
        <v>2.3809999999999999E-3</v>
      </c>
      <c r="L12" s="37">
        <v>1.8100999999999999E-2</v>
      </c>
      <c r="M12" s="40">
        <v>42</v>
      </c>
      <c r="N12" s="40" t="e">
        <f xml:space="preserve"> IF(AND(OR(NOT(ISNUMBER(#REF!)),#REF! &gt;= Misc!$O$5), OR(NOT(ISNUMBER(#REF!)),#REF! &lt;= Misc!$P$5),OR(NOT(ISNUMBER(Vertices[[#This Row],[X]])), Vertices[[#This Row],[X]] &gt;= Misc!$O$2), OR(NOT(ISNUMBER(Vertices[[#This Row],[X]])), Vertices[[#This Row],[X]] &lt;= Misc!$P$2),OR(NOT(ISNUMBER(Vertices[[#This Row],[Y]])), Vertices[[#This Row],[Y]] &gt;= Misc!$O$3), OR(NOT(ISNUMBER(Vertices[[#This Row],[Y]])), Vertices[[#This Row],[Y]] &lt;= Misc!$P$3),OR(NOT(ISNUMBER(Vertices[[#This Row],[Degree]])), Vertices[[#This Row],[Degree]] &gt;= Misc!$O$4), OR(NOT(ISNUMBER(Vertices[[#This Row],[Degree]])), Vertices[[#This Row],[Degree]] &lt;= Misc!$P$4),TRUE), TRUE, FALSE)</f>
        <v>#REF!</v>
      </c>
      <c r="O12" s="41" t="s">
        <v>358</v>
      </c>
      <c r="P12" s="1" t="s">
        <v>1376</v>
      </c>
      <c r="Q12" s="1" t="s">
        <v>466</v>
      </c>
      <c r="R12" s="1" t="s">
        <v>492</v>
      </c>
      <c r="S12" s="1" t="s">
        <v>580</v>
      </c>
      <c r="T12" s="1" t="s">
        <v>329</v>
      </c>
      <c r="U12" s="1" t="s">
        <v>822</v>
      </c>
      <c r="V12" s="1" t="s">
        <v>939</v>
      </c>
      <c r="W12" s="1"/>
      <c r="X12" s="1"/>
      <c r="Y12" s="1" t="s">
        <v>1088</v>
      </c>
      <c r="AB12" s="38"/>
    </row>
    <row r="13" spans="1:28" x14ac:dyDescent="0.2">
      <c r="A13" s="38" t="s">
        <v>140</v>
      </c>
      <c r="B13" s="39" t="s">
        <v>1282</v>
      </c>
      <c r="C13" s="42"/>
      <c r="D13" s="43">
        <v>6049.59033203125</v>
      </c>
      <c r="E13" s="43">
        <v>5640.01416015625</v>
      </c>
      <c r="F13" s="44" t="s">
        <v>52</v>
      </c>
      <c r="G13" s="45"/>
      <c r="H13" s="45"/>
      <c r="I13" s="36">
        <v>12</v>
      </c>
      <c r="J13" s="37">
        <v>9.3193330000000003</v>
      </c>
      <c r="K13" s="37">
        <v>2.3809999999999999E-3</v>
      </c>
      <c r="L13" s="37">
        <v>1.7575E-2</v>
      </c>
      <c r="M13" s="40">
        <v>18</v>
      </c>
      <c r="N13" s="40" t="e">
        <f xml:space="preserve"> IF(AND(OR(NOT(ISNUMBER(#REF!)),#REF! &gt;= Misc!$O$5), OR(NOT(ISNUMBER(#REF!)),#REF! &lt;= Misc!$P$5),OR(NOT(ISNUMBER(Vertices[[#This Row],[X]])), Vertices[[#This Row],[X]] &gt;= Misc!$O$2), OR(NOT(ISNUMBER(Vertices[[#This Row],[X]])), Vertices[[#This Row],[X]] &lt;= Misc!$P$2),OR(NOT(ISNUMBER(Vertices[[#This Row],[Y]])), Vertices[[#This Row],[Y]] &gt;= Misc!$O$3), OR(NOT(ISNUMBER(Vertices[[#This Row],[Y]])), Vertices[[#This Row],[Y]] &lt;= Misc!$P$3),OR(NOT(ISNUMBER(Vertices[[#This Row],[Degree]])), Vertices[[#This Row],[Degree]] &gt;= Misc!$O$4), OR(NOT(ISNUMBER(Vertices[[#This Row],[Degree]])), Vertices[[#This Row],[Degree]] &lt;= Misc!$P$4),TRUE), TRUE, FALSE)</f>
        <v>#REF!</v>
      </c>
      <c r="O13" s="41" t="s">
        <v>338</v>
      </c>
      <c r="P13" s="1" t="s">
        <v>1282</v>
      </c>
      <c r="Q13" s="1" t="s">
        <v>466</v>
      </c>
      <c r="R13" s="1" t="s">
        <v>468</v>
      </c>
      <c r="S13" s="1" t="s">
        <v>560</v>
      </c>
      <c r="T13" s="1" t="s">
        <v>333</v>
      </c>
      <c r="U13" s="1" t="s">
        <v>801</v>
      </c>
      <c r="V13" s="1" t="s">
        <v>945</v>
      </c>
      <c r="W13" s="1" t="s">
        <v>1020</v>
      </c>
      <c r="X13" s="1"/>
      <c r="Y13" s="1" t="s">
        <v>1088</v>
      </c>
      <c r="AB13" s="38"/>
    </row>
    <row r="14" spans="1:28" x14ac:dyDescent="0.2">
      <c r="A14" s="38" t="s">
        <v>544</v>
      </c>
      <c r="B14" s="39" t="s">
        <v>1410</v>
      </c>
      <c r="C14" s="42"/>
      <c r="D14" s="43">
        <v>5602.6640625</v>
      </c>
      <c r="E14" s="43">
        <v>6376.55224609375</v>
      </c>
      <c r="F14" s="44" t="s">
        <v>52</v>
      </c>
      <c r="G14" s="45"/>
      <c r="H14" s="45"/>
      <c r="I14" s="36">
        <v>12</v>
      </c>
      <c r="J14" s="37">
        <v>105.53382000000001</v>
      </c>
      <c r="K14" s="37">
        <v>2.3700000000000001E-3</v>
      </c>
      <c r="L14" s="37">
        <v>1.6721E-2</v>
      </c>
      <c r="M14" s="40">
        <v>7</v>
      </c>
      <c r="N14" s="40" t="e">
        <f xml:space="preserve"> IF(AND(OR(NOT(ISNUMBER(#REF!)),#REF! &gt;= Misc!$O$5), OR(NOT(ISNUMBER(#REF!)),#REF! &lt;= Misc!$P$5),OR(NOT(ISNUMBER(Vertices[[#This Row],[X]])), Vertices[[#This Row],[X]] &gt;= Misc!$O$2), OR(NOT(ISNUMBER(Vertices[[#This Row],[X]])), Vertices[[#This Row],[X]] &lt;= Misc!$P$2),OR(NOT(ISNUMBER(Vertices[[#This Row],[Y]])), Vertices[[#This Row],[Y]] &gt;= Misc!$O$3), OR(NOT(ISNUMBER(Vertices[[#This Row],[Y]])), Vertices[[#This Row],[Y]] &lt;= Misc!$P$3),OR(NOT(ISNUMBER(Vertices[[#This Row],[Degree]])), Vertices[[#This Row],[Degree]] &gt;= Misc!$O$4), OR(NOT(ISNUMBER(Vertices[[#This Row],[Degree]])), Vertices[[#This Row],[Degree]] &lt;= Misc!$P$4),TRUE), TRUE, FALSE)</f>
        <v>#REF!</v>
      </c>
      <c r="O14" s="41" t="s">
        <v>329</v>
      </c>
      <c r="P14" s="1" t="s">
        <v>1410</v>
      </c>
      <c r="Q14" s="1" t="s">
        <v>466</v>
      </c>
      <c r="R14" s="1" t="s">
        <v>471</v>
      </c>
      <c r="S14" s="1" t="s">
        <v>551</v>
      </c>
      <c r="T14" s="1" t="s">
        <v>699</v>
      </c>
      <c r="U14" s="1" t="s">
        <v>792</v>
      </c>
      <c r="V14" s="1" t="s">
        <v>935</v>
      </c>
      <c r="W14" s="1" t="s">
        <v>1015</v>
      </c>
      <c r="X14" s="1"/>
      <c r="Y14" s="1" t="s">
        <v>1088</v>
      </c>
      <c r="AB14" s="38"/>
    </row>
    <row r="15" spans="1:28" x14ac:dyDescent="0.2">
      <c r="A15" s="38" t="s">
        <v>1215</v>
      </c>
      <c r="B15" s="39" t="s">
        <v>1352</v>
      </c>
      <c r="C15" s="42"/>
      <c r="D15" s="43">
        <v>4163.291015625</v>
      </c>
      <c r="E15" s="43">
        <v>6372.798828125</v>
      </c>
      <c r="F15" s="44" t="s">
        <v>52</v>
      </c>
      <c r="G15" s="45"/>
      <c r="H15" s="45"/>
      <c r="I15" s="36">
        <v>11</v>
      </c>
      <c r="J15" s="37">
        <v>24.757936999999998</v>
      </c>
      <c r="K15" s="37">
        <v>2.3700000000000001E-3</v>
      </c>
      <c r="L15" s="37">
        <v>1.2763999999999999E-2</v>
      </c>
      <c r="M15" s="40">
        <v>117</v>
      </c>
      <c r="N15" s="40" t="e">
        <f xml:space="preserve"> IF(AND(OR(NOT(ISNUMBER(#REF!)),#REF! &gt;= Misc!$O$5), OR(NOT(ISNUMBER(#REF!)),#REF! &lt;= Misc!$P$5),OR(NOT(ISNUMBER(Vertices[[#This Row],[X]])), Vertices[[#This Row],[X]] &gt;= Misc!$O$2), OR(NOT(ISNUMBER(Vertices[[#This Row],[X]])), Vertices[[#This Row],[X]] &lt;= Misc!$P$2),OR(NOT(ISNUMBER(Vertices[[#This Row],[Y]])), Vertices[[#This Row],[Y]] &gt;= Misc!$O$3), OR(NOT(ISNUMBER(Vertices[[#This Row],[Y]])), Vertices[[#This Row],[Y]] &lt;= Misc!$P$3),OR(NOT(ISNUMBER(Vertices[[#This Row],[Degree]])), Vertices[[#This Row],[Degree]] &gt;= Misc!$O$4), OR(NOT(ISNUMBER(Vertices[[#This Row],[Degree]])), Vertices[[#This Row],[Degree]] &lt;= Misc!$P$4),TRUE), TRUE, FALSE)</f>
        <v>#REF!</v>
      </c>
      <c r="O15" s="41" t="s">
        <v>399</v>
      </c>
      <c r="P15" s="1" t="s">
        <v>1352</v>
      </c>
      <c r="Q15" s="1" t="s">
        <v>466</v>
      </c>
      <c r="R15" s="1" t="s">
        <v>480</v>
      </c>
      <c r="S15" s="1" t="s">
        <v>643</v>
      </c>
      <c r="T15" s="1" t="s">
        <v>345</v>
      </c>
      <c r="U15" s="1" t="s">
        <v>880</v>
      </c>
      <c r="V15" s="1" t="s">
        <v>1392</v>
      </c>
      <c r="W15" s="1" t="s">
        <v>138</v>
      </c>
      <c r="X15" s="1" t="s">
        <v>243</v>
      </c>
      <c r="Y15" s="1" t="s">
        <v>1088</v>
      </c>
      <c r="AB15" s="38"/>
    </row>
    <row r="16" spans="1:28" x14ac:dyDescent="0.2">
      <c r="A16" s="38" t="s">
        <v>1216</v>
      </c>
      <c r="B16" s="39" t="s">
        <v>1270</v>
      </c>
      <c r="C16" s="42"/>
      <c r="D16" s="43">
        <v>5448.15625</v>
      </c>
      <c r="E16" s="43">
        <v>7233.04833984375</v>
      </c>
      <c r="F16" s="44" t="s">
        <v>52</v>
      </c>
      <c r="G16" s="45"/>
      <c r="H16" s="45"/>
      <c r="I16" s="36">
        <v>9</v>
      </c>
      <c r="J16" s="37">
        <v>269.29321800000002</v>
      </c>
      <c r="K16" s="37">
        <v>2.3470000000000001E-3</v>
      </c>
      <c r="L16" s="37">
        <v>1.2316000000000001E-2</v>
      </c>
      <c r="M16" s="40">
        <v>116</v>
      </c>
      <c r="N16" s="40" t="e">
        <f xml:space="preserve"> IF(AND(OR(NOT(ISNUMBER(#REF!)),#REF! &gt;= Misc!$O$5), OR(NOT(ISNUMBER(#REF!)),#REF! &lt;= Misc!$P$5),OR(NOT(ISNUMBER(Vertices[[#This Row],[X]])), Vertices[[#This Row],[X]] &gt;= Misc!$O$2), OR(NOT(ISNUMBER(Vertices[[#This Row],[X]])), Vertices[[#This Row],[X]] &lt;= Misc!$P$2),OR(NOT(ISNUMBER(Vertices[[#This Row],[Y]])), Vertices[[#This Row],[Y]] &gt;= Misc!$O$3), OR(NOT(ISNUMBER(Vertices[[#This Row],[Y]])), Vertices[[#This Row],[Y]] &lt;= Misc!$P$3),OR(NOT(ISNUMBER(Vertices[[#This Row],[Degree]])), Vertices[[#This Row],[Degree]] &gt;= Misc!$O$4), OR(NOT(ISNUMBER(Vertices[[#This Row],[Degree]])), Vertices[[#This Row],[Degree]] &lt;= Misc!$P$4),TRUE), TRUE, FALSE)</f>
        <v>#REF!</v>
      </c>
      <c r="O16" s="41" t="s">
        <v>403</v>
      </c>
      <c r="P16" s="1" t="s">
        <v>1270</v>
      </c>
      <c r="Q16" s="1" t="s">
        <v>466</v>
      </c>
      <c r="R16" s="1" t="s">
        <v>468</v>
      </c>
      <c r="S16" s="1" t="s">
        <v>641</v>
      </c>
      <c r="T16" s="1" t="s">
        <v>757</v>
      </c>
      <c r="U16" s="1" t="s">
        <v>879</v>
      </c>
      <c r="V16" s="1" t="s">
        <v>1392</v>
      </c>
      <c r="W16" s="1" t="s">
        <v>1047</v>
      </c>
      <c r="X16" s="1"/>
      <c r="Y16" s="1" t="s">
        <v>1088</v>
      </c>
      <c r="AB16" s="38"/>
    </row>
    <row r="17" spans="1:28" x14ac:dyDescent="0.2">
      <c r="A17" s="38" t="s">
        <v>134</v>
      </c>
      <c r="B17" s="39" t="s">
        <v>1353</v>
      </c>
      <c r="C17" s="42"/>
      <c r="D17" s="43">
        <v>5066.3076171875</v>
      </c>
      <c r="E17" s="43">
        <v>3177.4111328125</v>
      </c>
      <c r="F17" s="44" t="s">
        <v>52</v>
      </c>
      <c r="G17" s="45"/>
      <c r="H17" s="45"/>
      <c r="I17" s="36">
        <v>20</v>
      </c>
      <c r="J17" s="37">
        <v>914.21110699999997</v>
      </c>
      <c r="K17" s="37">
        <v>2.5579999999999999E-3</v>
      </c>
      <c r="L17" s="37">
        <v>1.0959E-2</v>
      </c>
      <c r="M17" s="40">
        <v>134</v>
      </c>
      <c r="N17" s="40" t="e">
        <f xml:space="preserve"> IF(AND(OR(NOT(ISNUMBER(#REF!)),#REF! &gt;= Misc!$O$5), OR(NOT(ISNUMBER(#REF!)),#REF! &lt;= Misc!$P$5),OR(NOT(ISNUMBER(Vertices[[#This Row],[X]])), Vertices[[#This Row],[X]] &gt;= Misc!$O$2), OR(NOT(ISNUMBER(Vertices[[#This Row],[X]])), Vertices[[#This Row],[X]] &lt;= Misc!$P$2),OR(NOT(ISNUMBER(Vertices[[#This Row],[Y]])), Vertices[[#This Row],[Y]] &gt;= Misc!$O$3), OR(NOT(ISNUMBER(Vertices[[#This Row],[Y]])), Vertices[[#This Row],[Y]] &lt;= Misc!$P$3),OR(NOT(ISNUMBER(Vertices[[#This Row],[Degree]])), Vertices[[#This Row],[Degree]] &gt;= Misc!$O$4), OR(NOT(ISNUMBER(Vertices[[#This Row],[Degree]])), Vertices[[#This Row],[Degree]] &lt;= Misc!$P$4),TRUE), TRUE, FALSE)</f>
        <v>#REF!</v>
      </c>
      <c r="O17" s="41" t="s">
        <v>365</v>
      </c>
      <c r="P17" s="1" t="s">
        <v>1353</v>
      </c>
      <c r="Q17" s="1" t="s">
        <v>334</v>
      </c>
      <c r="R17" s="1" t="s">
        <v>482</v>
      </c>
      <c r="S17" s="1" t="s">
        <v>655</v>
      </c>
      <c r="T17" s="1" t="s">
        <v>719</v>
      </c>
      <c r="U17" s="1" t="s">
        <v>890</v>
      </c>
      <c r="V17" s="1" t="s">
        <v>939</v>
      </c>
      <c r="W17" s="1" t="s">
        <v>167</v>
      </c>
      <c r="X17" s="1" t="s">
        <v>1081</v>
      </c>
      <c r="Y17" s="1" t="s">
        <v>1088</v>
      </c>
      <c r="AB17" s="38"/>
    </row>
    <row r="18" spans="1:28" x14ac:dyDescent="0.2">
      <c r="A18" s="38" t="s">
        <v>135</v>
      </c>
      <c r="B18" s="39" t="s">
        <v>1396</v>
      </c>
      <c r="C18" s="42"/>
      <c r="D18" s="43">
        <v>6031.1572265625</v>
      </c>
      <c r="E18" s="43">
        <v>3408.71435546875</v>
      </c>
      <c r="F18" s="44" t="s">
        <v>52</v>
      </c>
      <c r="G18" s="45"/>
      <c r="H18" s="45"/>
      <c r="I18" s="36">
        <v>20</v>
      </c>
      <c r="J18" s="37">
        <v>741.72189500000002</v>
      </c>
      <c r="K18" s="37">
        <v>2.5379999999999999E-3</v>
      </c>
      <c r="L18" s="37">
        <v>1.0808E-2</v>
      </c>
      <c r="M18" s="40">
        <v>10</v>
      </c>
      <c r="N18" s="40" t="e">
        <f xml:space="preserve"> IF(AND(OR(NOT(ISNUMBER(#REF!)),#REF! &gt;= Misc!$O$5), OR(NOT(ISNUMBER(#REF!)),#REF! &lt;= Misc!$P$5),OR(NOT(ISNUMBER(Vertices[[#This Row],[X]])), Vertices[[#This Row],[X]] &gt;= Misc!$O$2), OR(NOT(ISNUMBER(Vertices[[#This Row],[X]])), Vertices[[#This Row],[X]] &lt;= Misc!$P$2),OR(NOT(ISNUMBER(Vertices[[#This Row],[Y]])), Vertices[[#This Row],[Y]] &gt;= Misc!$O$3), OR(NOT(ISNUMBER(Vertices[[#This Row],[Y]])), Vertices[[#This Row],[Y]] &lt;= Misc!$P$3),OR(NOT(ISNUMBER(Vertices[[#This Row],[Degree]])), Vertices[[#This Row],[Degree]] &gt;= Misc!$O$4), OR(NOT(ISNUMBER(Vertices[[#This Row],[Degree]])), Vertices[[#This Row],[Degree]] &lt;= Misc!$P$4),TRUE), TRUE, FALSE)</f>
        <v>#REF!</v>
      </c>
      <c r="O18" s="41" t="s">
        <v>332</v>
      </c>
      <c r="P18" s="1" t="s">
        <v>1396</v>
      </c>
      <c r="Q18" s="1" t="s">
        <v>466</v>
      </c>
      <c r="R18" s="1" t="s">
        <v>470</v>
      </c>
      <c r="S18" s="1" t="s">
        <v>553</v>
      </c>
      <c r="T18" s="1" t="s">
        <v>702</v>
      </c>
      <c r="U18" s="1" t="s">
        <v>795</v>
      </c>
      <c r="V18" s="1" t="s">
        <v>938</v>
      </c>
      <c r="W18" s="1" t="s">
        <v>242</v>
      </c>
      <c r="X18" s="1" t="s">
        <v>1061</v>
      </c>
      <c r="Y18" s="1" t="s">
        <v>1088</v>
      </c>
      <c r="AB18" s="38"/>
    </row>
    <row r="19" spans="1:28" x14ac:dyDescent="0.2">
      <c r="A19" s="38" t="s">
        <v>161</v>
      </c>
      <c r="B19" s="39" t="s">
        <v>1401</v>
      </c>
      <c r="C19" s="42"/>
      <c r="D19" s="43">
        <v>6835.1708984375</v>
      </c>
      <c r="E19" s="43">
        <v>4020.719970703125</v>
      </c>
      <c r="F19" s="44" t="s">
        <v>52</v>
      </c>
      <c r="G19" s="45"/>
      <c r="H19" s="45"/>
      <c r="I19" s="36">
        <v>12</v>
      </c>
      <c r="J19" s="37">
        <v>443.28568799999999</v>
      </c>
      <c r="K19" s="37">
        <v>2.4750000000000002E-3</v>
      </c>
      <c r="L19" s="37">
        <v>9.4680000000000007E-3</v>
      </c>
      <c r="M19" s="40">
        <v>39</v>
      </c>
      <c r="N19" s="40" t="e">
        <f xml:space="preserve"> IF(AND(OR(NOT(ISNUMBER(#REF!)),#REF! &gt;= Misc!$O$5), OR(NOT(ISNUMBER(#REF!)),#REF! &lt;= Misc!$P$5),OR(NOT(ISNUMBER(Vertices[[#This Row],[X]])), Vertices[[#This Row],[X]] &gt;= Misc!$O$2), OR(NOT(ISNUMBER(Vertices[[#This Row],[X]])), Vertices[[#This Row],[X]] &lt;= Misc!$P$2),OR(NOT(ISNUMBER(Vertices[[#This Row],[Y]])), Vertices[[#This Row],[Y]] &gt;= Misc!$O$3), OR(NOT(ISNUMBER(Vertices[[#This Row],[Y]])), Vertices[[#This Row],[Y]] &lt;= Misc!$P$3),OR(NOT(ISNUMBER(Vertices[[#This Row],[Degree]])), Vertices[[#This Row],[Degree]] &gt;= Misc!$O$4), OR(NOT(ISNUMBER(Vertices[[#This Row],[Degree]])), Vertices[[#This Row],[Degree]] &lt;= Misc!$P$4),TRUE), TRUE, FALSE)</f>
        <v>#REF!</v>
      </c>
      <c r="O19" s="41" t="s">
        <v>1340</v>
      </c>
      <c r="P19" s="1" t="s">
        <v>1401</v>
      </c>
      <c r="Q19" s="1" t="s">
        <v>334</v>
      </c>
      <c r="R19" s="1" t="s">
        <v>480</v>
      </c>
      <c r="S19" s="1" t="s">
        <v>578</v>
      </c>
      <c r="T19" s="1" t="s">
        <v>721</v>
      </c>
      <c r="U19" s="1" t="s">
        <v>819</v>
      </c>
      <c r="V19" s="1" t="s">
        <v>962</v>
      </c>
      <c r="W19" s="1" t="s">
        <v>133</v>
      </c>
      <c r="X19" s="1" t="s">
        <v>1067</v>
      </c>
      <c r="Y19" s="1" t="s">
        <v>1088</v>
      </c>
      <c r="AB19" s="38"/>
    </row>
    <row r="20" spans="1:28" x14ac:dyDescent="0.2">
      <c r="A20" s="38" t="s">
        <v>210</v>
      </c>
      <c r="B20" s="39" t="s">
        <v>1298</v>
      </c>
      <c r="C20" s="42"/>
      <c r="D20" s="43">
        <v>5055.90283203125</v>
      </c>
      <c r="E20" s="43">
        <v>4367.89306640625</v>
      </c>
      <c r="F20" s="44" t="s">
        <v>52</v>
      </c>
      <c r="G20" s="45"/>
      <c r="H20" s="45"/>
      <c r="I20" s="36">
        <v>12</v>
      </c>
      <c r="J20" s="37">
        <v>281.01020199999999</v>
      </c>
      <c r="K20" s="37">
        <v>2.4750000000000002E-3</v>
      </c>
      <c r="L20" s="37">
        <v>8.8389999999999996E-3</v>
      </c>
      <c r="M20" s="40">
        <v>49</v>
      </c>
      <c r="N20" s="40" t="e">
        <f xml:space="preserve"> IF(AND(OR(NOT(ISNUMBER(#REF!)),#REF! &gt;= Misc!$O$5), OR(NOT(ISNUMBER(#REF!)),#REF! &lt;= Misc!$P$5),OR(NOT(ISNUMBER(Vertices[[#This Row],[X]])), Vertices[[#This Row],[X]] &gt;= Misc!$O$2), OR(NOT(ISNUMBER(Vertices[[#This Row],[X]])), Vertices[[#This Row],[X]] &lt;= Misc!$P$2),OR(NOT(ISNUMBER(Vertices[[#This Row],[Y]])), Vertices[[#This Row],[Y]] &gt;= Misc!$O$3), OR(NOT(ISNUMBER(Vertices[[#This Row],[Y]])), Vertices[[#This Row],[Y]] &lt;= Misc!$P$3),OR(NOT(ISNUMBER(Vertices[[#This Row],[Degree]])), Vertices[[#This Row],[Degree]] &gt;= Misc!$O$4), OR(NOT(ISNUMBER(Vertices[[#This Row],[Degree]])), Vertices[[#This Row],[Degree]] &lt;= Misc!$P$4),TRUE), TRUE, FALSE)</f>
        <v>#REF!</v>
      </c>
      <c r="O20" s="41" t="s">
        <v>364</v>
      </c>
      <c r="P20" s="1" t="s">
        <v>1298</v>
      </c>
      <c r="Q20" s="1" t="s">
        <v>334</v>
      </c>
      <c r="R20" s="1" t="s">
        <v>468</v>
      </c>
      <c r="S20" s="1" t="s">
        <v>586</v>
      </c>
      <c r="T20" s="1" t="s">
        <v>719</v>
      </c>
      <c r="U20" s="1" t="s">
        <v>828</v>
      </c>
      <c r="V20" s="1" t="s">
        <v>1392</v>
      </c>
      <c r="W20" s="1" t="s">
        <v>168</v>
      </c>
      <c r="X20" s="1" t="s">
        <v>1068</v>
      </c>
      <c r="Y20" s="1" t="s">
        <v>1088</v>
      </c>
      <c r="AB20" s="38"/>
    </row>
    <row r="21" spans="1:28" x14ac:dyDescent="0.2">
      <c r="A21" s="38" t="s">
        <v>165</v>
      </c>
      <c r="B21" s="39" t="s">
        <v>1378</v>
      </c>
      <c r="C21" s="42"/>
      <c r="D21" s="43">
        <v>3982.874755859375</v>
      </c>
      <c r="E21" s="43">
        <v>4546.927734375</v>
      </c>
      <c r="F21" s="44" t="s">
        <v>52</v>
      </c>
      <c r="G21" s="45"/>
      <c r="H21" s="45"/>
      <c r="I21" s="36">
        <v>7</v>
      </c>
      <c r="J21" s="37">
        <v>78.346384999999998</v>
      </c>
      <c r="K21" s="37">
        <v>2.3700000000000001E-3</v>
      </c>
      <c r="L21" s="37">
        <v>8.796E-3</v>
      </c>
      <c r="M21" s="40">
        <v>53</v>
      </c>
      <c r="N21" s="40" t="e">
        <f xml:space="preserve"> IF(AND(OR(NOT(ISNUMBER(#REF!)),#REF! &gt;= Misc!$O$5), OR(NOT(ISNUMBER(#REF!)),#REF! &lt;= Misc!$P$5),OR(NOT(ISNUMBER(Vertices[[#This Row],[X]])), Vertices[[#This Row],[X]] &gt;= Misc!$O$2), OR(NOT(ISNUMBER(Vertices[[#This Row],[X]])), Vertices[[#This Row],[X]] &lt;= Misc!$P$2),OR(NOT(ISNUMBER(Vertices[[#This Row],[Y]])), Vertices[[#This Row],[Y]] &gt;= Misc!$O$3), OR(NOT(ISNUMBER(Vertices[[#This Row],[Y]])), Vertices[[#This Row],[Y]] &lt;= Misc!$P$3),OR(NOT(ISNUMBER(Vertices[[#This Row],[Degree]])), Vertices[[#This Row],[Degree]] &gt;= Misc!$O$4), OR(NOT(ISNUMBER(Vertices[[#This Row],[Degree]])), Vertices[[#This Row],[Degree]] &lt;= Misc!$P$4),TRUE), TRUE, FALSE)</f>
        <v>#REF!</v>
      </c>
      <c r="O21" s="41" t="s">
        <v>1469</v>
      </c>
      <c r="P21" s="1" t="s">
        <v>1378</v>
      </c>
      <c r="Q21" s="1" t="s">
        <v>466</v>
      </c>
      <c r="R21" s="1" t="s">
        <v>470</v>
      </c>
      <c r="S21" s="1" t="s">
        <v>590</v>
      </c>
      <c r="T21" s="1" t="s">
        <v>726</v>
      </c>
      <c r="U21" s="1" t="s">
        <v>832</v>
      </c>
      <c r="V21" s="1" t="s">
        <v>968</v>
      </c>
      <c r="W21" s="1" t="s">
        <v>164</v>
      </c>
      <c r="X21" s="1"/>
      <c r="Y21" s="1" t="s">
        <v>1088</v>
      </c>
      <c r="AB21" s="38"/>
    </row>
    <row r="22" spans="1:28" x14ac:dyDescent="0.2">
      <c r="A22" s="38" t="s">
        <v>199</v>
      </c>
      <c r="B22" s="39" t="s">
        <v>1371</v>
      </c>
      <c r="C22" s="42"/>
      <c r="D22" s="43">
        <v>3850.03076171875</v>
      </c>
      <c r="E22" s="43">
        <v>5572.45751953125</v>
      </c>
      <c r="F22" s="44" t="s">
        <v>52</v>
      </c>
      <c r="G22" s="45"/>
      <c r="H22" s="45"/>
      <c r="I22" s="36">
        <v>9</v>
      </c>
      <c r="J22" s="37">
        <v>144.04773299999999</v>
      </c>
      <c r="K22" s="37">
        <v>2.415E-3</v>
      </c>
      <c r="L22" s="37">
        <v>8.5570000000000004E-3</v>
      </c>
      <c r="M22" s="40">
        <v>86</v>
      </c>
      <c r="N22" s="40" t="e">
        <f xml:space="preserve"> IF(AND(OR(NOT(ISNUMBER(#REF!)),#REF! &gt;= Misc!$O$5), OR(NOT(ISNUMBER(#REF!)),#REF! &lt;= Misc!$P$5),OR(NOT(ISNUMBER(Vertices[[#This Row],[X]])), Vertices[[#This Row],[X]] &gt;= Misc!$O$2), OR(NOT(ISNUMBER(Vertices[[#This Row],[X]])), Vertices[[#This Row],[X]] &lt;= Misc!$P$2),OR(NOT(ISNUMBER(Vertices[[#This Row],[Y]])), Vertices[[#This Row],[Y]] &gt;= Misc!$O$3), OR(NOT(ISNUMBER(Vertices[[#This Row],[Y]])), Vertices[[#This Row],[Y]] &lt;= Misc!$P$3),OR(NOT(ISNUMBER(Vertices[[#This Row],[Degree]])), Vertices[[#This Row],[Degree]] &gt;= Misc!$O$4), OR(NOT(ISNUMBER(Vertices[[#This Row],[Degree]])), Vertices[[#This Row],[Degree]] &lt;= Misc!$P$4),TRUE), TRUE, FALSE)</f>
        <v>#REF!</v>
      </c>
      <c r="O22" s="41" t="s">
        <v>356</v>
      </c>
      <c r="P22" s="1" t="s">
        <v>1371</v>
      </c>
      <c r="Q22" s="1" t="s">
        <v>466</v>
      </c>
      <c r="R22" s="1" t="s">
        <v>469</v>
      </c>
      <c r="S22" s="1" t="s">
        <v>617</v>
      </c>
      <c r="T22" s="1" t="s">
        <v>743</v>
      </c>
      <c r="U22" s="1" t="s">
        <v>856</v>
      </c>
      <c r="V22" s="1" t="s">
        <v>994</v>
      </c>
      <c r="W22" s="1" t="s">
        <v>263</v>
      </c>
      <c r="X22" s="1" t="s">
        <v>1074</v>
      </c>
      <c r="Y22" s="1" t="s">
        <v>1088</v>
      </c>
      <c r="AB22" s="38"/>
    </row>
    <row r="23" spans="1:28" x14ac:dyDescent="0.2">
      <c r="A23" s="38" t="s">
        <v>171</v>
      </c>
      <c r="B23" s="39" t="s">
        <v>1357</v>
      </c>
      <c r="C23" s="42"/>
      <c r="D23" s="43">
        <v>5528.197265625</v>
      </c>
      <c r="E23" s="43">
        <v>4215.5595703125</v>
      </c>
      <c r="F23" s="44" t="s">
        <v>52</v>
      </c>
      <c r="G23" s="45"/>
      <c r="H23" s="45"/>
      <c r="I23" s="36">
        <v>11</v>
      </c>
      <c r="J23" s="37">
        <v>321.64019300000001</v>
      </c>
      <c r="K23" s="37">
        <v>2.4510000000000001E-3</v>
      </c>
      <c r="L23" s="37">
        <v>8.4159999999999999E-3</v>
      </c>
      <c r="M23" s="40">
        <v>152</v>
      </c>
      <c r="N23" s="40" t="e">
        <f xml:space="preserve"> IF(AND(OR(NOT(ISNUMBER(#REF!)),#REF! &gt;= Misc!$O$5), OR(NOT(ISNUMBER(#REF!)),#REF! &lt;= Misc!$P$5),OR(NOT(ISNUMBER(Vertices[[#This Row],[X]])), Vertices[[#This Row],[X]] &gt;= Misc!$O$2), OR(NOT(ISNUMBER(Vertices[[#This Row],[X]])), Vertices[[#This Row],[X]] &lt;= Misc!$P$2),OR(NOT(ISNUMBER(Vertices[[#This Row],[Y]])), Vertices[[#This Row],[Y]] &gt;= Misc!$O$3), OR(NOT(ISNUMBER(Vertices[[#This Row],[Y]])), Vertices[[#This Row],[Y]] &lt;= Misc!$P$3),OR(NOT(ISNUMBER(Vertices[[#This Row],[Degree]])), Vertices[[#This Row],[Degree]] &gt;= Misc!$O$4), OR(NOT(ISNUMBER(Vertices[[#This Row],[Degree]])), Vertices[[#This Row],[Degree]] &lt;= Misc!$P$4),TRUE), TRUE, FALSE)</f>
        <v>#REF!</v>
      </c>
      <c r="O23" s="41" t="s">
        <v>378</v>
      </c>
      <c r="P23" s="1" t="s">
        <v>1357</v>
      </c>
      <c r="Q23" s="1" t="s">
        <v>378</v>
      </c>
      <c r="R23" s="1" t="s">
        <v>529</v>
      </c>
      <c r="S23" s="1" t="s">
        <v>669</v>
      </c>
      <c r="T23" s="1" t="s">
        <v>333</v>
      </c>
      <c r="U23" s="1" t="s">
        <v>803</v>
      </c>
      <c r="V23" s="1" t="s">
        <v>939</v>
      </c>
      <c r="W23" s="1"/>
      <c r="X23" s="1"/>
      <c r="Y23" s="1" t="s">
        <v>1088</v>
      </c>
      <c r="AB23" s="38"/>
    </row>
    <row r="24" spans="1:28" x14ac:dyDescent="0.2">
      <c r="A24" s="38" t="s">
        <v>188</v>
      </c>
      <c r="B24" s="39" t="s">
        <v>1462</v>
      </c>
      <c r="C24" s="42"/>
      <c r="D24" s="43">
        <v>6271.85009765625</v>
      </c>
      <c r="E24" s="43">
        <v>4256.84716796875</v>
      </c>
      <c r="F24" s="44" t="s">
        <v>52</v>
      </c>
      <c r="G24" s="45"/>
      <c r="H24" s="45"/>
      <c r="I24" s="36">
        <v>10</v>
      </c>
      <c r="J24" s="37">
        <v>229.97404700000001</v>
      </c>
      <c r="K24" s="37">
        <v>2.4450000000000001E-3</v>
      </c>
      <c r="L24" s="37">
        <v>8.2459999999999999E-3</v>
      </c>
      <c r="M24" s="40">
        <v>94</v>
      </c>
      <c r="N24" s="40" t="e">
        <f xml:space="preserve"> IF(AND(OR(NOT(ISNUMBER(#REF!)),#REF! &gt;= Misc!$O$5), OR(NOT(ISNUMBER(#REF!)),#REF! &lt;= Misc!$P$5),OR(NOT(ISNUMBER(Vertices[[#This Row],[X]])), Vertices[[#This Row],[X]] &gt;= Misc!$O$2), OR(NOT(ISNUMBER(Vertices[[#This Row],[X]])), Vertices[[#This Row],[X]] &lt;= Misc!$P$2),OR(NOT(ISNUMBER(Vertices[[#This Row],[Y]])), Vertices[[#This Row],[Y]] &gt;= Misc!$O$3), OR(NOT(ISNUMBER(Vertices[[#This Row],[Y]])), Vertices[[#This Row],[Y]] &lt;= Misc!$P$3),OR(NOT(ISNUMBER(Vertices[[#This Row],[Degree]])), Vertices[[#This Row],[Degree]] &gt;= Misc!$O$4), OR(NOT(ISNUMBER(Vertices[[#This Row],[Degree]])), Vertices[[#This Row],[Degree]] &lt;= Misc!$P$4),TRUE), TRUE, FALSE)</f>
        <v>#REF!</v>
      </c>
      <c r="O24" s="41" t="s">
        <v>378</v>
      </c>
      <c r="P24" s="1" t="s">
        <v>1462</v>
      </c>
      <c r="Q24" s="1" t="s">
        <v>378</v>
      </c>
      <c r="R24" s="1" t="s">
        <v>509</v>
      </c>
      <c r="S24" s="1" t="s">
        <v>625</v>
      </c>
      <c r="T24" s="1" t="s">
        <v>745</v>
      </c>
      <c r="U24" s="1" t="s">
        <v>862</v>
      </c>
      <c r="V24" s="1" t="s">
        <v>939</v>
      </c>
      <c r="W24" s="1" t="s">
        <v>1040</v>
      </c>
      <c r="X24" s="1"/>
      <c r="Y24" s="1" t="s">
        <v>1088</v>
      </c>
      <c r="AB24" s="38"/>
    </row>
    <row r="25" spans="1:28" x14ac:dyDescent="0.2">
      <c r="A25" s="38" t="s">
        <v>159</v>
      </c>
      <c r="B25" s="39" t="s">
        <v>1328</v>
      </c>
      <c r="C25" s="42"/>
      <c r="D25" s="43">
        <v>4224.58740234375</v>
      </c>
      <c r="E25" s="43">
        <v>5666.880859375</v>
      </c>
      <c r="F25" s="44" t="s">
        <v>52</v>
      </c>
      <c r="G25" s="45"/>
      <c r="H25" s="45"/>
      <c r="I25" s="36">
        <v>12</v>
      </c>
      <c r="J25" s="37">
        <v>479.13006200000001</v>
      </c>
      <c r="K25" s="37">
        <v>2.4269999999999999E-3</v>
      </c>
      <c r="L25" s="37">
        <v>8.1030000000000008E-3</v>
      </c>
      <c r="M25" s="40">
        <v>149</v>
      </c>
      <c r="N25" s="40" t="e">
        <f xml:space="preserve"> IF(AND(OR(NOT(ISNUMBER(#REF!)),#REF! &gt;= Misc!$O$5), OR(NOT(ISNUMBER(#REF!)),#REF! &lt;= Misc!$P$5),OR(NOT(ISNUMBER(Vertices[[#This Row],[X]])), Vertices[[#This Row],[X]] &gt;= Misc!$O$2), OR(NOT(ISNUMBER(Vertices[[#This Row],[X]])), Vertices[[#This Row],[X]] &lt;= Misc!$P$2),OR(NOT(ISNUMBER(Vertices[[#This Row],[Y]])), Vertices[[#This Row],[Y]] &gt;= Misc!$O$3), OR(NOT(ISNUMBER(Vertices[[#This Row],[Y]])), Vertices[[#This Row],[Y]] &lt;= Misc!$P$3),OR(NOT(ISNUMBER(Vertices[[#This Row],[Degree]])), Vertices[[#This Row],[Degree]] &gt;= Misc!$O$4), OR(NOT(ISNUMBER(Vertices[[#This Row],[Degree]])), Vertices[[#This Row],[Degree]] &lt;= Misc!$P$4),TRUE), TRUE, FALSE)</f>
        <v>#REF!</v>
      </c>
      <c r="O25" s="41" t="s">
        <v>345</v>
      </c>
      <c r="P25" s="1" t="s">
        <v>1328</v>
      </c>
      <c r="Q25" s="1" t="s">
        <v>466</v>
      </c>
      <c r="R25" s="1" t="s">
        <v>469</v>
      </c>
      <c r="S25" s="1" t="s">
        <v>666</v>
      </c>
      <c r="T25" s="1" t="s">
        <v>333</v>
      </c>
      <c r="U25" s="1" t="s">
        <v>898</v>
      </c>
      <c r="V25" s="1" t="s">
        <v>939</v>
      </c>
      <c r="W25" s="1" t="s">
        <v>263</v>
      </c>
      <c r="X25" s="1" t="s">
        <v>169</v>
      </c>
      <c r="Y25" s="1" t="s">
        <v>1088</v>
      </c>
      <c r="AB25" s="38"/>
    </row>
    <row r="26" spans="1:28" x14ac:dyDescent="0.2">
      <c r="A26" s="38" t="s">
        <v>191</v>
      </c>
      <c r="B26" s="39" t="s">
        <v>1459</v>
      </c>
      <c r="C26" s="42"/>
      <c r="D26" s="43">
        <v>7325.9306640625</v>
      </c>
      <c r="E26" s="43">
        <v>4905.73583984375</v>
      </c>
      <c r="F26" s="44" t="s">
        <v>52</v>
      </c>
      <c r="G26" s="45"/>
      <c r="H26" s="45"/>
      <c r="I26" s="36">
        <v>10</v>
      </c>
      <c r="J26" s="37">
        <v>221.25384600000001</v>
      </c>
      <c r="K26" s="37">
        <v>2.398E-3</v>
      </c>
      <c r="L26" s="37">
        <v>7.7260000000000002E-3</v>
      </c>
      <c r="M26" s="40">
        <v>87</v>
      </c>
      <c r="N26" s="40" t="e">
        <f xml:space="preserve"> IF(AND(OR(NOT(ISNUMBER(#REF!)),#REF! &gt;= Misc!$O$5), OR(NOT(ISNUMBER(#REF!)),#REF! &lt;= Misc!$P$5),OR(NOT(ISNUMBER(Vertices[[#This Row],[X]])), Vertices[[#This Row],[X]] &gt;= Misc!$O$2), OR(NOT(ISNUMBER(Vertices[[#This Row],[X]])), Vertices[[#This Row],[X]] &lt;= Misc!$P$2),OR(NOT(ISNUMBER(Vertices[[#This Row],[Y]])), Vertices[[#This Row],[Y]] &gt;= Misc!$O$3), OR(NOT(ISNUMBER(Vertices[[#This Row],[Y]])), Vertices[[#This Row],[Y]] &lt;= Misc!$P$3),OR(NOT(ISNUMBER(Vertices[[#This Row],[Degree]])), Vertices[[#This Row],[Degree]] &gt;= Misc!$O$4), OR(NOT(ISNUMBER(Vertices[[#This Row],[Degree]])), Vertices[[#This Row],[Degree]] &lt;= Misc!$P$4),TRUE), TRUE, FALSE)</f>
        <v>#REF!</v>
      </c>
      <c r="O26" s="41" t="s">
        <v>378</v>
      </c>
      <c r="P26" s="1" t="s">
        <v>1459</v>
      </c>
      <c r="Q26" s="1" t="s">
        <v>378</v>
      </c>
      <c r="R26" s="1" t="s">
        <v>506</v>
      </c>
      <c r="S26" s="1" t="s">
        <v>618</v>
      </c>
      <c r="T26" s="1" t="s">
        <v>734</v>
      </c>
      <c r="U26" s="1" t="s">
        <v>857</v>
      </c>
      <c r="V26" s="1" t="s">
        <v>939</v>
      </c>
      <c r="W26" s="1" t="s">
        <v>176</v>
      </c>
      <c r="X26" s="1"/>
      <c r="Y26" s="1" t="s">
        <v>1088</v>
      </c>
      <c r="AB26" s="38"/>
    </row>
    <row r="27" spans="1:28" x14ac:dyDescent="0.2">
      <c r="A27" s="38" t="s">
        <v>253</v>
      </c>
      <c r="B27" s="39" t="s">
        <v>1288</v>
      </c>
      <c r="C27" s="42"/>
      <c r="D27" s="43">
        <v>7158.486328125</v>
      </c>
      <c r="E27" s="43">
        <v>7362.572265625</v>
      </c>
      <c r="F27" s="44" t="s">
        <v>52</v>
      </c>
      <c r="G27" s="45"/>
      <c r="H27" s="45"/>
      <c r="I27" s="36">
        <v>7</v>
      </c>
      <c r="J27" s="37">
        <v>186</v>
      </c>
      <c r="K27" s="37">
        <v>2.3310000000000002E-3</v>
      </c>
      <c r="L27" s="37">
        <v>7.6490000000000004E-3</v>
      </c>
      <c r="M27" s="40">
        <v>29</v>
      </c>
      <c r="N27" s="40" t="e">
        <f xml:space="preserve"> IF(AND(OR(NOT(ISNUMBER(#REF!)),#REF! &gt;= Misc!$O$5), OR(NOT(ISNUMBER(#REF!)),#REF! &lt;= Misc!$P$5),OR(NOT(ISNUMBER(Vertices[[#This Row],[X]])), Vertices[[#This Row],[X]] &gt;= Misc!$O$2), OR(NOT(ISNUMBER(Vertices[[#This Row],[X]])), Vertices[[#This Row],[X]] &lt;= Misc!$P$2),OR(NOT(ISNUMBER(Vertices[[#This Row],[Y]])), Vertices[[#This Row],[Y]] &gt;= Misc!$O$3), OR(NOT(ISNUMBER(Vertices[[#This Row],[Y]])), Vertices[[#This Row],[Y]] &lt;= Misc!$P$3),OR(NOT(ISNUMBER(Vertices[[#This Row],[Degree]])), Vertices[[#This Row],[Degree]] &gt;= Misc!$O$4), OR(NOT(ISNUMBER(Vertices[[#This Row],[Degree]])), Vertices[[#This Row],[Degree]] &lt;= Misc!$P$4),TRUE), TRUE, FALSE)</f>
        <v>#REF!</v>
      </c>
      <c r="O27" s="41" t="s">
        <v>329</v>
      </c>
      <c r="P27" s="1" t="s">
        <v>1288</v>
      </c>
      <c r="Q27" s="1" t="s">
        <v>466</v>
      </c>
      <c r="R27" s="1" t="s">
        <v>485</v>
      </c>
      <c r="S27" s="1" t="s">
        <v>568</v>
      </c>
      <c r="T27" s="1" t="s">
        <v>712</v>
      </c>
      <c r="U27" s="1" t="s">
        <v>811</v>
      </c>
      <c r="V27" s="1" t="s">
        <v>953</v>
      </c>
      <c r="W27" s="1"/>
      <c r="X27" s="1"/>
      <c r="Y27" s="1" t="s">
        <v>1088</v>
      </c>
      <c r="AB27" s="38"/>
    </row>
    <row r="28" spans="1:28" x14ac:dyDescent="0.2">
      <c r="A28" s="38" t="s">
        <v>208</v>
      </c>
      <c r="B28" s="39" t="s">
        <v>1358</v>
      </c>
      <c r="C28" s="42"/>
      <c r="D28" s="43">
        <v>6559.29150390625</v>
      </c>
      <c r="E28" s="43">
        <v>3773.13818359375</v>
      </c>
      <c r="F28" s="44" t="s">
        <v>52</v>
      </c>
      <c r="G28" s="45"/>
      <c r="H28" s="45"/>
      <c r="I28" s="36">
        <v>12</v>
      </c>
      <c r="J28" s="37">
        <v>652.12705900000003</v>
      </c>
      <c r="K28" s="37">
        <v>2.4390000000000002E-3</v>
      </c>
      <c r="L28" s="37">
        <v>7.5890000000000003E-3</v>
      </c>
      <c r="M28" s="40">
        <v>153</v>
      </c>
      <c r="N28" s="40" t="e">
        <f xml:space="preserve"> IF(AND(OR(NOT(ISNUMBER(#REF!)),#REF! &gt;= Misc!$O$5), OR(NOT(ISNUMBER(#REF!)),#REF! &lt;= Misc!$P$5),OR(NOT(ISNUMBER(Vertices[[#This Row],[X]])), Vertices[[#This Row],[X]] &gt;= Misc!$O$2), OR(NOT(ISNUMBER(Vertices[[#This Row],[X]])), Vertices[[#This Row],[X]] &lt;= Misc!$P$2),OR(NOT(ISNUMBER(Vertices[[#This Row],[Y]])), Vertices[[#This Row],[Y]] &gt;= Misc!$O$3), OR(NOT(ISNUMBER(Vertices[[#This Row],[Y]])), Vertices[[#This Row],[Y]] &lt;= Misc!$P$3),OR(NOT(ISNUMBER(Vertices[[#This Row],[Degree]])), Vertices[[#This Row],[Degree]] &gt;= Misc!$O$4), OR(NOT(ISNUMBER(Vertices[[#This Row],[Degree]])), Vertices[[#This Row],[Degree]] &lt;= Misc!$P$4),TRUE), TRUE, FALSE)</f>
        <v>#REF!</v>
      </c>
      <c r="O28" s="41" t="s">
        <v>333</v>
      </c>
      <c r="P28" s="1" t="s">
        <v>1358</v>
      </c>
      <c r="Q28" s="1" t="s">
        <v>378</v>
      </c>
      <c r="R28" s="1" t="s">
        <v>530</v>
      </c>
      <c r="S28" s="1" t="s">
        <v>670</v>
      </c>
      <c r="T28" s="1" t="s">
        <v>774</v>
      </c>
      <c r="U28" s="1" t="s">
        <v>900</v>
      </c>
      <c r="V28" s="1" t="s">
        <v>939</v>
      </c>
      <c r="W28" s="1"/>
      <c r="X28" s="1"/>
      <c r="Y28" s="1" t="s">
        <v>1088</v>
      </c>
      <c r="AB28" s="38"/>
    </row>
    <row r="29" spans="1:28" x14ac:dyDescent="0.2">
      <c r="A29" s="38" t="s">
        <v>313</v>
      </c>
      <c r="B29" s="39" t="s">
        <v>1343</v>
      </c>
      <c r="C29" s="42"/>
      <c r="D29" s="43">
        <v>6891.66845703125</v>
      </c>
      <c r="E29" s="43">
        <v>5073.779296875</v>
      </c>
      <c r="F29" s="44" t="s">
        <v>52</v>
      </c>
      <c r="G29" s="45"/>
      <c r="H29" s="45"/>
      <c r="I29" s="36">
        <v>7</v>
      </c>
      <c r="J29" s="37">
        <v>15.858333</v>
      </c>
      <c r="K29" s="37">
        <v>2.3700000000000001E-3</v>
      </c>
      <c r="L29" s="37">
        <v>7.5579999999999996E-3</v>
      </c>
      <c r="M29" s="40">
        <v>133</v>
      </c>
      <c r="N29" s="40" t="e">
        <f xml:space="preserve"> IF(AND(OR(NOT(ISNUMBER(#REF!)),#REF! &gt;= Misc!$O$5), OR(NOT(ISNUMBER(#REF!)),#REF! &lt;= Misc!$P$5),OR(NOT(ISNUMBER(Vertices[[#This Row],[X]])), Vertices[[#This Row],[X]] &gt;= Misc!$O$2), OR(NOT(ISNUMBER(Vertices[[#This Row],[X]])), Vertices[[#This Row],[X]] &lt;= Misc!$P$2),OR(NOT(ISNUMBER(Vertices[[#This Row],[Y]])), Vertices[[#This Row],[Y]] &gt;= Misc!$O$3), OR(NOT(ISNUMBER(Vertices[[#This Row],[Y]])), Vertices[[#This Row],[Y]] &lt;= Misc!$P$3),OR(NOT(ISNUMBER(Vertices[[#This Row],[Degree]])), Vertices[[#This Row],[Degree]] &gt;= Misc!$O$4), OR(NOT(ISNUMBER(Vertices[[#This Row],[Degree]])), Vertices[[#This Row],[Degree]] &lt;= Misc!$P$4),TRUE), TRUE, FALSE)</f>
        <v>#REF!</v>
      </c>
      <c r="O29" s="41" t="s">
        <v>413</v>
      </c>
      <c r="P29" s="1" t="s">
        <v>1343</v>
      </c>
      <c r="Q29" s="1" t="s">
        <v>333</v>
      </c>
      <c r="R29" s="1" t="s">
        <v>523</v>
      </c>
      <c r="S29" s="1" t="s">
        <v>654</v>
      </c>
      <c r="T29" s="1" t="s">
        <v>333</v>
      </c>
      <c r="U29" s="1" t="s">
        <v>809</v>
      </c>
      <c r="V29" s="1" t="s">
        <v>939</v>
      </c>
      <c r="W29" s="1"/>
      <c r="X29" s="1"/>
      <c r="Y29" s="1" t="s">
        <v>1088</v>
      </c>
      <c r="AB29" s="38"/>
    </row>
    <row r="30" spans="1:28" x14ac:dyDescent="0.2">
      <c r="A30" s="38" t="s">
        <v>243</v>
      </c>
      <c r="B30" s="39" t="s">
        <v>1375</v>
      </c>
      <c r="C30" s="42"/>
      <c r="D30" s="43">
        <v>4047.44580078125</v>
      </c>
      <c r="E30" s="43">
        <v>5238.505859375</v>
      </c>
      <c r="F30" s="44" t="s">
        <v>52</v>
      </c>
      <c r="G30" s="45"/>
      <c r="H30" s="45"/>
      <c r="I30" s="36">
        <v>6</v>
      </c>
      <c r="J30" s="37">
        <v>11.687302000000001</v>
      </c>
      <c r="K30" s="37">
        <v>2.3749999999999999E-3</v>
      </c>
      <c r="L30" s="37">
        <v>7.4660000000000004E-3</v>
      </c>
      <c r="M30" s="40">
        <v>185</v>
      </c>
      <c r="N30" s="40" t="e">
        <f xml:space="preserve"> IF(AND(OR(NOT(ISNUMBER(#REF!)),#REF! &gt;= Misc!$O$5), OR(NOT(ISNUMBER(#REF!)),#REF! &lt;= Misc!$P$5),OR(NOT(ISNUMBER(Vertices[[#This Row],[X]])), Vertices[[#This Row],[X]] &gt;= Misc!$O$2), OR(NOT(ISNUMBER(Vertices[[#This Row],[X]])), Vertices[[#This Row],[X]] &lt;= Misc!$P$2),OR(NOT(ISNUMBER(Vertices[[#This Row],[Y]])), Vertices[[#This Row],[Y]] &gt;= Misc!$O$3), OR(NOT(ISNUMBER(Vertices[[#This Row],[Y]])), Vertices[[#This Row],[Y]] &lt;= Misc!$P$3),OR(NOT(ISNUMBER(Vertices[[#This Row],[Degree]])), Vertices[[#This Row],[Degree]] &gt;= Misc!$O$4), OR(NOT(ISNUMBER(Vertices[[#This Row],[Degree]])), Vertices[[#This Row],[Degree]] &lt;= Misc!$P$4),TRUE), TRUE, FALSE)</f>
        <v>#REF!</v>
      </c>
      <c r="O30" s="41" t="s">
        <v>434</v>
      </c>
      <c r="P30" s="1" t="s">
        <v>1375</v>
      </c>
      <c r="Q30" s="1" t="s">
        <v>465</v>
      </c>
      <c r="R30" s="1" t="s">
        <v>480</v>
      </c>
      <c r="S30" s="1" t="s">
        <v>690</v>
      </c>
      <c r="T30" s="1" t="s">
        <v>434</v>
      </c>
      <c r="U30" s="1" t="s">
        <v>922</v>
      </c>
      <c r="V30" s="1"/>
      <c r="W30" s="1" t="s">
        <v>1057</v>
      </c>
      <c r="X30" s="1"/>
      <c r="Y30" s="1" t="s">
        <v>1089</v>
      </c>
      <c r="AB30" s="38"/>
    </row>
    <row r="31" spans="1:28" x14ac:dyDescent="0.2">
      <c r="A31" s="38" t="s">
        <v>220</v>
      </c>
      <c r="B31" s="39" t="s">
        <v>1463</v>
      </c>
      <c r="C31" s="42"/>
      <c r="D31" s="43">
        <v>4765.97998046875</v>
      </c>
      <c r="E31" s="43">
        <v>6334.7109375</v>
      </c>
      <c r="F31" s="44" t="s">
        <v>52</v>
      </c>
      <c r="G31" s="45"/>
      <c r="H31" s="45"/>
      <c r="I31" s="36">
        <v>5</v>
      </c>
      <c r="J31" s="37">
        <v>9.1819299999999995</v>
      </c>
      <c r="K31" s="37">
        <v>2.3579999999999999E-3</v>
      </c>
      <c r="L31" s="37">
        <v>7.3029999999999996E-3</v>
      </c>
      <c r="M31" s="40">
        <v>99</v>
      </c>
      <c r="N31" s="40" t="e">
        <f xml:space="preserve"> IF(AND(OR(NOT(ISNUMBER(#REF!)),#REF! &gt;= Misc!$O$5), OR(NOT(ISNUMBER(#REF!)),#REF! &lt;= Misc!$P$5),OR(NOT(ISNUMBER(Vertices[[#This Row],[X]])), Vertices[[#This Row],[X]] &gt;= Misc!$O$2), OR(NOT(ISNUMBER(Vertices[[#This Row],[X]])), Vertices[[#This Row],[X]] &lt;= Misc!$P$2),OR(NOT(ISNUMBER(Vertices[[#This Row],[Y]])), Vertices[[#This Row],[Y]] &gt;= Misc!$O$3), OR(NOT(ISNUMBER(Vertices[[#This Row],[Y]])), Vertices[[#This Row],[Y]] &lt;= Misc!$P$3),OR(NOT(ISNUMBER(Vertices[[#This Row],[Degree]])), Vertices[[#This Row],[Degree]] &gt;= Misc!$O$4), OR(NOT(ISNUMBER(Vertices[[#This Row],[Degree]])), Vertices[[#This Row],[Degree]] &lt;= Misc!$P$4),TRUE), TRUE, FALSE)</f>
        <v>#REF!</v>
      </c>
      <c r="O31" s="41" t="s">
        <v>345</v>
      </c>
      <c r="P31" s="1" t="s">
        <v>1463</v>
      </c>
      <c r="Q31" s="1" t="s">
        <v>466</v>
      </c>
      <c r="R31" s="1" t="s">
        <v>468</v>
      </c>
      <c r="S31" s="1" t="s">
        <v>629</v>
      </c>
      <c r="T31" s="1" t="s">
        <v>345</v>
      </c>
      <c r="U31" s="1" t="s">
        <v>841</v>
      </c>
      <c r="V31" s="1" t="s">
        <v>1000</v>
      </c>
      <c r="W31" s="1" t="s">
        <v>1042</v>
      </c>
      <c r="X31" s="1"/>
      <c r="Y31" s="1" t="s">
        <v>1088</v>
      </c>
      <c r="AB31" s="38"/>
    </row>
    <row r="32" spans="1:28" x14ac:dyDescent="0.2">
      <c r="A32" s="38" t="s">
        <v>219</v>
      </c>
      <c r="B32" s="39" t="s">
        <v>1268</v>
      </c>
      <c r="C32" s="42"/>
      <c r="D32" s="43">
        <v>4367.58544921875</v>
      </c>
      <c r="E32" s="43">
        <v>7653.31640625</v>
      </c>
      <c r="F32" s="44" t="s">
        <v>52</v>
      </c>
      <c r="G32" s="45"/>
      <c r="H32" s="45"/>
      <c r="I32" s="36">
        <v>5</v>
      </c>
      <c r="J32" s="37">
        <v>75.247330000000005</v>
      </c>
      <c r="K32" s="37">
        <v>2.32E-3</v>
      </c>
      <c r="L32" s="37">
        <v>7.2740000000000001E-3</v>
      </c>
      <c r="M32" s="40">
        <v>112</v>
      </c>
      <c r="N32" s="40" t="e">
        <f xml:space="preserve"> IF(AND(OR(NOT(ISNUMBER(#REF!)),#REF! &gt;= Misc!$O$5), OR(NOT(ISNUMBER(#REF!)),#REF! &lt;= Misc!$P$5),OR(NOT(ISNUMBER(Vertices[[#This Row],[X]])), Vertices[[#This Row],[X]] &gt;= Misc!$O$2), OR(NOT(ISNUMBER(Vertices[[#This Row],[X]])), Vertices[[#This Row],[X]] &lt;= Misc!$P$2),OR(NOT(ISNUMBER(Vertices[[#This Row],[Y]])), Vertices[[#This Row],[Y]] &gt;= Misc!$O$3), OR(NOT(ISNUMBER(Vertices[[#This Row],[Y]])), Vertices[[#This Row],[Y]] &lt;= Misc!$P$3),OR(NOT(ISNUMBER(Vertices[[#This Row],[Degree]])), Vertices[[#This Row],[Degree]] &gt;= Misc!$O$4), OR(NOT(ISNUMBER(Vertices[[#This Row],[Degree]])), Vertices[[#This Row],[Degree]] &lt;= Misc!$P$4),TRUE), TRUE, FALSE)</f>
        <v>#REF!</v>
      </c>
      <c r="O32" s="41" t="s">
        <v>345</v>
      </c>
      <c r="P32" s="1" t="s">
        <v>1268</v>
      </c>
      <c r="Q32" s="1" t="s">
        <v>466</v>
      </c>
      <c r="R32" s="1" t="s">
        <v>490</v>
      </c>
      <c r="S32" s="1" t="s">
        <v>639</v>
      </c>
      <c r="T32" s="1" t="s">
        <v>345</v>
      </c>
      <c r="U32" s="1" t="s">
        <v>875</v>
      </c>
      <c r="V32" s="1" t="s">
        <v>941</v>
      </c>
      <c r="W32" s="1" t="s">
        <v>218</v>
      </c>
      <c r="X32" s="1"/>
      <c r="Y32" s="1" t="s">
        <v>1088</v>
      </c>
      <c r="AB32" s="38"/>
    </row>
    <row r="33" spans="1:28" x14ac:dyDescent="0.2">
      <c r="A33" s="38" t="s">
        <v>254</v>
      </c>
      <c r="B33" s="39" t="s">
        <v>1455</v>
      </c>
      <c r="C33" s="42"/>
      <c r="D33" s="43">
        <v>6629.0712890625</v>
      </c>
      <c r="E33" s="43">
        <v>6283.88525390625</v>
      </c>
      <c r="F33" s="44" t="s">
        <v>52</v>
      </c>
      <c r="G33" s="45"/>
      <c r="H33" s="45"/>
      <c r="I33" s="36">
        <v>7</v>
      </c>
      <c r="J33" s="37">
        <v>8.233333</v>
      </c>
      <c r="K33" s="37">
        <v>2.3419999999999999E-3</v>
      </c>
      <c r="L33" s="37">
        <v>7.2740000000000001E-3</v>
      </c>
      <c r="M33" s="40">
        <v>75</v>
      </c>
      <c r="N33" s="40" t="e">
        <f xml:space="preserve"> IF(AND(OR(NOT(ISNUMBER(#REF!)),#REF! &gt;= Misc!$O$5), OR(NOT(ISNUMBER(#REF!)),#REF! &lt;= Misc!$P$5),OR(NOT(ISNUMBER(Vertices[[#This Row],[X]])), Vertices[[#This Row],[X]] &gt;= Misc!$O$2), OR(NOT(ISNUMBER(Vertices[[#This Row],[X]])), Vertices[[#This Row],[X]] &lt;= Misc!$P$2),OR(NOT(ISNUMBER(Vertices[[#This Row],[Y]])), Vertices[[#This Row],[Y]] &gt;= Misc!$O$3), OR(NOT(ISNUMBER(Vertices[[#This Row],[Y]])), Vertices[[#This Row],[Y]] &lt;= Misc!$P$3),OR(NOT(ISNUMBER(Vertices[[#This Row],[Degree]])), Vertices[[#This Row],[Degree]] &gt;= Misc!$O$4), OR(NOT(ISNUMBER(Vertices[[#This Row],[Degree]])), Vertices[[#This Row],[Degree]] &lt;= Misc!$P$4),TRUE), TRUE, FALSE)</f>
        <v>#REF!</v>
      </c>
      <c r="O33" s="41" t="s">
        <v>381</v>
      </c>
      <c r="P33" s="1" t="s">
        <v>1455</v>
      </c>
      <c r="Q33" s="1" t="s">
        <v>334</v>
      </c>
      <c r="R33" s="1" t="s">
        <v>468</v>
      </c>
      <c r="S33" s="1" t="s">
        <v>610</v>
      </c>
      <c r="T33" s="1" t="s">
        <v>697</v>
      </c>
      <c r="U33" s="1" t="s">
        <v>850</v>
      </c>
      <c r="V33" s="1" t="s">
        <v>986</v>
      </c>
      <c r="W33" s="1" t="s">
        <v>251</v>
      </c>
      <c r="X33" s="1"/>
      <c r="Y33" s="1" t="s">
        <v>1088</v>
      </c>
      <c r="AB33" s="38"/>
    </row>
    <row r="34" spans="1:28" x14ac:dyDescent="0.2">
      <c r="A34" s="38" t="s">
        <v>162</v>
      </c>
      <c r="B34" s="39" t="s">
        <v>1191</v>
      </c>
      <c r="C34" s="42"/>
      <c r="D34" s="43">
        <v>3635.236083984375</v>
      </c>
      <c r="E34" s="43">
        <v>5873.65283203125</v>
      </c>
      <c r="F34" s="44" t="s">
        <v>52</v>
      </c>
      <c r="G34" s="45"/>
      <c r="H34" s="45"/>
      <c r="I34" s="36">
        <v>6</v>
      </c>
      <c r="J34" s="37">
        <v>1.75</v>
      </c>
      <c r="K34" s="37">
        <v>2.3259999999999999E-3</v>
      </c>
      <c r="L34" s="37">
        <v>7.1840000000000003E-3</v>
      </c>
      <c r="M34" s="40">
        <v>166</v>
      </c>
      <c r="N34" s="40" t="e">
        <f xml:space="preserve"> IF(AND(OR(NOT(ISNUMBER(#REF!)),#REF! &gt;= Misc!$O$5), OR(NOT(ISNUMBER(#REF!)),#REF! &lt;= Misc!$P$5),OR(NOT(ISNUMBER(Vertices[[#This Row],[X]])), Vertices[[#This Row],[X]] &gt;= Misc!$O$2), OR(NOT(ISNUMBER(Vertices[[#This Row],[X]])), Vertices[[#This Row],[X]] &lt;= Misc!$P$2),OR(NOT(ISNUMBER(Vertices[[#This Row],[Y]])), Vertices[[#This Row],[Y]] &gt;= Misc!$O$3), OR(NOT(ISNUMBER(Vertices[[#This Row],[Y]])), Vertices[[#This Row],[Y]] &lt;= Misc!$P$3),OR(NOT(ISNUMBER(Vertices[[#This Row],[Degree]])), Vertices[[#This Row],[Degree]] &gt;= Misc!$O$4), OR(NOT(ISNUMBER(Vertices[[#This Row],[Degree]])), Vertices[[#This Row],[Degree]] &lt;= Misc!$P$4),TRUE), TRUE, FALSE)</f>
        <v>#REF!</v>
      </c>
      <c r="O34" s="41" t="s">
        <v>399</v>
      </c>
      <c r="P34" s="1" t="s">
        <v>1191</v>
      </c>
      <c r="Q34" s="1" t="s">
        <v>466</v>
      </c>
      <c r="R34" s="1" t="s">
        <v>480</v>
      </c>
      <c r="S34" s="1" t="s">
        <v>676</v>
      </c>
      <c r="T34" s="1" t="s">
        <v>345</v>
      </c>
      <c r="U34" s="1" t="s">
        <v>910</v>
      </c>
      <c r="V34" s="1" t="s">
        <v>1468</v>
      </c>
      <c r="W34" s="1" t="s">
        <v>138</v>
      </c>
      <c r="X34" s="1" t="s">
        <v>243</v>
      </c>
      <c r="Y34" s="1" t="s">
        <v>1088</v>
      </c>
      <c r="AB34" s="38"/>
    </row>
    <row r="35" spans="1:28" x14ac:dyDescent="0.2">
      <c r="A35" s="38" t="s">
        <v>279</v>
      </c>
      <c r="B35" s="39" t="s">
        <v>1405</v>
      </c>
      <c r="C35" s="42"/>
      <c r="D35" s="43">
        <v>4532.90673828125</v>
      </c>
      <c r="E35" s="43">
        <v>8182.595703125</v>
      </c>
      <c r="F35" s="44" t="s">
        <v>52</v>
      </c>
      <c r="G35" s="45"/>
      <c r="H35" s="45"/>
      <c r="I35" s="36">
        <v>5</v>
      </c>
      <c r="J35" s="37">
        <v>266.05709000000002</v>
      </c>
      <c r="K35" s="37">
        <v>2.3259999999999999E-3</v>
      </c>
      <c r="L35" s="37">
        <v>7.149E-3</v>
      </c>
      <c r="M35" s="40">
        <v>72</v>
      </c>
      <c r="N35" s="40" t="e">
        <f xml:space="preserve"> IF(AND(OR(NOT(ISNUMBER(#REF!)),#REF! &gt;= Misc!$O$5), OR(NOT(ISNUMBER(#REF!)),#REF! &lt;= Misc!$P$5),OR(NOT(ISNUMBER(Vertices[[#This Row],[X]])), Vertices[[#This Row],[X]] &gt;= Misc!$O$2), OR(NOT(ISNUMBER(Vertices[[#This Row],[X]])), Vertices[[#This Row],[X]] &lt;= Misc!$P$2),OR(NOT(ISNUMBER(Vertices[[#This Row],[Y]])), Vertices[[#This Row],[Y]] &gt;= Misc!$O$3), OR(NOT(ISNUMBER(Vertices[[#This Row],[Y]])), Vertices[[#This Row],[Y]] &lt;= Misc!$P$3),OR(NOT(ISNUMBER(Vertices[[#This Row],[Degree]])), Vertices[[#This Row],[Degree]] &gt;= Misc!$O$4), OR(NOT(ISNUMBER(Vertices[[#This Row],[Degree]])), Vertices[[#This Row],[Degree]] &lt;= Misc!$P$4),TRUE), TRUE, FALSE)</f>
        <v>#REF!</v>
      </c>
      <c r="O35" s="41" t="s">
        <v>356</v>
      </c>
      <c r="P35" s="1" t="s">
        <v>1405</v>
      </c>
      <c r="Q35" s="1" t="s">
        <v>466</v>
      </c>
      <c r="R35" s="1" t="s">
        <v>500</v>
      </c>
      <c r="S35" s="1" t="s">
        <v>607</v>
      </c>
      <c r="T35" s="1" t="s">
        <v>736</v>
      </c>
      <c r="U35" s="1" t="s">
        <v>848</v>
      </c>
      <c r="V35" s="1" t="s">
        <v>939</v>
      </c>
      <c r="W35" s="1"/>
      <c r="X35" s="1"/>
      <c r="Y35" s="1" t="s">
        <v>1088</v>
      </c>
      <c r="AB35" s="38"/>
    </row>
    <row r="36" spans="1:28" x14ac:dyDescent="0.2">
      <c r="A36" s="38" t="s">
        <v>217</v>
      </c>
      <c r="B36" s="39" t="s">
        <v>1404</v>
      </c>
      <c r="C36" s="42"/>
      <c r="D36" s="43">
        <v>4735.44091796875</v>
      </c>
      <c r="E36" s="43">
        <v>4151.84619140625</v>
      </c>
      <c r="F36" s="44" t="s">
        <v>52</v>
      </c>
      <c r="G36" s="45"/>
      <c r="H36" s="45"/>
      <c r="I36" s="36">
        <v>5</v>
      </c>
      <c r="J36" s="37">
        <v>29.615469000000001</v>
      </c>
      <c r="K36" s="37">
        <v>2.336E-3</v>
      </c>
      <c r="L36" s="37">
        <v>7.1269999999999997E-3</v>
      </c>
      <c r="M36" s="40">
        <v>70</v>
      </c>
      <c r="N36" s="40" t="e">
        <f xml:space="preserve"> IF(AND(OR(NOT(ISNUMBER(#REF!)),#REF! &gt;= Misc!$O$5), OR(NOT(ISNUMBER(#REF!)),#REF! &lt;= Misc!$P$5),OR(NOT(ISNUMBER(Vertices[[#This Row],[X]])), Vertices[[#This Row],[X]] &gt;= Misc!$O$2), OR(NOT(ISNUMBER(Vertices[[#This Row],[X]])), Vertices[[#This Row],[X]] &lt;= Misc!$P$2),OR(NOT(ISNUMBER(Vertices[[#This Row],[Y]])), Vertices[[#This Row],[Y]] &gt;= Misc!$O$3), OR(NOT(ISNUMBER(Vertices[[#This Row],[Y]])), Vertices[[#This Row],[Y]] &lt;= Misc!$P$3),OR(NOT(ISNUMBER(Vertices[[#This Row],[Degree]])), Vertices[[#This Row],[Degree]] &gt;= Misc!$O$4), OR(NOT(ISNUMBER(Vertices[[#This Row],[Degree]])), Vertices[[#This Row],[Degree]] &lt;= Misc!$P$4),TRUE), TRUE, FALSE)</f>
        <v>#REF!</v>
      </c>
      <c r="O36" s="41" t="s">
        <v>378</v>
      </c>
      <c r="P36" s="1" t="s">
        <v>1404</v>
      </c>
      <c r="Q36" s="1" t="s">
        <v>378</v>
      </c>
      <c r="R36" s="1" t="s">
        <v>498</v>
      </c>
      <c r="S36" s="1" t="s">
        <v>605</v>
      </c>
      <c r="T36" s="1" t="s">
        <v>378</v>
      </c>
      <c r="U36" s="1" t="s">
        <v>1387</v>
      </c>
      <c r="V36" s="1" t="s">
        <v>939</v>
      </c>
      <c r="W36" s="1"/>
      <c r="X36" s="1"/>
      <c r="Y36" s="1" t="s">
        <v>1088</v>
      </c>
      <c r="AB36" s="38"/>
    </row>
    <row r="37" spans="1:28" x14ac:dyDescent="0.2">
      <c r="A37" s="38" t="s">
        <v>216</v>
      </c>
      <c r="B37" s="39" t="s">
        <v>1457</v>
      </c>
      <c r="C37" s="42"/>
      <c r="D37" s="43">
        <v>4110.80419921875</v>
      </c>
      <c r="E37" s="43">
        <v>3973.546875</v>
      </c>
      <c r="F37" s="44" t="s">
        <v>52</v>
      </c>
      <c r="G37" s="45"/>
      <c r="H37" s="45"/>
      <c r="I37" s="36">
        <v>5</v>
      </c>
      <c r="J37" s="37">
        <v>32.021239000000001</v>
      </c>
      <c r="K37" s="37">
        <v>2.3470000000000001E-3</v>
      </c>
      <c r="L37" s="37">
        <v>7.1019999999999998E-3</v>
      </c>
      <c r="M37" s="40">
        <v>80</v>
      </c>
      <c r="N37" s="40" t="e">
        <f xml:space="preserve"> IF(AND(OR(NOT(ISNUMBER(#REF!)),#REF! &gt;= Misc!$O$5), OR(NOT(ISNUMBER(#REF!)),#REF! &lt;= Misc!$P$5),OR(NOT(ISNUMBER(Vertices[[#This Row],[X]])), Vertices[[#This Row],[X]] &gt;= Misc!$O$2), OR(NOT(ISNUMBER(Vertices[[#This Row],[X]])), Vertices[[#This Row],[X]] &lt;= Misc!$P$2),OR(NOT(ISNUMBER(Vertices[[#This Row],[Y]])), Vertices[[#This Row],[Y]] &gt;= Misc!$O$3), OR(NOT(ISNUMBER(Vertices[[#This Row],[Y]])), Vertices[[#This Row],[Y]] &lt;= Misc!$P$3),OR(NOT(ISNUMBER(Vertices[[#This Row],[Degree]])), Vertices[[#This Row],[Degree]] &gt;= Misc!$O$4), OR(NOT(ISNUMBER(Vertices[[#This Row],[Degree]])), Vertices[[#This Row],[Degree]] &lt;= Misc!$P$4),TRUE), TRUE, FALSE)</f>
        <v>#REF!</v>
      </c>
      <c r="O37" s="41" t="s">
        <v>378</v>
      </c>
      <c r="P37" s="1" t="s">
        <v>1457</v>
      </c>
      <c r="Q37" s="1" t="s">
        <v>378</v>
      </c>
      <c r="R37" s="1" t="s">
        <v>498</v>
      </c>
      <c r="S37" s="1" t="s">
        <v>614</v>
      </c>
      <c r="T37" s="1" t="s">
        <v>378</v>
      </c>
      <c r="U37" s="1" t="s">
        <v>1387</v>
      </c>
      <c r="V37" s="1" t="s">
        <v>989</v>
      </c>
      <c r="W37" s="1"/>
      <c r="X37" s="1"/>
      <c r="Y37" s="1" t="s">
        <v>1088</v>
      </c>
      <c r="AB37" s="38"/>
    </row>
    <row r="38" spans="1:28" x14ac:dyDescent="0.2">
      <c r="A38" s="38" t="s">
        <v>270</v>
      </c>
      <c r="B38" s="39" t="s">
        <v>1324</v>
      </c>
      <c r="C38" s="42"/>
      <c r="D38" s="43">
        <v>5505.5390625</v>
      </c>
      <c r="E38" s="43">
        <v>4909.01416015625</v>
      </c>
      <c r="F38" s="44" t="s">
        <v>52</v>
      </c>
      <c r="G38" s="45"/>
      <c r="H38" s="45"/>
      <c r="I38" s="36">
        <v>3</v>
      </c>
      <c r="J38" s="37">
        <v>0</v>
      </c>
      <c r="K38" s="37">
        <v>2.3149999999999998E-3</v>
      </c>
      <c r="L38" s="37">
        <v>7.0289999999999997E-3</v>
      </c>
      <c r="M38" s="40">
        <v>138</v>
      </c>
      <c r="N38" s="40" t="e">
        <f xml:space="preserve"> IF(AND(OR(NOT(ISNUMBER(#REF!)),#REF! &gt;= Misc!$O$5), OR(NOT(ISNUMBER(#REF!)),#REF! &lt;= Misc!$P$5),OR(NOT(ISNUMBER(Vertices[[#This Row],[X]])), Vertices[[#This Row],[X]] &gt;= Misc!$O$2), OR(NOT(ISNUMBER(Vertices[[#This Row],[X]])), Vertices[[#This Row],[X]] &lt;= Misc!$P$2),OR(NOT(ISNUMBER(Vertices[[#This Row],[Y]])), Vertices[[#This Row],[Y]] &gt;= Misc!$O$3), OR(NOT(ISNUMBER(Vertices[[#This Row],[Y]])), Vertices[[#This Row],[Y]] &lt;= Misc!$P$3),OR(NOT(ISNUMBER(Vertices[[#This Row],[Degree]])), Vertices[[#This Row],[Degree]] &gt;= Misc!$O$4), OR(NOT(ISNUMBER(Vertices[[#This Row],[Degree]])), Vertices[[#This Row],[Degree]] &lt;= Misc!$P$4),TRUE), TRUE, FALSE)</f>
        <v>#REF!</v>
      </c>
      <c r="O38" s="41" t="s">
        <v>371</v>
      </c>
      <c r="P38" s="1" t="s">
        <v>1324</v>
      </c>
      <c r="Q38" s="1" t="s">
        <v>466</v>
      </c>
      <c r="R38" s="1" t="s">
        <v>492</v>
      </c>
      <c r="S38" s="1" t="s">
        <v>658</v>
      </c>
      <c r="T38" s="1" t="s">
        <v>329</v>
      </c>
      <c r="U38" s="1"/>
      <c r="V38" s="1" t="s">
        <v>939</v>
      </c>
      <c r="W38" s="1"/>
      <c r="X38" s="1"/>
      <c r="Y38" s="1" t="s">
        <v>1088</v>
      </c>
      <c r="AB38" s="38"/>
    </row>
    <row r="39" spans="1:28" x14ac:dyDescent="0.2">
      <c r="A39" s="38" t="s">
        <v>160</v>
      </c>
      <c r="B39" s="39" t="s">
        <v>1355</v>
      </c>
      <c r="C39" s="42"/>
      <c r="D39" s="43">
        <v>4258.93603515625</v>
      </c>
      <c r="E39" s="43">
        <v>4320.5712890625</v>
      </c>
      <c r="F39" s="44" t="s">
        <v>52</v>
      </c>
      <c r="G39" s="45"/>
      <c r="H39" s="45"/>
      <c r="I39" s="36">
        <v>9</v>
      </c>
      <c r="J39" s="37">
        <v>380.692857</v>
      </c>
      <c r="K39" s="37">
        <v>2.3700000000000001E-3</v>
      </c>
      <c r="L39" s="37">
        <v>6.9760000000000004E-3</v>
      </c>
      <c r="M39" s="40">
        <v>139</v>
      </c>
      <c r="N39" s="40" t="e">
        <f xml:space="preserve"> IF(AND(OR(NOT(ISNUMBER(#REF!)),#REF! &gt;= Misc!$O$5), OR(NOT(ISNUMBER(#REF!)),#REF! &lt;= Misc!$P$5),OR(NOT(ISNUMBER(Vertices[[#This Row],[X]])), Vertices[[#This Row],[X]] &gt;= Misc!$O$2), OR(NOT(ISNUMBER(Vertices[[#This Row],[X]])), Vertices[[#This Row],[X]] &lt;= Misc!$P$2),OR(NOT(ISNUMBER(Vertices[[#This Row],[Y]])), Vertices[[#This Row],[Y]] &gt;= Misc!$O$3), OR(NOT(ISNUMBER(Vertices[[#This Row],[Y]])), Vertices[[#This Row],[Y]] &lt;= Misc!$P$3),OR(NOT(ISNUMBER(Vertices[[#This Row],[Degree]])), Vertices[[#This Row],[Degree]] &gt;= Misc!$O$4), OR(NOT(ISNUMBER(Vertices[[#This Row],[Degree]])), Vertices[[#This Row],[Degree]] &lt;= Misc!$P$4),TRUE), TRUE, FALSE)</f>
        <v>#REF!</v>
      </c>
      <c r="O39" s="41" t="s">
        <v>334</v>
      </c>
      <c r="P39" s="1" t="s">
        <v>1355</v>
      </c>
      <c r="Q39" s="1" t="s">
        <v>466</v>
      </c>
      <c r="R39" s="1" t="s">
        <v>524</v>
      </c>
      <c r="S39" s="1" t="s">
        <v>658</v>
      </c>
      <c r="T39" s="1" t="s">
        <v>333</v>
      </c>
      <c r="U39" s="1" t="s">
        <v>1390</v>
      </c>
      <c r="V39" s="1" t="s">
        <v>939</v>
      </c>
      <c r="W39" s="1" t="s">
        <v>202</v>
      </c>
      <c r="X39" s="1"/>
      <c r="Y39" s="1" t="s">
        <v>1088</v>
      </c>
      <c r="AB39" s="38"/>
    </row>
    <row r="40" spans="1:28" x14ac:dyDescent="0.2">
      <c r="A40" s="38" t="s">
        <v>265</v>
      </c>
      <c r="B40" s="39" t="s">
        <v>1466</v>
      </c>
      <c r="C40" s="42"/>
      <c r="D40" s="43">
        <v>3748.758544921875</v>
      </c>
      <c r="E40" s="43">
        <v>6205.92041015625</v>
      </c>
      <c r="F40" s="44" t="s">
        <v>52</v>
      </c>
      <c r="G40" s="45"/>
      <c r="H40" s="45"/>
      <c r="I40" s="36">
        <v>7</v>
      </c>
      <c r="J40" s="37">
        <v>17.075824000000001</v>
      </c>
      <c r="K40" s="37">
        <v>2.3700000000000001E-3</v>
      </c>
      <c r="L40" s="37">
        <v>6.8700000000000002E-3</v>
      </c>
      <c r="M40" s="40">
        <v>169</v>
      </c>
      <c r="N40" s="40" t="e">
        <f xml:space="preserve"> IF(AND(OR(NOT(ISNUMBER(#REF!)),#REF! &gt;= Misc!$O$5), OR(NOT(ISNUMBER(#REF!)),#REF! &lt;= Misc!$P$5),OR(NOT(ISNUMBER(Vertices[[#This Row],[X]])), Vertices[[#This Row],[X]] &gt;= Misc!$O$2), OR(NOT(ISNUMBER(Vertices[[#This Row],[X]])), Vertices[[#This Row],[X]] &lt;= Misc!$P$2),OR(NOT(ISNUMBER(Vertices[[#This Row],[Y]])), Vertices[[#This Row],[Y]] &gt;= Misc!$O$3), OR(NOT(ISNUMBER(Vertices[[#This Row],[Y]])), Vertices[[#This Row],[Y]] &lt;= Misc!$P$3),OR(NOT(ISNUMBER(Vertices[[#This Row],[Degree]])), Vertices[[#This Row],[Degree]] &gt;= Misc!$O$4), OR(NOT(ISNUMBER(Vertices[[#This Row],[Degree]])), Vertices[[#This Row],[Degree]] &lt;= Misc!$P$4),TRUE), TRUE, FALSE)</f>
        <v>#REF!</v>
      </c>
      <c r="O40" s="41" t="s">
        <v>428</v>
      </c>
      <c r="P40" s="1" t="s">
        <v>1466</v>
      </c>
      <c r="Q40" s="1" t="s">
        <v>333</v>
      </c>
      <c r="R40" s="1" t="s">
        <v>503</v>
      </c>
      <c r="S40" s="1" t="s">
        <v>678</v>
      </c>
      <c r="T40" s="1" t="s">
        <v>780</v>
      </c>
      <c r="U40" s="1" t="s">
        <v>912</v>
      </c>
      <c r="V40" s="1" t="s">
        <v>1006</v>
      </c>
      <c r="W40" s="1" t="s">
        <v>1054</v>
      </c>
      <c r="X40" s="1"/>
      <c r="Y40" s="1" t="s">
        <v>1088</v>
      </c>
      <c r="AB40" s="38"/>
    </row>
    <row r="41" spans="1:28" x14ac:dyDescent="0.2">
      <c r="A41" s="38" t="s">
        <v>154</v>
      </c>
      <c r="B41" s="39" t="s">
        <v>1400</v>
      </c>
      <c r="C41" s="42"/>
      <c r="D41" s="43">
        <v>5288.14697265625</v>
      </c>
      <c r="E41" s="43">
        <v>3605.739501953125</v>
      </c>
      <c r="F41" s="44" t="s">
        <v>52</v>
      </c>
      <c r="G41" s="45"/>
      <c r="H41" s="45"/>
      <c r="I41" s="36">
        <v>5</v>
      </c>
      <c r="J41" s="37">
        <v>1.524405</v>
      </c>
      <c r="K41" s="37">
        <v>2.398E-3</v>
      </c>
      <c r="L41" s="37">
        <v>6.8320000000000004E-3</v>
      </c>
      <c r="M41" s="40">
        <v>34</v>
      </c>
      <c r="N41" s="40" t="e">
        <f xml:space="preserve"> IF(AND(OR(NOT(ISNUMBER(#REF!)),#REF! &gt;= Misc!$O$5), OR(NOT(ISNUMBER(#REF!)),#REF! &lt;= Misc!$P$5),OR(NOT(ISNUMBER(Vertices[[#This Row],[X]])), Vertices[[#This Row],[X]] &gt;= Misc!$O$2), OR(NOT(ISNUMBER(Vertices[[#This Row],[X]])), Vertices[[#This Row],[X]] &lt;= Misc!$P$2),OR(NOT(ISNUMBER(Vertices[[#This Row],[Y]])), Vertices[[#This Row],[Y]] &gt;= Misc!$O$3), OR(NOT(ISNUMBER(Vertices[[#This Row],[Y]])), Vertices[[#This Row],[Y]] &lt;= Misc!$P$3),OR(NOT(ISNUMBER(Vertices[[#This Row],[Degree]])), Vertices[[#This Row],[Degree]] &gt;= Misc!$O$4), OR(NOT(ISNUMBER(Vertices[[#This Row],[Degree]])), Vertices[[#This Row],[Degree]] &lt;= Misc!$P$4),TRUE), TRUE, FALSE)</f>
        <v>#REF!</v>
      </c>
      <c r="O41" s="41" t="s">
        <v>353</v>
      </c>
      <c r="P41" s="1" t="s">
        <v>1400</v>
      </c>
      <c r="Q41" s="1" t="s">
        <v>334</v>
      </c>
      <c r="R41" s="1" t="s">
        <v>488</v>
      </c>
      <c r="S41" s="1" t="s">
        <v>573</v>
      </c>
      <c r="T41" s="1" t="s">
        <v>717</v>
      </c>
      <c r="U41" s="1" t="s">
        <v>815</v>
      </c>
      <c r="V41" s="1" t="s">
        <v>957</v>
      </c>
      <c r="W41" s="1" t="s">
        <v>164</v>
      </c>
      <c r="X41" s="1"/>
      <c r="Y41" s="1" t="s">
        <v>1089</v>
      </c>
      <c r="AB41" s="38"/>
    </row>
    <row r="42" spans="1:28" x14ac:dyDescent="0.2">
      <c r="A42" s="38" t="s">
        <v>268</v>
      </c>
      <c r="B42" s="39" t="s">
        <v>1314</v>
      </c>
      <c r="C42" s="42"/>
      <c r="D42" s="43">
        <v>3580.572509765625</v>
      </c>
      <c r="E42" s="43">
        <v>5381.32421875</v>
      </c>
      <c r="F42" s="44" t="s">
        <v>52</v>
      </c>
      <c r="G42" s="45"/>
      <c r="H42" s="45"/>
      <c r="I42" s="36">
        <v>5</v>
      </c>
      <c r="J42" s="37">
        <v>0</v>
      </c>
      <c r="K42" s="37">
        <v>2.3149999999999998E-3</v>
      </c>
      <c r="L42" s="37">
        <v>6.7520000000000002E-3</v>
      </c>
      <c r="M42" s="40">
        <v>104</v>
      </c>
      <c r="N42" s="40" t="e">
        <f xml:space="preserve"> IF(AND(OR(NOT(ISNUMBER(#REF!)),#REF! &gt;= Misc!$O$5), OR(NOT(ISNUMBER(#REF!)),#REF! &lt;= Misc!$P$5),OR(NOT(ISNUMBER(Vertices[[#This Row],[X]])), Vertices[[#This Row],[X]] &gt;= Misc!$O$2), OR(NOT(ISNUMBER(Vertices[[#This Row],[X]])), Vertices[[#This Row],[X]] &lt;= Misc!$P$2),OR(NOT(ISNUMBER(Vertices[[#This Row],[Y]])), Vertices[[#This Row],[Y]] &gt;= Misc!$O$3), OR(NOT(ISNUMBER(Vertices[[#This Row],[Y]])), Vertices[[#This Row],[Y]] &lt;= Misc!$P$3),OR(NOT(ISNUMBER(Vertices[[#This Row],[Degree]])), Vertices[[#This Row],[Degree]] &gt;= Misc!$O$4), OR(NOT(ISNUMBER(Vertices[[#This Row],[Degree]])), Vertices[[#This Row],[Degree]] &lt;= Misc!$P$4),TRUE), TRUE, FALSE)</f>
        <v>#REF!</v>
      </c>
      <c r="O42" s="41" t="s">
        <v>399</v>
      </c>
      <c r="P42" s="1" t="s">
        <v>1314</v>
      </c>
      <c r="Q42" s="1" t="s">
        <v>466</v>
      </c>
      <c r="R42" s="1" t="s">
        <v>480</v>
      </c>
      <c r="S42" s="1" t="s">
        <v>634</v>
      </c>
      <c r="T42" s="1" t="s">
        <v>345</v>
      </c>
      <c r="U42" s="1" t="s">
        <v>869</v>
      </c>
      <c r="V42" s="1" t="s">
        <v>941</v>
      </c>
      <c r="W42" s="1" t="s">
        <v>138</v>
      </c>
      <c r="X42" s="1" t="s">
        <v>243</v>
      </c>
      <c r="Y42" s="1" t="s">
        <v>1088</v>
      </c>
      <c r="AB42" s="38"/>
    </row>
    <row r="43" spans="1:28" x14ac:dyDescent="0.2">
      <c r="A43" s="38" t="s">
        <v>266</v>
      </c>
      <c r="B43" s="39" t="s">
        <v>1366</v>
      </c>
      <c r="C43" s="42"/>
      <c r="D43" s="43">
        <v>3410.18896484375</v>
      </c>
      <c r="E43" s="43">
        <v>5154.3525390625</v>
      </c>
      <c r="F43" s="44" t="s">
        <v>52</v>
      </c>
      <c r="G43" s="45"/>
      <c r="H43" s="45"/>
      <c r="I43" s="36">
        <v>5</v>
      </c>
      <c r="J43" s="37">
        <v>0</v>
      </c>
      <c r="K43" s="37">
        <v>2.3149999999999998E-3</v>
      </c>
      <c r="L43" s="37">
        <v>6.7520000000000002E-3</v>
      </c>
      <c r="M43" s="40">
        <v>184</v>
      </c>
      <c r="N43" s="40" t="e">
        <f xml:space="preserve"> IF(AND(OR(NOT(ISNUMBER(#REF!)),#REF! &gt;= Misc!$O$5), OR(NOT(ISNUMBER(#REF!)),#REF! &lt;= Misc!$P$5),OR(NOT(ISNUMBER(Vertices[[#This Row],[X]])), Vertices[[#This Row],[X]] &gt;= Misc!$O$2), OR(NOT(ISNUMBER(Vertices[[#This Row],[X]])), Vertices[[#This Row],[X]] &lt;= Misc!$P$2),OR(NOT(ISNUMBER(Vertices[[#This Row],[Y]])), Vertices[[#This Row],[Y]] &gt;= Misc!$O$3), OR(NOT(ISNUMBER(Vertices[[#This Row],[Y]])), Vertices[[#This Row],[Y]] &lt;= Misc!$P$3),OR(NOT(ISNUMBER(Vertices[[#This Row],[Degree]])), Vertices[[#This Row],[Degree]] &gt;= Misc!$O$4), OR(NOT(ISNUMBER(Vertices[[#This Row],[Degree]])), Vertices[[#This Row],[Degree]] &lt;= Misc!$P$4),TRUE), TRUE, FALSE)</f>
        <v>#REF!</v>
      </c>
      <c r="O43" s="41" t="s">
        <v>433</v>
      </c>
      <c r="P43" s="1" t="s">
        <v>1366</v>
      </c>
      <c r="Q43" s="1" t="s">
        <v>465</v>
      </c>
      <c r="R43" s="1" t="s">
        <v>480</v>
      </c>
      <c r="S43" s="1" t="s">
        <v>689</v>
      </c>
      <c r="T43" s="1" t="s">
        <v>785</v>
      </c>
      <c r="U43" s="1" t="s">
        <v>803</v>
      </c>
      <c r="V43" s="1"/>
      <c r="W43" s="1"/>
      <c r="X43" s="1"/>
      <c r="Y43" s="1" t="s">
        <v>1089</v>
      </c>
      <c r="AB43" s="38"/>
    </row>
    <row r="44" spans="1:28" x14ac:dyDescent="0.2">
      <c r="A44" s="38" t="s">
        <v>174</v>
      </c>
      <c r="B44" s="39" t="s">
        <v>1276</v>
      </c>
      <c r="C44" s="42"/>
      <c r="D44" s="43">
        <v>3783.698486328125</v>
      </c>
      <c r="E44" s="43">
        <v>4192.38232421875</v>
      </c>
      <c r="F44" s="44" t="s">
        <v>52</v>
      </c>
      <c r="G44" s="45"/>
      <c r="H44" s="45"/>
      <c r="I44" s="36">
        <v>8</v>
      </c>
      <c r="J44" s="37">
        <v>128.45421200000001</v>
      </c>
      <c r="K44" s="37">
        <v>2.3640000000000002E-3</v>
      </c>
      <c r="L44" s="37">
        <v>6.7330000000000003E-3</v>
      </c>
      <c r="M44" s="40">
        <v>150</v>
      </c>
      <c r="N44" s="40" t="e">
        <f xml:space="preserve"> IF(AND(OR(NOT(ISNUMBER(#REF!)),#REF! &gt;= Misc!$O$5), OR(NOT(ISNUMBER(#REF!)),#REF! &lt;= Misc!$P$5),OR(NOT(ISNUMBER(Vertices[[#This Row],[X]])), Vertices[[#This Row],[X]] &gt;= Misc!$O$2), OR(NOT(ISNUMBER(Vertices[[#This Row],[X]])), Vertices[[#This Row],[X]] &lt;= Misc!$P$2),OR(NOT(ISNUMBER(Vertices[[#This Row],[Y]])), Vertices[[#This Row],[Y]] &gt;= Misc!$O$3), OR(NOT(ISNUMBER(Vertices[[#This Row],[Y]])), Vertices[[#This Row],[Y]] &lt;= Misc!$P$3),OR(NOT(ISNUMBER(Vertices[[#This Row],[Degree]])), Vertices[[#This Row],[Degree]] &gt;= Misc!$O$4), OR(NOT(ISNUMBER(Vertices[[#This Row],[Degree]])), Vertices[[#This Row],[Degree]] &lt;= Misc!$P$4),TRUE), TRUE, FALSE)</f>
        <v>#REF!</v>
      </c>
      <c r="O44" s="41" t="s">
        <v>421</v>
      </c>
      <c r="P44" s="1" t="s">
        <v>1276</v>
      </c>
      <c r="Q44" s="1" t="s">
        <v>334</v>
      </c>
      <c r="R44" s="1" t="s">
        <v>527</v>
      </c>
      <c r="S44" s="1" t="s">
        <v>667</v>
      </c>
      <c r="T44" s="1" t="s">
        <v>773</v>
      </c>
      <c r="U44" s="1" t="s">
        <v>899</v>
      </c>
      <c r="V44" s="1" t="s">
        <v>939</v>
      </c>
      <c r="W44" s="1" t="s">
        <v>178</v>
      </c>
      <c r="X44" s="1"/>
      <c r="Y44" s="1" t="s">
        <v>1088</v>
      </c>
      <c r="AB44" s="38"/>
    </row>
    <row r="45" spans="1:28" x14ac:dyDescent="0.2">
      <c r="A45" s="38" t="s">
        <v>180</v>
      </c>
      <c r="B45" s="39" t="s">
        <v>1277</v>
      </c>
      <c r="C45" s="42"/>
      <c r="D45" s="43">
        <v>2848.700927734375</v>
      </c>
      <c r="E45" s="43">
        <v>5741.17236328125</v>
      </c>
      <c r="F45" s="44" t="s">
        <v>52</v>
      </c>
      <c r="G45" s="45"/>
      <c r="H45" s="45"/>
      <c r="I45" s="36">
        <v>7</v>
      </c>
      <c r="J45" s="37">
        <v>216.99885399999999</v>
      </c>
      <c r="K45" s="37">
        <v>2.392E-3</v>
      </c>
      <c r="L45" s="37">
        <v>6.685E-3</v>
      </c>
      <c r="M45" s="40">
        <v>4</v>
      </c>
      <c r="N45" s="40" t="e">
        <f xml:space="preserve"> IF(AND(OR(NOT(ISNUMBER(#REF!)),#REF! &gt;= Misc!$O$5), OR(NOT(ISNUMBER(#REF!)),#REF! &lt;= Misc!$P$5),OR(NOT(ISNUMBER(Vertices[[#This Row],[X]])), Vertices[[#This Row],[X]] &gt;= Misc!$O$2), OR(NOT(ISNUMBER(Vertices[[#This Row],[X]])), Vertices[[#This Row],[X]] &lt;= Misc!$P$2),OR(NOT(ISNUMBER(Vertices[[#This Row],[Y]])), Vertices[[#This Row],[Y]] &gt;= Misc!$O$3), OR(NOT(ISNUMBER(Vertices[[#This Row],[Y]])), Vertices[[#This Row],[Y]] &lt;= Misc!$P$3),OR(NOT(ISNUMBER(Vertices[[#This Row],[Degree]])), Vertices[[#This Row],[Degree]] &gt;= Misc!$O$4), OR(NOT(ISNUMBER(Vertices[[#This Row],[Degree]])), Vertices[[#This Row],[Degree]] &lt;= Misc!$P$4),TRUE), TRUE, FALSE)</f>
        <v>#REF!</v>
      </c>
      <c r="O45" s="41" t="s">
        <v>327</v>
      </c>
      <c r="P45" s="1" t="s">
        <v>1277</v>
      </c>
      <c r="Q45" s="1" t="s">
        <v>334</v>
      </c>
      <c r="R45" s="1" t="s">
        <v>469</v>
      </c>
      <c r="S45" s="1" t="s">
        <v>548</v>
      </c>
      <c r="T45" s="1" t="s">
        <v>697</v>
      </c>
      <c r="U45" s="1" t="s">
        <v>790</v>
      </c>
      <c r="V45" s="1" t="s">
        <v>932</v>
      </c>
      <c r="W45" s="1" t="s">
        <v>263</v>
      </c>
      <c r="X45" s="1" t="s">
        <v>169</v>
      </c>
      <c r="Y45" s="1" t="s">
        <v>1088</v>
      </c>
      <c r="AB45" s="38"/>
    </row>
    <row r="46" spans="1:28" x14ac:dyDescent="0.2">
      <c r="A46" s="38" t="s">
        <v>214</v>
      </c>
      <c r="B46" s="39" t="s">
        <v>1325</v>
      </c>
      <c r="C46" s="42"/>
      <c r="D46" s="43">
        <v>4413.79736328125</v>
      </c>
      <c r="E46" s="43">
        <v>7265.05517578125</v>
      </c>
      <c r="F46" s="44" t="s">
        <v>52</v>
      </c>
      <c r="G46" s="45"/>
      <c r="H46" s="45"/>
      <c r="I46" s="36">
        <v>6</v>
      </c>
      <c r="J46" s="37">
        <v>98.119444000000001</v>
      </c>
      <c r="K46" s="37">
        <v>2.3259999999999999E-3</v>
      </c>
      <c r="L46" s="37">
        <v>6.5339999999999999E-3</v>
      </c>
      <c r="M46" s="40">
        <v>140</v>
      </c>
      <c r="N46" s="40" t="e">
        <f xml:space="preserve"> IF(AND(OR(NOT(ISNUMBER(#REF!)),#REF! &gt;= Misc!$O$5), OR(NOT(ISNUMBER(#REF!)),#REF! &lt;= Misc!$P$5),OR(NOT(ISNUMBER(Vertices[[#This Row],[X]])), Vertices[[#This Row],[X]] &gt;= Misc!$O$2), OR(NOT(ISNUMBER(Vertices[[#This Row],[X]])), Vertices[[#This Row],[X]] &lt;= Misc!$P$2),OR(NOT(ISNUMBER(Vertices[[#This Row],[Y]])), Vertices[[#This Row],[Y]] &gt;= Misc!$O$3), OR(NOT(ISNUMBER(Vertices[[#This Row],[Y]])), Vertices[[#This Row],[Y]] &lt;= Misc!$P$3),OR(NOT(ISNUMBER(Vertices[[#This Row],[Degree]])), Vertices[[#This Row],[Degree]] &gt;= Misc!$O$4), OR(NOT(ISNUMBER(Vertices[[#This Row],[Degree]])), Vertices[[#This Row],[Degree]] &lt;= Misc!$P$4),TRUE), TRUE, FALSE)</f>
        <v>#REF!</v>
      </c>
      <c r="O46" s="41" t="s">
        <v>416</v>
      </c>
      <c r="P46" s="1" t="s">
        <v>1325</v>
      </c>
      <c r="Q46" s="1" t="s">
        <v>465</v>
      </c>
      <c r="R46" s="1" t="s">
        <v>480</v>
      </c>
      <c r="S46" s="1" t="s">
        <v>659</v>
      </c>
      <c r="T46" s="1" t="s">
        <v>769</v>
      </c>
      <c r="U46" s="1" t="s">
        <v>893</v>
      </c>
      <c r="V46" s="1" t="s">
        <v>1394</v>
      </c>
      <c r="W46" s="1"/>
      <c r="X46" s="1"/>
      <c r="Y46" s="1" t="s">
        <v>1089</v>
      </c>
      <c r="AB46" s="38"/>
    </row>
    <row r="47" spans="1:28" x14ac:dyDescent="0.2">
      <c r="A47" s="38" t="s">
        <v>177</v>
      </c>
      <c r="B47" s="39" t="s">
        <v>1316</v>
      </c>
      <c r="C47" s="42"/>
      <c r="D47" s="43">
        <v>3721.55712890625</v>
      </c>
      <c r="E47" s="43">
        <v>4659.095703125</v>
      </c>
      <c r="F47" s="44" t="s">
        <v>52</v>
      </c>
      <c r="G47" s="45"/>
      <c r="H47" s="45"/>
      <c r="I47" s="36">
        <v>7</v>
      </c>
      <c r="J47" s="37">
        <v>57.080430999999997</v>
      </c>
      <c r="K47" s="37">
        <v>2.3419999999999999E-3</v>
      </c>
      <c r="L47" s="37">
        <v>6.5199999999999998E-3</v>
      </c>
      <c r="M47" s="40">
        <v>110</v>
      </c>
      <c r="N47" s="40" t="e">
        <f xml:space="preserve"> IF(AND(OR(NOT(ISNUMBER(#REF!)),#REF! &gt;= Misc!$O$5), OR(NOT(ISNUMBER(#REF!)),#REF! &lt;= Misc!$P$5),OR(NOT(ISNUMBER(Vertices[[#This Row],[X]])), Vertices[[#This Row],[X]] &gt;= Misc!$O$2), OR(NOT(ISNUMBER(Vertices[[#This Row],[X]])), Vertices[[#This Row],[X]] &lt;= Misc!$P$2),OR(NOT(ISNUMBER(Vertices[[#This Row],[Y]])), Vertices[[#This Row],[Y]] &gt;= Misc!$O$3), OR(NOT(ISNUMBER(Vertices[[#This Row],[Y]])), Vertices[[#This Row],[Y]] &lt;= Misc!$P$3),OR(NOT(ISNUMBER(Vertices[[#This Row],[Degree]])), Vertices[[#This Row],[Degree]] &gt;= Misc!$O$4), OR(NOT(ISNUMBER(Vertices[[#This Row],[Degree]])), Vertices[[#This Row],[Degree]] &lt;= Misc!$P$4),TRUE), TRUE, FALSE)</f>
        <v>#REF!</v>
      </c>
      <c r="O47" s="41" t="s">
        <v>356</v>
      </c>
      <c r="P47" s="1" t="s">
        <v>1316</v>
      </c>
      <c r="Q47" s="1" t="s">
        <v>334</v>
      </c>
      <c r="R47" s="1" t="s">
        <v>514</v>
      </c>
      <c r="S47" s="1" t="s">
        <v>637</v>
      </c>
      <c r="T47" s="1" t="s">
        <v>752</v>
      </c>
      <c r="U47" s="1" t="s">
        <v>873</v>
      </c>
      <c r="V47" s="1" t="s">
        <v>1004</v>
      </c>
      <c r="W47" s="1" t="s">
        <v>178</v>
      </c>
      <c r="X47" s="1"/>
      <c r="Y47" s="1" t="s">
        <v>1088</v>
      </c>
      <c r="AB47" s="38"/>
    </row>
    <row r="48" spans="1:28" x14ac:dyDescent="0.2">
      <c r="A48" s="38" t="s">
        <v>187</v>
      </c>
      <c r="B48" s="39" t="s">
        <v>453</v>
      </c>
      <c r="C48" s="42"/>
      <c r="D48" s="43">
        <v>3362.862548828125</v>
      </c>
      <c r="E48" s="43">
        <v>4897.9091796875</v>
      </c>
      <c r="F48" s="44" t="s">
        <v>52</v>
      </c>
      <c r="G48" s="45"/>
      <c r="H48" s="45"/>
      <c r="I48" s="36">
        <v>4</v>
      </c>
      <c r="J48" s="37">
        <v>54.515329000000001</v>
      </c>
      <c r="K48" s="37">
        <v>2.3149999999999998E-3</v>
      </c>
      <c r="L48" s="37">
        <v>6.3800000000000003E-3</v>
      </c>
      <c r="M48" s="40">
        <v>120</v>
      </c>
      <c r="N48" s="40" t="e">
        <f xml:space="preserve"> IF(AND(OR(NOT(ISNUMBER(#REF!)),#REF! &gt;= Misc!$O$5), OR(NOT(ISNUMBER(#REF!)),#REF! &lt;= Misc!$P$5),OR(NOT(ISNUMBER(Vertices[[#This Row],[X]])), Vertices[[#This Row],[X]] &gt;= Misc!$O$2), OR(NOT(ISNUMBER(Vertices[[#This Row],[X]])), Vertices[[#This Row],[X]] &lt;= Misc!$P$2),OR(NOT(ISNUMBER(Vertices[[#This Row],[Y]])), Vertices[[#This Row],[Y]] &gt;= Misc!$O$3), OR(NOT(ISNUMBER(Vertices[[#This Row],[Y]])), Vertices[[#This Row],[Y]] &lt;= Misc!$P$3),OR(NOT(ISNUMBER(Vertices[[#This Row],[Degree]])), Vertices[[#This Row],[Degree]] &gt;= Misc!$O$4), OR(NOT(ISNUMBER(Vertices[[#This Row],[Degree]])), Vertices[[#This Row],[Degree]] &lt;= Misc!$P$4),TRUE), TRUE, FALSE)</f>
        <v>#REF!</v>
      </c>
      <c r="O48" s="41" t="s">
        <v>406</v>
      </c>
      <c r="P48" s="1" t="s">
        <v>453</v>
      </c>
      <c r="Q48" s="1" t="s">
        <v>465</v>
      </c>
      <c r="R48" s="1" t="s">
        <v>468</v>
      </c>
      <c r="S48" s="1" t="s">
        <v>646</v>
      </c>
      <c r="T48" s="1" t="s">
        <v>759</v>
      </c>
      <c r="U48" s="1"/>
      <c r="V48" s="1" t="s">
        <v>1394</v>
      </c>
      <c r="W48" s="1"/>
      <c r="X48" s="1"/>
      <c r="Y48" s="1" t="s">
        <v>1088</v>
      </c>
      <c r="AB48" s="38"/>
    </row>
    <row r="49" spans="1:28" x14ac:dyDescent="0.2">
      <c r="A49" s="38" t="s">
        <v>249</v>
      </c>
      <c r="B49" s="39" t="s">
        <v>1279</v>
      </c>
      <c r="C49" s="42"/>
      <c r="D49" s="43">
        <v>6505.390625</v>
      </c>
      <c r="E49" s="43">
        <v>5792.8544921875</v>
      </c>
      <c r="F49" s="44" t="s">
        <v>52</v>
      </c>
      <c r="G49" s="45"/>
      <c r="H49" s="45"/>
      <c r="I49" s="36">
        <v>5</v>
      </c>
      <c r="J49" s="37">
        <v>0</v>
      </c>
      <c r="K49" s="37">
        <v>2.32E-3</v>
      </c>
      <c r="L49" s="37">
        <v>6.3759999999999997E-3</v>
      </c>
      <c r="M49" s="40">
        <v>9</v>
      </c>
      <c r="N49" s="40" t="e">
        <f xml:space="preserve"> IF(AND(OR(NOT(ISNUMBER(#REF!)),#REF! &gt;= Misc!$O$5), OR(NOT(ISNUMBER(#REF!)),#REF! &lt;= Misc!$P$5),OR(NOT(ISNUMBER(Vertices[[#This Row],[X]])), Vertices[[#This Row],[X]] &gt;= Misc!$O$2), OR(NOT(ISNUMBER(Vertices[[#This Row],[X]])), Vertices[[#This Row],[X]] &lt;= Misc!$P$2),OR(NOT(ISNUMBER(Vertices[[#This Row],[Y]])), Vertices[[#This Row],[Y]] &gt;= Misc!$O$3), OR(NOT(ISNUMBER(Vertices[[#This Row],[Y]])), Vertices[[#This Row],[Y]] &lt;= Misc!$P$3),OR(NOT(ISNUMBER(Vertices[[#This Row],[Degree]])), Vertices[[#This Row],[Degree]] &gt;= Misc!$O$4), OR(NOT(ISNUMBER(Vertices[[#This Row],[Degree]])), Vertices[[#This Row],[Degree]] &lt;= Misc!$P$4),TRUE), TRUE, FALSE)</f>
        <v>#REF!</v>
      </c>
      <c r="O49" s="41" t="s">
        <v>331</v>
      </c>
      <c r="P49" s="1" t="s">
        <v>1279</v>
      </c>
      <c r="Q49" s="1" t="s">
        <v>466</v>
      </c>
      <c r="R49" s="1" t="s">
        <v>468</v>
      </c>
      <c r="S49" s="1" t="s">
        <v>552</v>
      </c>
      <c r="T49" s="1" t="s">
        <v>701</v>
      </c>
      <c r="U49" s="1" t="s">
        <v>794</v>
      </c>
      <c r="V49" s="1" t="s">
        <v>937</v>
      </c>
      <c r="W49" s="1" t="s">
        <v>1017</v>
      </c>
      <c r="X49" s="1"/>
      <c r="Y49" s="1" t="s">
        <v>1088</v>
      </c>
      <c r="AB49" s="38"/>
    </row>
    <row r="50" spans="1:28" x14ac:dyDescent="0.2">
      <c r="A50" s="38" t="s">
        <v>252</v>
      </c>
      <c r="B50" s="39" t="s">
        <v>1290</v>
      </c>
      <c r="C50" s="42"/>
      <c r="D50" s="43">
        <v>7385.9677734375</v>
      </c>
      <c r="E50" s="43">
        <v>6390.49365234375</v>
      </c>
      <c r="F50" s="44" t="s">
        <v>52</v>
      </c>
      <c r="G50" s="45"/>
      <c r="H50" s="45"/>
      <c r="I50" s="36">
        <v>5</v>
      </c>
      <c r="J50" s="37">
        <v>0</v>
      </c>
      <c r="K50" s="37">
        <v>2.32E-3</v>
      </c>
      <c r="L50" s="37">
        <v>6.3759999999999997E-3</v>
      </c>
      <c r="M50" s="40">
        <v>31</v>
      </c>
      <c r="N50" s="40" t="e">
        <f xml:space="preserve"> IF(AND(OR(NOT(ISNUMBER(#REF!)),#REF! &gt;= Misc!$O$5), OR(NOT(ISNUMBER(#REF!)),#REF! &lt;= Misc!$P$5),OR(NOT(ISNUMBER(Vertices[[#This Row],[X]])), Vertices[[#This Row],[X]] &gt;= Misc!$O$2), OR(NOT(ISNUMBER(Vertices[[#This Row],[X]])), Vertices[[#This Row],[X]] &lt;= Misc!$P$2),OR(NOT(ISNUMBER(Vertices[[#This Row],[Y]])), Vertices[[#This Row],[Y]] &gt;= Misc!$O$3), OR(NOT(ISNUMBER(Vertices[[#This Row],[Y]])), Vertices[[#This Row],[Y]] &lt;= Misc!$P$3),OR(NOT(ISNUMBER(Vertices[[#This Row],[Degree]])), Vertices[[#This Row],[Degree]] &gt;= Misc!$O$4), OR(NOT(ISNUMBER(Vertices[[#This Row],[Degree]])), Vertices[[#This Row],[Degree]] &lt;= Misc!$P$4),TRUE), TRUE, FALSE)</f>
        <v>#REF!</v>
      </c>
      <c r="O50" s="41" t="s">
        <v>350</v>
      </c>
      <c r="P50" s="1" t="s">
        <v>1290</v>
      </c>
      <c r="Q50" s="1" t="s">
        <v>334</v>
      </c>
      <c r="R50" s="1" t="s">
        <v>485</v>
      </c>
      <c r="S50" s="1" t="s">
        <v>570</v>
      </c>
      <c r="T50" s="1" t="s">
        <v>714</v>
      </c>
      <c r="U50" s="1" t="s">
        <v>813</v>
      </c>
      <c r="V50" s="1" t="s">
        <v>955</v>
      </c>
      <c r="W50" s="1" t="s">
        <v>314</v>
      </c>
      <c r="X50" s="1"/>
      <c r="Y50" s="1" t="s">
        <v>1088</v>
      </c>
      <c r="AB50" s="38"/>
    </row>
    <row r="51" spans="1:28" x14ac:dyDescent="0.2">
      <c r="A51" s="38" t="s">
        <v>164</v>
      </c>
      <c r="B51" s="39" t="s">
        <v>1292</v>
      </c>
      <c r="C51" s="42"/>
      <c r="D51" s="43">
        <v>5405.46240234375</v>
      </c>
      <c r="E51" s="43">
        <v>3283.495849609375</v>
      </c>
      <c r="F51" s="44" t="s">
        <v>52</v>
      </c>
      <c r="G51" s="45"/>
      <c r="H51" s="45"/>
      <c r="I51" s="36">
        <v>5</v>
      </c>
      <c r="J51" s="37">
        <v>46.949674999999999</v>
      </c>
      <c r="K51" s="37">
        <v>2.3749999999999999E-3</v>
      </c>
      <c r="L51" s="37">
        <v>6.3740000000000003E-3</v>
      </c>
      <c r="M51" s="40">
        <v>36</v>
      </c>
      <c r="N51" s="40" t="e">
        <f xml:space="preserve"> IF(AND(OR(NOT(ISNUMBER(#REF!)),#REF! &gt;= Misc!$O$5), OR(NOT(ISNUMBER(#REF!)),#REF! &lt;= Misc!$P$5),OR(NOT(ISNUMBER(Vertices[[#This Row],[X]])), Vertices[[#This Row],[X]] &gt;= Misc!$O$2), OR(NOT(ISNUMBER(Vertices[[#This Row],[X]])), Vertices[[#This Row],[X]] &lt;= Misc!$P$2),OR(NOT(ISNUMBER(Vertices[[#This Row],[Y]])), Vertices[[#This Row],[Y]] &gt;= Misc!$O$3), OR(NOT(ISNUMBER(Vertices[[#This Row],[Y]])), Vertices[[#This Row],[Y]] &lt;= Misc!$P$3),OR(NOT(ISNUMBER(Vertices[[#This Row],[Degree]])), Vertices[[#This Row],[Degree]] &gt;= Misc!$O$4), OR(NOT(ISNUMBER(Vertices[[#This Row],[Degree]])), Vertices[[#This Row],[Degree]] &lt;= Misc!$P$4),TRUE), TRUE, FALSE)</f>
        <v>#REF!</v>
      </c>
      <c r="O51" s="41" t="s">
        <v>355</v>
      </c>
      <c r="P51" s="1" t="s">
        <v>1292</v>
      </c>
      <c r="Q51" s="1" t="s">
        <v>334</v>
      </c>
      <c r="R51" s="1" t="s">
        <v>470</v>
      </c>
      <c r="S51" s="1" t="s">
        <v>575</v>
      </c>
      <c r="T51" s="1" t="s">
        <v>719</v>
      </c>
      <c r="U51" s="1" t="s">
        <v>817</v>
      </c>
      <c r="V51" s="1" t="s">
        <v>959</v>
      </c>
      <c r="W51" s="1" t="s">
        <v>141</v>
      </c>
      <c r="X51" s="1" t="s">
        <v>1065</v>
      </c>
      <c r="Y51" s="1" t="s">
        <v>1088</v>
      </c>
      <c r="AB51" s="38"/>
    </row>
    <row r="52" spans="1:28" x14ac:dyDescent="0.2">
      <c r="A52" s="38" t="s">
        <v>150</v>
      </c>
      <c r="B52" s="39" t="s">
        <v>1403</v>
      </c>
      <c r="C52" s="42"/>
      <c r="D52" s="43">
        <v>4931.037109375</v>
      </c>
      <c r="E52" s="43">
        <v>4685.7685546875</v>
      </c>
      <c r="F52" s="44" t="s">
        <v>52</v>
      </c>
      <c r="G52" s="45"/>
      <c r="H52" s="45"/>
      <c r="I52" s="36">
        <v>7</v>
      </c>
      <c r="J52" s="37">
        <v>317.32654300000002</v>
      </c>
      <c r="K52" s="37">
        <v>2.4269999999999999E-3</v>
      </c>
      <c r="L52" s="37">
        <v>6.3629999999999997E-3</v>
      </c>
      <c r="M52" s="40">
        <v>60</v>
      </c>
      <c r="N52" s="40" t="e">
        <f xml:space="preserve"> IF(AND(OR(NOT(ISNUMBER(#REF!)),#REF! &gt;= Misc!$O$5), OR(NOT(ISNUMBER(#REF!)),#REF! &lt;= Misc!$P$5),OR(NOT(ISNUMBER(Vertices[[#This Row],[X]])), Vertices[[#This Row],[X]] &gt;= Misc!$O$2), OR(NOT(ISNUMBER(Vertices[[#This Row],[X]])), Vertices[[#This Row],[X]] &lt;= Misc!$P$2),OR(NOT(ISNUMBER(Vertices[[#This Row],[Y]])), Vertices[[#This Row],[Y]] &gt;= Misc!$O$3), OR(NOT(ISNUMBER(Vertices[[#This Row],[Y]])), Vertices[[#This Row],[Y]] &lt;= Misc!$P$3),OR(NOT(ISNUMBER(Vertices[[#This Row],[Degree]])), Vertices[[#This Row],[Degree]] &gt;= Misc!$O$4), OR(NOT(ISNUMBER(Vertices[[#This Row],[Degree]])), Vertices[[#This Row],[Degree]] &lt;= Misc!$P$4),TRUE), TRUE, FALSE)</f>
        <v>#REF!</v>
      </c>
      <c r="O52" s="41" t="s">
        <v>345</v>
      </c>
      <c r="P52" s="1" t="s">
        <v>1403</v>
      </c>
      <c r="Q52" s="1" t="s">
        <v>466</v>
      </c>
      <c r="R52" s="1" t="s">
        <v>468</v>
      </c>
      <c r="S52" s="1" t="s">
        <v>596</v>
      </c>
      <c r="T52" s="1" t="s">
        <v>701</v>
      </c>
      <c r="U52" s="1" t="s">
        <v>838</v>
      </c>
      <c r="V52" s="1" t="s">
        <v>975</v>
      </c>
      <c r="W52" s="1" t="s">
        <v>225</v>
      </c>
      <c r="X52" s="1" t="s">
        <v>1070</v>
      </c>
      <c r="Y52" s="1" t="s">
        <v>1088</v>
      </c>
      <c r="AB52" s="38"/>
    </row>
    <row r="53" spans="1:28" x14ac:dyDescent="0.2">
      <c r="A53" s="38" t="s">
        <v>158</v>
      </c>
      <c r="B53" s="39" t="s">
        <v>1312</v>
      </c>
      <c r="C53" s="42"/>
      <c r="D53" s="43">
        <v>5946.8818359375</v>
      </c>
      <c r="E53" s="43">
        <v>4432.77392578125</v>
      </c>
      <c r="F53" s="44" t="s">
        <v>52</v>
      </c>
      <c r="G53" s="45"/>
      <c r="H53" s="45"/>
      <c r="I53" s="36">
        <v>5</v>
      </c>
      <c r="J53" s="37">
        <v>9.8309519999999999</v>
      </c>
      <c r="K53" s="37">
        <v>2.3470000000000001E-3</v>
      </c>
      <c r="L53" s="37">
        <v>6.3429999999999997E-3</v>
      </c>
      <c r="M53" s="40">
        <v>102</v>
      </c>
      <c r="N53" s="40" t="e">
        <f xml:space="preserve"> IF(AND(OR(NOT(ISNUMBER(#REF!)),#REF! &gt;= Misc!$O$5), OR(NOT(ISNUMBER(#REF!)),#REF! &lt;= Misc!$P$5),OR(NOT(ISNUMBER(Vertices[[#This Row],[X]])), Vertices[[#This Row],[X]] &gt;= Misc!$O$2), OR(NOT(ISNUMBER(Vertices[[#This Row],[X]])), Vertices[[#This Row],[X]] &lt;= Misc!$P$2),OR(NOT(ISNUMBER(Vertices[[#This Row],[Y]])), Vertices[[#This Row],[Y]] &gt;= Misc!$O$3), OR(NOT(ISNUMBER(Vertices[[#This Row],[Y]])), Vertices[[#This Row],[Y]] &lt;= Misc!$P$3),OR(NOT(ISNUMBER(Vertices[[#This Row],[Degree]])), Vertices[[#This Row],[Degree]] &gt;= Misc!$O$4), OR(NOT(ISNUMBER(Vertices[[#This Row],[Degree]])), Vertices[[#This Row],[Degree]] &lt;= Misc!$P$4),TRUE), TRUE, FALSE)</f>
        <v>#REF!</v>
      </c>
      <c r="O53" s="41" t="s">
        <v>365</v>
      </c>
      <c r="P53" s="1" t="s">
        <v>1312</v>
      </c>
      <c r="Q53" s="1" t="s">
        <v>334</v>
      </c>
      <c r="R53" s="1" t="s">
        <v>511</v>
      </c>
      <c r="S53" s="1" t="s">
        <v>632</v>
      </c>
      <c r="T53" s="1" t="s">
        <v>748</v>
      </c>
      <c r="U53" s="1" t="s">
        <v>867</v>
      </c>
      <c r="V53" s="1" t="s">
        <v>1002</v>
      </c>
      <c r="W53" s="1" t="s">
        <v>142</v>
      </c>
      <c r="X53" s="1" t="s">
        <v>1078</v>
      </c>
      <c r="Y53" s="1" t="s">
        <v>1088</v>
      </c>
      <c r="AB53" s="38"/>
    </row>
    <row r="54" spans="1:28" x14ac:dyDescent="0.2">
      <c r="A54" s="38" t="s">
        <v>175</v>
      </c>
      <c r="B54" s="39" t="s">
        <v>1347</v>
      </c>
      <c r="C54" s="42"/>
      <c r="D54" s="43">
        <v>6378.3837890625</v>
      </c>
      <c r="E54" s="43">
        <v>1107.7999267578125</v>
      </c>
      <c r="F54" s="44" t="s">
        <v>52</v>
      </c>
      <c r="G54" s="45"/>
      <c r="H54" s="45"/>
      <c r="I54" s="36">
        <v>7</v>
      </c>
      <c r="J54" s="37">
        <v>250.183333</v>
      </c>
      <c r="K54" s="37">
        <v>2.3530000000000001E-3</v>
      </c>
      <c r="L54" s="37">
        <v>6.3029999999999996E-3</v>
      </c>
      <c r="M54" s="40">
        <v>177</v>
      </c>
      <c r="N54" s="40" t="e">
        <f xml:space="preserve"> IF(AND(OR(NOT(ISNUMBER(#REF!)),#REF! &gt;= Misc!$O$5), OR(NOT(ISNUMBER(#REF!)),#REF! &lt;= Misc!$P$5),OR(NOT(ISNUMBER(Vertices[[#This Row],[X]])), Vertices[[#This Row],[X]] &gt;= Misc!$O$2), OR(NOT(ISNUMBER(Vertices[[#This Row],[X]])), Vertices[[#This Row],[X]] &lt;= Misc!$P$2),OR(NOT(ISNUMBER(Vertices[[#This Row],[Y]])), Vertices[[#This Row],[Y]] &gt;= Misc!$O$3), OR(NOT(ISNUMBER(Vertices[[#This Row],[Y]])), Vertices[[#This Row],[Y]] &lt;= Misc!$P$3),OR(NOT(ISNUMBER(Vertices[[#This Row],[Degree]])), Vertices[[#This Row],[Degree]] &gt;= Misc!$O$4), OR(NOT(ISNUMBER(Vertices[[#This Row],[Degree]])), Vertices[[#This Row],[Degree]] &lt;= Misc!$P$4),TRUE), TRUE, FALSE)</f>
        <v>#REF!</v>
      </c>
      <c r="O54" s="41" t="s">
        <v>351</v>
      </c>
      <c r="P54" s="1" t="s">
        <v>1347</v>
      </c>
      <c r="Q54" s="1" t="s">
        <v>378</v>
      </c>
      <c r="R54" s="1" t="s">
        <v>533</v>
      </c>
      <c r="S54" s="1" t="s">
        <v>683</v>
      </c>
      <c r="T54" s="1" t="s">
        <v>707</v>
      </c>
      <c r="U54" s="1" t="s">
        <v>916</v>
      </c>
      <c r="V54" s="1" t="s">
        <v>939</v>
      </c>
      <c r="W54" s="1"/>
      <c r="X54" s="1"/>
      <c r="Y54" s="1" t="s">
        <v>1088</v>
      </c>
      <c r="AB54" s="38"/>
    </row>
    <row r="55" spans="1:28" x14ac:dyDescent="0.2">
      <c r="A55" s="38" t="s">
        <v>234</v>
      </c>
      <c r="B55" s="39" t="s">
        <v>1301</v>
      </c>
      <c r="C55" s="42"/>
      <c r="D55" s="43">
        <v>4544.66943359375</v>
      </c>
      <c r="E55" s="43">
        <v>4112.7666015625</v>
      </c>
      <c r="F55" s="44" t="s">
        <v>52</v>
      </c>
      <c r="G55" s="45"/>
      <c r="H55" s="45"/>
      <c r="I55" s="36">
        <v>6</v>
      </c>
      <c r="J55" s="37">
        <v>222.36661100000001</v>
      </c>
      <c r="K55" s="37">
        <v>2.4329999999999998E-3</v>
      </c>
      <c r="L55" s="37">
        <v>6.2319999999999997E-3</v>
      </c>
      <c r="M55" s="40">
        <v>64</v>
      </c>
      <c r="N55" s="40" t="e">
        <f xml:space="preserve"> IF(AND(OR(NOT(ISNUMBER(#REF!)),#REF! &gt;= Misc!$O$5), OR(NOT(ISNUMBER(#REF!)),#REF! &lt;= Misc!$P$5),OR(NOT(ISNUMBER(Vertices[[#This Row],[X]])), Vertices[[#This Row],[X]] &gt;= Misc!$O$2), OR(NOT(ISNUMBER(Vertices[[#This Row],[X]])), Vertices[[#This Row],[X]] &lt;= Misc!$P$2),OR(NOT(ISNUMBER(Vertices[[#This Row],[Y]])), Vertices[[#This Row],[Y]] &gt;= Misc!$O$3), OR(NOT(ISNUMBER(Vertices[[#This Row],[Y]])), Vertices[[#This Row],[Y]] &lt;= Misc!$P$3),OR(NOT(ISNUMBER(Vertices[[#This Row],[Degree]])), Vertices[[#This Row],[Degree]] &gt;= Misc!$O$4), OR(NOT(ISNUMBER(Vertices[[#This Row],[Degree]])), Vertices[[#This Row],[Degree]] &lt;= Misc!$P$4),TRUE), TRUE, FALSE)</f>
        <v>#REF!</v>
      </c>
      <c r="O55" s="41" t="s">
        <v>373</v>
      </c>
      <c r="P55" s="1" t="s">
        <v>1301</v>
      </c>
      <c r="Q55" s="1" t="s">
        <v>334</v>
      </c>
      <c r="R55" s="1" t="s">
        <v>495</v>
      </c>
      <c r="S55" s="1" t="s">
        <v>600</v>
      </c>
      <c r="T55" s="1" t="s">
        <v>333</v>
      </c>
      <c r="U55" s="1" t="s">
        <v>842</v>
      </c>
      <c r="V55" s="1" t="s">
        <v>979</v>
      </c>
      <c r="W55" s="1" t="s">
        <v>1033</v>
      </c>
      <c r="X55" s="1"/>
      <c r="Y55" s="1" t="s">
        <v>1088</v>
      </c>
      <c r="AB55" s="38"/>
    </row>
    <row r="56" spans="1:28" x14ac:dyDescent="0.2">
      <c r="A56" s="38" t="s">
        <v>263</v>
      </c>
      <c r="B56" s="39" t="s">
        <v>1289</v>
      </c>
      <c r="C56" s="42"/>
      <c r="D56" s="43">
        <v>2715.612548828125</v>
      </c>
      <c r="E56" s="43">
        <v>4948.99560546875</v>
      </c>
      <c r="F56" s="44" t="s">
        <v>52</v>
      </c>
      <c r="G56" s="45"/>
      <c r="H56" s="45"/>
      <c r="I56" s="36">
        <v>5</v>
      </c>
      <c r="J56" s="37">
        <v>37.374423</v>
      </c>
      <c r="K56" s="37">
        <v>2.3700000000000001E-3</v>
      </c>
      <c r="L56" s="37">
        <v>6.1999999999999998E-3</v>
      </c>
      <c r="M56" s="40">
        <v>30</v>
      </c>
      <c r="N56" s="40" t="e">
        <f xml:space="preserve"> IF(AND(OR(NOT(ISNUMBER(#REF!)),#REF! &gt;= Misc!$O$5), OR(NOT(ISNUMBER(#REF!)),#REF! &lt;= Misc!$P$5),OR(NOT(ISNUMBER(Vertices[[#This Row],[X]])), Vertices[[#This Row],[X]] &gt;= Misc!$O$2), OR(NOT(ISNUMBER(Vertices[[#This Row],[X]])), Vertices[[#This Row],[X]] &lt;= Misc!$P$2),OR(NOT(ISNUMBER(Vertices[[#This Row],[Y]])), Vertices[[#This Row],[Y]] &gt;= Misc!$O$3), OR(NOT(ISNUMBER(Vertices[[#This Row],[Y]])), Vertices[[#This Row],[Y]] &lt;= Misc!$P$3),OR(NOT(ISNUMBER(Vertices[[#This Row],[Degree]])), Vertices[[#This Row],[Degree]] &gt;= Misc!$O$4), OR(NOT(ISNUMBER(Vertices[[#This Row],[Degree]])), Vertices[[#This Row],[Degree]] &lt;= Misc!$P$4),TRUE), TRUE, FALSE)</f>
        <v>#REF!</v>
      </c>
      <c r="O56" s="41" t="s">
        <v>349</v>
      </c>
      <c r="P56" s="1" t="s">
        <v>1289</v>
      </c>
      <c r="Q56" s="1" t="s">
        <v>334</v>
      </c>
      <c r="R56" s="1" t="s">
        <v>469</v>
      </c>
      <c r="S56" s="1" t="s">
        <v>569</v>
      </c>
      <c r="T56" s="1" t="s">
        <v>713</v>
      </c>
      <c r="U56" s="1" t="s">
        <v>812</v>
      </c>
      <c r="V56" s="1" t="s">
        <v>954</v>
      </c>
      <c r="W56" s="1" t="s">
        <v>1024</v>
      </c>
      <c r="X56" s="1"/>
      <c r="Y56" s="1" t="s">
        <v>1088</v>
      </c>
      <c r="AB56" s="38"/>
    </row>
    <row r="57" spans="1:28" x14ac:dyDescent="0.2">
      <c r="A57" s="38" t="s">
        <v>233</v>
      </c>
      <c r="B57" s="39" t="s">
        <v>1369</v>
      </c>
      <c r="C57" s="42"/>
      <c r="D57" s="43">
        <v>2430.11279296875</v>
      </c>
      <c r="E57" s="43">
        <v>5530.4814453125</v>
      </c>
      <c r="F57" s="44" t="s">
        <v>52</v>
      </c>
      <c r="G57" s="45"/>
      <c r="H57" s="45"/>
      <c r="I57" s="36">
        <v>7</v>
      </c>
      <c r="J57" s="37">
        <v>2.4583330000000001</v>
      </c>
      <c r="K57" s="37">
        <v>2.336E-3</v>
      </c>
      <c r="L57" s="37">
        <v>6.1149999999999998E-3</v>
      </c>
      <c r="M57" s="40">
        <v>190</v>
      </c>
      <c r="N57" s="40" t="e">
        <f xml:space="preserve"> IF(AND(OR(NOT(ISNUMBER(#REF!)),#REF! &gt;= Misc!$O$5), OR(NOT(ISNUMBER(#REF!)),#REF! &lt;= Misc!$P$5),OR(NOT(ISNUMBER(Vertices[[#This Row],[X]])), Vertices[[#This Row],[X]] &gt;= Misc!$O$2), OR(NOT(ISNUMBER(Vertices[[#This Row],[X]])), Vertices[[#This Row],[X]] &lt;= Misc!$P$2),OR(NOT(ISNUMBER(Vertices[[#This Row],[Y]])), Vertices[[#This Row],[Y]] &gt;= Misc!$O$3), OR(NOT(ISNUMBER(Vertices[[#This Row],[Y]])), Vertices[[#This Row],[Y]] &lt;= Misc!$P$3),OR(NOT(ISNUMBER(Vertices[[#This Row],[Degree]])), Vertices[[#This Row],[Degree]] &gt;= Misc!$O$4), OR(NOT(ISNUMBER(Vertices[[#This Row],[Degree]])), Vertices[[#This Row],[Degree]] &lt;= Misc!$P$4),TRUE), TRUE, FALSE)</f>
        <v>#REF!</v>
      </c>
      <c r="O57" s="41" t="s">
        <v>333</v>
      </c>
      <c r="P57" s="1" t="s">
        <v>1369</v>
      </c>
      <c r="Q57" s="1" t="s">
        <v>333</v>
      </c>
      <c r="R57" s="1" t="s">
        <v>522</v>
      </c>
      <c r="S57" s="1" t="s">
        <v>695</v>
      </c>
      <c r="T57" s="1" t="s">
        <v>333</v>
      </c>
      <c r="U57" s="1" t="s">
        <v>926</v>
      </c>
      <c r="V57" s="1" t="s">
        <v>939</v>
      </c>
      <c r="W57" s="1" t="s">
        <v>1060</v>
      </c>
      <c r="X57" s="1"/>
      <c r="Y57" s="1" t="s">
        <v>1088</v>
      </c>
      <c r="AB57" s="38"/>
    </row>
    <row r="58" spans="1:28" x14ac:dyDescent="0.2">
      <c r="A58" s="38" t="s">
        <v>264</v>
      </c>
      <c r="B58" s="39" t="s">
        <v>1368</v>
      </c>
      <c r="C58" s="42"/>
      <c r="D58" s="43">
        <v>3375.962890625</v>
      </c>
      <c r="E58" s="43">
        <v>6444.791015625</v>
      </c>
      <c r="F58" s="44" t="s">
        <v>52</v>
      </c>
      <c r="G58" s="45"/>
      <c r="H58" s="45"/>
      <c r="I58" s="36">
        <v>4</v>
      </c>
      <c r="J58" s="37">
        <v>271.36082299999998</v>
      </c>
      <c r="K58" s="37">
        <v>2.3530000000000001E-3</v>
      </c>
      <c r="L58" s="37">
        <v>6.0590000000000001E-3</v>
      </c>
      <c r="M58" s="40">
        <v>189</v>
      </c>
      <c r="N58" s="40" t="e">
        <f xml:space="preserve"> IF(AND(OR(NOT(ISNUMBER(#REF!)),#REF! &gt;= Misc!$O$5), OR(NOT(ISNUMBER(#REF!)),#REF! &lt;= Misc!$P$5),OR(NOT(ISNUMBER(Vertices[[#This Row],[X]])), Vertices[[#This Row],[X]] &gt;= Misc!$O$2), OR(NOT(ISNUMBER(Vertices[[#This Row],[X]])), Vertices[[#This Row],[X]] &lt;= Misc!$P$2),OR(NOT(ISNUMBER(Vertices[[#This Row],[Y]])), Vertices[[#This Row],[Y]] &gt;= Misc!$O$3), OR(NOT(ISNUMBER(Vertices[[#This Row],[Y]])), Vertices[[#This Row],[Y]] &lt;= Misc!$P$3),OR(NOT(ISNUMBER(Vertices[[#This Row],[Degree]])), Vertices[[#This Row],[Degree]] &gt;= Misc!$O$4), OR(NOT(ISNUMBER(Vertices[[#This Row],[Degree]])), Vertices[[#This Row],[Degree]] &lt;= Misc!$P$4),TRUE), TRUE, FALSE)</f>
        <v>#REF!</v>
      </c>
      <c r="O58" s="41" t="s">
        <v>437</v>
      </c>
      <c r="P58" s="1" t="s">
        <v>1368</v>
      </c>
      <c r="Q58" s="1" t="s">
        <v>466</v>
      </c>
      <c r="R58" s="1" t="s">
        <v>468</v>
      </c>
      <c r="S58" s="1" t="s">
        <v>694</v>
      </c>
      <c r="T58" s="1" t="s">
        <v>345</v>
      </c>
      <c r="U58" s="1" t="s">
        <v>925</v>
      </c>
      <c r="V58" s="1" t="s">
        <v>1468</v>
      </c>
      <c r="W58" s="1"/>
      <c r="X58" s="1"/>
      <c r="Y58" s="1" t="s">
        <v>1088</v>
      </c>
      <c r="AB58" s="38"/>
    </row>
    <row r="59" spans="1:28" x14ac:dyDescent="0.2">
      <c r="A59" s="38" t="s">
        <v>204</v>
      </c>
      <c r="B59" s="39" t="s">
        <v>1377</v>
      </c>
      <c r="C59" s="42"/>
      <c r="D59" s="43">
        <v>6582.216796875</v>
      </c>
      <c r="E59" s="43">
        <v>6909.78955078125</v>
      </c>
      <c r="F59" s="44" t="s">
        <v>52</v>
      </c>
      <c r="G59" s="45"/>
      <c r="H59" s="45"/>
      <c r="I59" s="36">
        <v>6</v>
      </c>
      <c r="J59" s="37">
        <v>100.194222</v>
      </c>
      <c r="K59" s="37">
        <v>2.3530000000000001E-3</v>
      </c>
      <c r="L59" s="37">
        <v>6.0460000000000002E-3</v>
      </c>
      <c r="M59" s="40">
        <v>47</v>
      </c>
      <c r="N59" s="40" t="e">
        <f xml:space="preserve"> IF(AND(OR(NOT(ISNUMBER(#REF!)),#REF! &gt;= Misc!$O$5), OR(NOT(ISNUMBER(#REF!)),#REF! &lt;= Misc!$P$5),OR(NOT(ISNUMBER(Vertices[[#This Row],[X]])), Vertices[[#This Row],[X]] &gt;= Misc!$O$2), OR(NOT(ISNUMBER(Vertices[[#This Row],[X]])), Vertices[[#This Row],[X]] &lt;= Misc!$P$2),OR(NOT(ISNUMBER(Vertices[[#This Row],[Y]])), Vertices[[#This Row],[Y]] &gt;= Misc!$O$3), OR(NOT(ISNUMBER(Vertices[[#This Row],[Y]])), Vertices[[#This Row],[Y]] &lt;= Misc!$P$3),OR(NOT(ISNUMBER(Vertices[[#This Row],[Degree]])), Vertices[[#This Row],[Degree]] &gt;= Misc!$O$4), OR(NOT(ISNUMBER(Vertices[[#This Row],[Degree]])), Vertices[[#This Row],[Degree]] &lt;= Misc!$P$4),TRUE), TRUE, FALSE)</f>
        <v>#REF!</v>
      </c>
      <c r="O59" s="41" t="s">
        <v>329</v>
      </c>
      <c r="P59" s="1" t="s">
        <v>1377</v>
      </c>
      <c r="Q59" s="1" t="s">
        <v>466</v>
      </c>
      <c r="R59" s="1" t="s">
        <v>471</v>
      </c>
      <c r="S59" s="1" t="s">
        <v>584</v>
      </c>
      <c r="T59" s="1" t="s">
        <v>333</v>
      </c>
      <c r="U59" s="1" t="s">
        <v>826</v>
      </c>
      <c r="V59" s="1" t="s">
        <v>941</v>
      </c>
      <c r="W59" s="1"/>
      <c r="X59" s="1"/>
      <c r="Y59" s="1" t="s">
        <v>1088</v>
      </c>
      <c r="AB59" s="38"/>
    </row>
    <row r="60" spans="1:28" x14ac:dyDescent="0.2">
      <c r="A60" s="38" t="s">
        <v>179</v>
      </c>
      <c r="B60" s="39" t="s">
        <v>443</v>
      </c>
      <c r="C60" s="42"/>
      <c r="D60" s="43">
        <v>5071.1875</v>
      </c>
      <c r="E60" s="43">
        <v>6199.55615234375</v>
      </c>
      <c r="F60" s="44" t="s">
        <v>52</v>
      </c>
      <c r="G60" s="45"/>
      <c r="H60" s="45"/>
      <c r="I60" s="36">
        <v>3</v>
      </c>
      <c r="J60" s="37">
        <v>0.83333299999999999</v>
      </c>
      <c r="K60" s="37">
        <v>2.3089999999999999E-3</v>
      </c>
      <c r="L60" s="37">
        <v>5.9199999999999999E-3</v>
      </c>
      <c r="M60" s="40">
        <v>109</v>
      </c>
      <c r="N60" s="40" t="e">
        <f xml:space="preserve"> IF(AND(OR(NOT(ISNUMBER(#REF!)),#REF! &gt;= Misc!$O$5), OR(NOT(ISNUMBER(#REF!)),#REF! &lt;= Misc!$P$5),OR(NOT(ISNUMBER(Vertices[[#This Row],[X]])), Vertices[[#This Row],[X]] &gt;= Misc!$O$2), OR(NOT(ISNUMBER(Vertices[[#This Row],[X]])), Vertices[[#This Row],[X]] &lt;= Misc!$P$2),OR(NOT(ISNUMBER(Vertices[[#This Row],[Y]])), Vertices[[#This Row],[Y]] &gt;= Misc!$O$3), OR(NOT(ISNUMBER(Vertices[[#This Row],[Y]])), Vertices[[#This Row],[Y]] &lt;= Misc!$P$3),OR(NOT(ISNUMBER(Vertices[[#This Row],[Degree]])), Vertices[[#This Row],[Degree]] &gt;= Misc!$O$4), OR(NOT(ISNUMBER(Vertices[[#This Row],[Degree]])), Vertices[[#This Row],[Degree]] &lt;= Misc!$P$4),TRUE), TRUE, FALSE)</f>
        <v>#REF!</v>
      </c>
      <c r="O60" s="41" t="s">
        <v>327</v>
      </c>
      <c r="P60" s="1" t="s">
        <v>443</v>
      </c>
      <c r="Q60" s="1" t="s">
        <v>465</v>
      </c>
      <c r="R60" s="1" t="s">
        <v>471</v>
      </c>
      <c r="S60" s="1" t="s">
        <v>637</v>
      </c>
      <c r="T60" s="1" t="s">
        <v>751</v>
      </c>
      <c r="U60" s="1" t="s">
        <v>872</v>
      </c>
      <c r="V60" s="1" t="s">
        <v>941</v>
      </c>
      <c r="W60" s="1"/>
      <c r="X60" s="1"/>
      <c r="Y60" s="1" t="s">
        <v>1088</v>
      </c>
      <c r="AB60" s="38"/>
    </row>
    <row r="61" spans="1:28" x14ac:dyDescent="0.2">
      <c r="A61" s="38" t="s">
        <v>181</v>
      </c>
      <c r="B61" s="39" t="s">
        <v>1408</v>
      </c>
      <c r="C61" s="42"/>
      <c r="D61" s="43">
        <v>3043.635986328125</v>
      </c>
      <c r="E61" s="43">
        <v>4565.22998046875</v>
      </c>
      <c r="F61" s="44" t="s">
        <v>52</v>
      </c>
      <c r="G61" s="45"/>
      <c r="H61" s="45"/>
      <c r="I61" s="36">
        <v>5</v>
      </c>
      <c r="J61" s="37">
        <v>55.990476000000001</v>
      </c>
      <c r="K61" s="37">
        <v>2.3310000000000002E-3</v>
      </c>
      <c r="L61" s="37">
        <v>5.8120000000000003E-3</v>
      </c>
      <c r="M61" s="40">
        <v>56</v>
      </c>
      <c r="N61" s="40" t="e">
        <f xml:space="preserve"> IF(AND(OR(NOT(ISNUMBER(#REF!)),#REF! &gt;= Misc!$O$5), OR(NOT(ISNUMBER(#REF!)),#REF! &lt;= Misc!$P$5),OR(NOT(ISNUMBER(Vertices[[#This Row],[X]])), Vertices[[#This Row],[X]] &gt;= Misc!$O$2), OR(NOT(ISNUMBER(Vertices[[#This Row],[X]])), Vertices[[#This Row],[X]] &lt;= Misc!$P$2),OR(NOT(ISNUMBER(Vertices[[#This Row],[Y]])), Vertices[[#This Row],[Y]] &gt;= Misc!$O$3), OR(NOT(ISNUMBER(Vertices[[#This Row],[Y]])), Vertices[[#This Row],[Y]] &lt;= Misc!$P$3),OR(NOT(ISNUMBER(Vertices[[#This Row],[Degree]])), Vertices[[#This Row],[Degree]] &gt;= Misc!$O$4), OR(NOT(ISNUMBER(Vertices[[#This Row],[Degree]])), Vertices[[#This Row],[Degree]] &lt;= Misc!$P$4),TRUE), TRUE, FALSE)</f>
        <v>#REF!</v>
      </c>
      <c r="O61" s="41" t="s">
        <v>344</v>
      </c>
      <c r="P61" s="1" t="s">
        <v>1408</v>
      </c>
      <c r="Q61" s="1" t="s">
        <v>466</v>
      </c>
      <c r="R61" s="1" t="s">
        <v>468</v>
      </c>
      <c r="S61" s="1" t="s">
        <v>592</v>
      </c>
      <c r="T61" s="1" t="s">
        <v>728</v>
      </c>
      <c r="U61" s="1" t="s">
        <v>834</v>
      </c>
      <c r="V61" s="1" t="s">
        <v>971</v>
      </c>
      <c r="W61" s="1" t="s">
        <v>1029</v>
      </c>
      <c r="X61" s="1"/>
      <c r="Y61" s="1" t="s">
        <v>1088</v>
      </c>
      <c r="AB61" s="38"/>
    </row>
    <row r="62" spans="1:28" x14ac:dyDescent="0.2">
      <c r="A62" s="38" t="s">
        <v>238</v>
      </c>
      <c r="B62" s="39" t="s">
        <v>1302</v>
      </c>
      <c r="C62" s="42"/>
      <c r="D62" s="43">
        <v>6232.37646484375</v>
      </c>
      <c r="E62" s="43">
        <v>6054.6982421875</v>
      </c>
      <c r="F62" s="44" t="s">
        <v>52</v>
      </c>
      <c r="G62" s="45"/>
      <c r="H62" s="45"/>
      <c r="I62" s="36">
        <v>4</v>
      </c>
      <c r="J62" s="37">
        <v>1.142857</v>
      </c>
      <c r="K62" s="37">
        <v>2.336E-3</v>
      </c>
      <c r="L62" s="37">
        <v>5.7289999999999997E-3</v>
      </c>
      <c r="M62" s="40">
        <v>66</v>
      </c>
      <c r="N62" s="40" t="e">
        <f xml:space="preserve"> IF(AND(OR(NOT(ISNUMBER(#REF!)),#REF! &gt;= Misc!$O$5), OR(NOT(ISNUMBER(#REF!)),#REF! &lt;= Misc!$P$5),OR(NOT(ISNUMBER(Vertices[[#This Row],[X]])), Vertices[[#This Row],[X]] &gt;= Misc!$O$2), OR(NOT(ISNUMBER(Vertices[[#This Row],[X]])), Vertices[[#This Row],[X]] &lt;= Misc!$P$2),OR(NOT(ISNUMBER(Vertices[[#This Row],[Y]])), Vertices[[#This Row],[Y]] &gt;= Misc!$O$3), OR(NOT(ISNUMBER(Vertices[[#This Row],[Y]])), Vertices[[#This Row],[Y]] &lt;= Misc!$P$3),OR(NOT(ISNUMBER(Vertices[[#This Row],[Degree]])), Vertices[[#This Row],[Degree]] &gt;= Misc!$O$4), OR(NOT(ISNUMBER(Vertices[[#This Row],[Degree]])), Vertices[[#This Row],[Degree]] &lt;= Misc!$P$4),TRUE), TRUE, FALSE)</f>
        <v>#REF!</v>
      </c>
      <c r="O62" s="41" t="s">
        <v>375</v>
      </c>
      <c r="P62" s="1" t="s">
        <v>1302</v>
      </c>
      <c r="Q62" s="1" t="s">
        <v>334</v>
      </c>
      <c r="R62" s="1" t="s">
        <v>496</v>
      </c>
      <c r="S62" s="1" t="s">
        <v>601</v>
      </c>
      <c r="T62" s="1" t="s">
        <v>731</v>
      </c>
      <c r="U62" s="1" t="s">
        <v>844</v>
      </c>
      <c r="V62" s="1" t="s">
        <v>981</v>
      </c>
      <c r="W62" s="1"/>
      <c r="X62" s="1"/>
      <c r="Y62" s="1" t="s">
        <v>1088</v>
      </c>
      <c r="AB62" s="38"/>
    </row>
    <row r="63" spans="1:28" x14ac:dyDescent="0.2">
      <c r="A63" s="38" t="s">
        <v>239</v>
      </c>
      <c r="B63" s="39" t="s">
        <v>1467</v>
      </c>
      <c r="C63" s="42"/>
      <c r="D63" s="43">
        <v>6203.7978515625</v>
      </c>
      <c r="E63" s="43">
        <v>6456.91748046875</v>
      </c>
      <c r="F63" s="44" t="s">
        <v>52</v>
      </c>
      <c r="G63" s="45"/>
      <c r="H63" s="45"/>
      <c r="I63" s="36">
        <v>4</v>
      </c>
      <c r="J63" s="37">
        <v>1.142857</v>
      </c>
      <c r="K63" s="37">
        <v>2.336E-3</v>
      </c>
      <c r="L63" s="37">
        <v>5.7289999999999997E-3</v>
      </c>
      <c r="M63" s="40">
        <v>170</v>
      </c>
      <c r="N63" s="40" t="e">
        <f xml:space="preserve"> IF(AND(OR(NOT(ISNUMBER(#REF!)),#REF! &gt;= Misc!$O$5), OR(NOT(ISNUMBER(#REF!)),#REF! &lt;= Misc!$P$5),OR(NOT(ISNUMBER(Vertices[[#This Row],[X]])), Vertices[[#This Row],[X]] &gt;= Misc!$O$2), OR(NOT(ISNUMBER(Vertices[[#This Row],[X]])), Vertices[[#This Row],[X]] &lt;= Misc!$P$2),OR(NOT(ISNUMBER(Vertices[[#This Row],[Y]])), Vertices[[#This Row],[Y]] &gt;= Misc!$O$3), OR(NOT(ISNUMBER(Vertices[[#This Row],[Y]])), Vertices[[#This Row],[Y]] &lt;= Misc!$P$3),OR(NOT(ISNUMBER(Vertices[[#This Row],[Degree]])), Vertices[[#This Row],[Degree]] &gt;= Misc!$O$4), OR(NOT(ISNUMBER(Vertices[[#This Row],[Degree]])), Vertices[[#This Row],[Degree]] &lt;= Misc!$P$4),TRUE), TRUE, FALSE)</f>
        <v>#REF!</v>
      </c>
      <c r="O63" s="41" t="s">
        <v>345</v>
      </c>
      <c r="P63" s="1" t="s">
        <v>1467</v>
      </c>
      <c r="Q63" s="1" t="s">
        <v>466</v>
      </c>
      <c r="R63" s="1" t="s">
        <v>496</v>
      </c>
      <c r="S63" s="1" t="s">
        <v>679</v>
      </c>
      <c r="T63" s="1" t="s">
        <v>333</v>
      </c>
      <c r="U63" s="1" t="s">
        <v>803</v>
      </c>
      <c r="V63" s="1" t="s">
        <v>1007</v>
      </c>
      <c r="W63" s="1" t="s">
        <v>238</v>
      </c>
      <c r="X63" s="1"/>
      <c r="Y63" s="1" t="s">
        <v>1088</v>
      </c>
      <c r="AB63" s="38"/>
    </row>
    <row r="64" spans="1:28" x14ac:dyDescent="0.2">
      <c r="A64" s="38" t="s">
        <v>178</v>
      </c>
      <c r="B64" s="39" t="s">
        <v>1295</v>
      </c>
      <c r="C64" s="42"/>
      <c r="D64" s="43">
        <v>4623.00048828125</v>
      </c>
      <c r="E64" s="43">
        <v>5768.94140625</v>
      </c>
      <c r="F64" s="44" t="s">
        <v>52</v>
      </c>
      <c r="G64" s="45"/>
      <c r="H64" s="45"/>
      <c r="I64" s="36">
        <v>4</v>
      </c>
      <c r="J64" s="37">
        <v>1.65</v>
      </c>
      <c r="K64" s="37">
        <v>2.32E-3</v>
      </c>
      <c r="L64" s="37">
        <v>5.6909999999999999E-3</v>
      </c>
      <c r="M64" s="40">
        <v>43</v>
      </c>
      <c r="N64" s="40" t="e">
        <f xml:space="preserve"> IF(AND(OR(NOT(ISNUMBER(#REF!)),#REF! &gt;= Misc!$O$5), OR(NOT(ISNUMBER(#REF!)),#REF! &lt;= Misc!$P$5),OR(NOT(ISNUMBER(Vertices[[#This Row],[X]])), Vertices[[#This Row],[X]] &gt;= Misc!$O$2), OR(NOT(ISNUMBER(Vertices[[#This Row],[X]])), Vertices[[#This Row],[X]] &lt;= Misc!$P$2),OR(NOT(ISNUMBER(Vertices[[#This Row],[Y]])), Vertices[[#This Row],[Y]] &gt;= Misc!$O$3), OR(NOT(ISNUMBER(Vertices[[#This Row],[Y]])), Vertices[[#This Row],[Y]] &lt;= Misc!$P$3),OR(NOT(ISNUMBER(Vertices[[#This Row],[Degree]])), Vertices[[#This Row],[Degree]] &gt;= Misc!$O$4), OR(NOT(ISNUMBER(Vertices[[#This Row],[Degree]])), Vertices[[#This Row],[Degree]] &lt;= Misc!$P$4),TRUE), TRUE, FALSE)</f>
        <v>#REF!</v>
      </c>
      <c r="O64" s="41" t="s">
        <v>359</v>
      </c>
      <c r="P64" s="1" t="s">
        <v>1295</v>
      </c>
      <c r="Q64" s="1" t="s">
        <v>465</v>
      </c>
      <c r="R64" s="1" t="s">
        <v>1383</v>
      </c>
      <c r="S64" s="1" t="s">
        <v>581</v>
      </c>
      <c r="T64" s="1" t="s">
        <v>722</v>
      </c>
      <c r="U64" s="1" t="s">
        <v>823</v>
      </c>
      <c r="V64" s="1" t="s">
        <v>965</v>
      </c>
      <c r="W64" s="1" t="s">
        <v>1015</v>
      </c>
      <c r="X64" s="1"/>
      <c r="Y64" s="1" t="s">
        <v>1088</v>
      </c>
      <c r="AB64" s="38"/>
    </row>
    <row r="65" spans="1:28" x14ac:dyDescent="0.2">
      <c r="A65" s="38" t="s">
        <v>273</v>
      </c>
      <c r="B65" s="39" t="s">
        <v>443</v>
      </c>
      <c r="C65" s="42"/>
      <c r="D65" s="43">
        <v>6196.5322265625</v>
      </c>
      <c r="E65" s="43">
        <v>6746.87060546875</v>
      </c>
      <c r="F65" s="44" t="s">
        <v>52</v>
      </c>
      <c r="G65" s="45"/>
      <c r="H65" s="45"/>
      <c r="I65" s="36">
        <v>2</v>
      </c>
      <c r="J65" s="37">
        <v>0</v>
      </c>
      <c r="K65" s="37">
        <v>2.2989999999999998E-3</v>
      </c>
      <c r="L65" s="37">
        <v>5.6600000000000001E-3</v>
      </c>
      <c r="M65" s="40">
        <v>17</v>
      </c>
      <c r="N65" s="40" t="e">
        <f xml:space="preserve"> IF(AND(OR(NOT(ISNUMBER(#REF!)),#REF! &gt;= Misc!$O$5), OR(NOT(ISNUMBER(#REF!)),#REF! &lt;= Misc!$P$5),OR(NOT(ISNUMBER(Vertices[[#This Row],[X]])), Vertices[[#This Row],[X]] &gt;= Misc!$O$2), OR(NOT(ISNUMBER(Vertices[[#This Row],[X]])), Vertices[[#This Row],[X]] &lt;= Misc!$P$2),OR(NOT(ISNUMBER(Vertices[[#This Row],[Y]])), Vertices[[#This Row],[Y]] &gt;= Misc!$O$3), OR(NOT(ISNUMBER(Vertices[[#This Row],[Y]])), Vertices[[#This Row],[Y]] &lt;= Misc!$P$3),OR(NOT(ISNUMBER(Vertices[[#This Row],[Degree]])), Vertices[[#This Row],[Degree]] &gt;= Misc!$O$4), OR(NOT(ISNUMBER(Vertices[[#This Row],[Degree]])), Vertices[[#This Row],[Degree]] &lt;= Misc!$P$4),TRUE), TRUE, FALSE)</f>
        <v>#REF!</v>
      </c>
      <c r="O65" s="41" t="s">
        <v>327</v>
      </c>
      <c r="P65" s="1" t="s">
        <v>443</v>
      </c>
      <c r="Q65" s="1" t="s">
        <v>465</v>
      </c>
      <c r="R65" s="1" t="s">
        <v>477</v>
      </c>
      <c r="S65" s="1" t="s">
        <v>559</v>
      </c>
      <c r="T65" s="1"/>
      <c r="U65" s="1"/>
      <c r="V65" s="1" t="s">
        <v>944</v>
      </c>
      <c r="W65" s="1"/>
      <c r="X65" s="1"/>
      <c r="Y65" s="1" t="s">
        <v>1088</v>
      </c>
      <c r="AB65" s="38"/>
    </row>
    <row r="66" spans="1:28" x14ac:dyDescent="0.2">
      <c r="A66" s="38" t="s">
        <v>142</v>
      </c>
      <c r="B66" s="39" t="s">
        <v>1346</v>
      </c>
      <c r="C66" s="42"/>
      <c r="D66" s="43">
        <v>4344.22509765625</v>
      </c>
      <c r="E66" s="43">
        <v>5954.80908203125</v>
      </c>
      <c r="F66" s="44" t="s">
        <v>52</v>
      </c>
      <c r="G66" s="45"/>
      <c r="H66" s="45"/>
      <c r="I66" s="36">
        <v>4</v>
      </c>
      <c r="J66" s="37">
        <v>0</v>
      </c>
      <c r="K66" s="37">
        <v>2.32E-3</v>
      </c>
      <c r="L66" s="37">
        <v>5.6490000000000004E-3</v>
      </c>
      <c r="M66" s="40">
        <v>172</v>
      </c>
      <c r="N66" s="40" t="e">
        <f xml:space="preserve"> IF(AND(OR(NOT(ISNUMBER(#REF!)),#REF! &gt;= Misc!$O$5), OR(NOT(ISNUMBER(#REF!)),#REF! &lt;= Misc!$P$5),OR(NOT(ISNUMBER(Vertices[[#This Row],[X]])), Vertices[[#This Row],[X]] &gt;= Misc!$O$2), OR(NOT(ISNUMBER(Vertices[[#This Row],[X]])), Vertices[[#This Row],[X]] &lt;= Misc!$P$2),OR(NOT(ISNUMBER(Vertices[[#This Row],[Y]])), Vertices[[#This Row],[Y]] &gt;= Misc!$O$3), OR(NOT(ISNUMBER(Vertices[[#This Row],[Y]])), Vertices[[#This Row],[Y]] &lt;= Misc!$P$3),OR(NOT(ISNUMBER(Vertices[[#This Row],[Degree]])), Vertices[[#This Row],[Degree]] &gt;= Misc!$O$4), OR(NOT(ISNUMBER(Vertices[[#This Row],[Degree]])), Vertices[[#This Row],[Degree]] &lt;= Misc!$P$4),TRUE), TRUE, FALSE)</f>
        <v>#REF!</v>
      </c>
      <c r="O66" s="41" t="s">
        <v>429</v>
      </c>
      <c r="P66" s="1" t="s">
        <v>1346</v>
      </c>
      <c r="Q66" s="1" t="s">
        <v>333</v>
      </c>
      <c r="R66" s="1" t="s">
        <v>483</v>
      </c>
      <c r="S66" s="1" t="s">
        <v>680</v>
      </c>
      <c r="T66" s="1" t="s">
        <v>782</v>
      </c>
      <c r="U66" s="1" t="s">
        <v>830</v>
      </c>
      <c r="V66" s="1" t="s">
        <v>939</v>
      </c>
      <c r="W66" s="1"/>
      <c r="X66" s="1"/>
      <c r="Y66" s="1" t="s">
        <v>1088</v>
      </c>
      <c r="AB66" s="38"/>
    </row>
    <row r="67" spans="1:28" x14ac:dyDescent="0.2">
      <c r="A67" s="38" t="s">
        <v>144</v>
      </c>
      <c r="B67" s="39" t="s">
        <v>1348</v>
      </c>
      <c r="C67" s="42"/>
      <c r="D67" s="43">
        <v>3807.897705078125</v>
      </c>
      <c r="E67" s="43">
        <v>7091.69775390625</v>
      </c>
      <c r="F67" s="44" t="s">
        <v>52</v>
      </c>
      <c r="G67" s="45"/>
      <c r="H67" s="45"/>
      <c r="I67" s="36"/>
      <c r="J67" s="37">
        <v>0</v>
      </c>
      <c r="K67" s="37">
        <v>2.32E-3</v>
      </c>
      <c r="L67" s="37">
        <v>5.6490000000000004E-3</v>
      </c>
      <c r="M67" s="40">
        <v>188</v>
      </c>
      <c r="N67" s="40" t="e">
        <f xml:space="preserve"> IF(AND(OR(NOT(ISNUMBER(#REF!)),#REF! &gt;= Misc!$O$5), OR(NOT(ISNUMBER(#REF!)),#REF! &lt;= Misc!$P$5),OR(NOT(ISNUMBER(Vertices[[#This Row],[X]])), Vertices[[#This Row],[X]] &gt;= Misc!$O$2), OR(NOT(ISNUMBER(Vertices[[#This Row],[X]])), Vertices[[#This Row],[X]] &lt;= Misc!$P$2),OR(NOT(ISNUMBER(Vertices[[#This Row],[Y]])), Vertices[[#This Row],[Y]] &gt;= Misc!$O$3), OR(NOT(ISNUMBER(Vertices[[#This Row],[Y]])), Vertices[[#This Row],[Y]] &lt;= Misc!$P$3),OR(NOT(ISNUMBER(Vertices[[#This Row],[Degree]])), Vertices[[#This Row],[Degree]] &gt;= Misc!$O$4), OR(NOT(ISNUMBER(Vertices[[#This Row],[Degree]])), Vertices[[#This Row],[Degree]] &lt;= Misc!$P$4),TRUE), TRUE, FALSE)</f>
        <v>#REF!</v>
      </c>
      <c r="O67" s="41" t="s">
        <v>345</v>
      </c>
      <c r="P67" s="1" t="s">
        <v>1348</v>
      </c>
      <c r="Q67" s="1" t="s">
        <v>466</v>
      </c>
      <c r="R67" s="1" t="s">
        <v>511</v>
      </c>
      <c r="S67" s="1" t="s">
        <v>693</v>
      </c>
      <c r="T67" s="1" t="s">
        <v>786</v>
      </c>
      <c r="U67" s="1" t="s">
        <v>1391</v>
      </c>
      <c r="V67" s="1" t="s">
        <v>939</v>
      </c>
      <c r="W67" s="1" t="s">
        <v>1059</v>
      </c>
      <c r="X67" s="1" t="s">
        <v>1084</v>
      </c>
      <c r="Y67" s="1" t="s">
        <v>1088</v>
      </c>
      <c r="AB67" s="38"/>
    </row>
    <row r="68" spans="1:28" x14ac:dyDescent="0.2">
      <c r="A68" s="38" t="s">
        <v>212</v>
      </c>
      <c r="B68" s="39" t="s">
        <v>1310</v>
      </c>
      <c r="C68" s="42"/>
      <c r="D68" s="43">
        <v>6787.83349609375</v>
      </c>
      <c r="E68" s="43">
        <v>4683.43359375</v>
      </c>
      <c r="F68" s="44" t="s">
        <v>52</v>
      </c>
      <c r="G68" s="45"/>
      <c r="H68" s="45"/>
      <c r="I68" s="36">
        <v>3</v>
      </c>
      <c r="J68" s="37">
        <v>4.6057689999999996</v>
      </c>
      <c r="K68" s="37">
        <v>2.3869999999999998E-3</v>
      </c>
      <c r="L68" s="37">
        <v>5.6470000000000001E-3</v>
      </c>
      <c r="M68" s="40">
        <v>96</v>
      </c>
      <c r="N68" s="40" t="e">
        <f xml:space="preserve"> IF(AND(OR(NOT(ISNUMBER(#REF!)),#REF! &gt;= Misc!$O$5), OR(NOT(ISNUMBER(#REF!)),#REF! &lt;= Misc!$P$5),OR(NOT(ISNUMBER(Vertices[[#This Row],[X]])), Vertices[[#This Row],[X]] &gt;= Misc!$O$2), OR(NOT(ISNUMBER(Vertices[[#This Row],[X]])), Vertices[[#This Row],[X]] &lt;= Misc!$P$2),OR(NOT(ISNUMBER(Vertices[[#This Row],[Y]])), Vertices[[#This Row],[Y]] &gt;= Misc!$O$3), OR(NOT(ISNUMBER(Vertices[[#This Row],[Y]])), Vertices[[#This Row],[Y]] &lt;= Misc!$P$3),OR(NOT(ISNUMBER(Vertices[[#This Row],[Degree]])), Vertices[[#This Row],[Degree]] &gt;= Misc!$O$4), OR(NOT(ISNUMBER(Vertices[[#This Row],[Degree]])), Vertices[[#This Row],[Degree]] &lt;= Misc!$P$4),TRUE), TRUE, FALSE)</f>
        <v>#REF!</v>
      </c>
      <c r="O68" s="41" t="s">
        <v>394</v>
      </c>
      <c r="P68" s="1" t="s">
        <v>1310</v>
      </c>
      <c r="Q68" s="1" t="s">
        <v>466</v>
      </c>
      <c r="R68" s="1" t="s">
        <v>468</v>
      </c>
      <c r="S68" s="1" t="s">
        <v>626</v>
      </c>
      <c r="T68" s="1" t="s">
        <v>345</v>
      </c>
      <c r="U68" s="1" t="s">
        <v>863</v>
      </c>
      <c r="V68" s="1" t="s">
        <v>997</v>
      </c>
      <c r="W68" s="1" t="s">
        <v>148</v>
      </c>
      <c r="X68" s="1" t="s">
        <v>1075</v>
      </c>
      <c r="Y68" s="1" t="s">
        <v>1088</v>
      </c>
      <c r="AB68" s="38"/>
    </row>
    <row r="69" spans="1:28" x14ac:dyDescent="0.2">
      <c r="A69" s="38" t="s">
        <v>318</v>
      </c>
      <c r="B69" s="39" t="s">
        <v>1402</v>
      </c>
      <c r="C69" s="42"/>
      <c r="D69" s="43">
        <v>4879.064453125</v>
      </c>
      <c r="E69" s="43">
        <v>5247.755859375</v>
      </c>
      <c r="F69" s="44" t="s">
        <v>52</v>
      </c>
      <c r="G69" s="45"/>
      <c r="H69" s="45"/>
      <c r="I69" s="36">
        <v>2</v>
      </c>
      <c r="J69" s="37">
        <v>0</v>
      </c>
      <c r="K69" s="37">
        <v>2.2989999999999998E-3</v>
      </c>
      <c r="L69" s="37">
        <v>5.6169999999999996E-3</v>
      </c>
      <c r="M69" s="40">
        <v>58</v>
      </c>
      <c r="N69" s="40" t="e">
        <f xml:space="preserve"> IF(AND(OR(NOT(ISNUMBER(#REF!)),#REF! &gt;= Misc!$O$5), OR(NOT(ISNUMBER(#REF!)),#REF! &lt;= Misc!$P$5),OR(NOT(ISNUMBER(Vertices[[#This Row],[X]])), Vertices[[#This Row],[X]] &gt;= Misc!$O$2), OR(NOT(ISNUMBER(Vertices[[#This Row],[X]])), Vertices[[#This Row],[X]] &lt;= Misc!$P$2),OR(NOT(ISNUMBER(Vertices[[#This Row],[Y]])), Vertices[[#This Row],[Y]] &gt;= Misc!$O$3), OR(NOT(ISNUMBER(Vertices[[#This Row],[Y]])), Vertices[[#This Row],[Y]] &lt;= Misc!$P$3),OR(NOT(ISNUMBER(Vertices[[#This Row],[Degree]])), Vertices[[#This Row],[Degree]] &gt;= Misc!$O$4), OR(NOT(ISNUMBER(Vertices[[#This Row],[Degree]])), Vertices[[#This Row],[Degree]] &lt;= Misc!$P$4),TRUE), TRUE, FALSE)</f>
        <v>#REF!</v>
      </c>
      <c r="O69" s="41" t="s">
        <v>369</v>
      </c>
      <c r="P69" s="1" t="s">
        <v>1402</v>
      </c>
      <c r="Q69" s="1" t="s">
        <v>466</v>
      </c>
      <c r="R69" s="1" t="s">
        <v>468</v>
      </c>
      <c r="S69" s="1" t="s">
        <v>594</v>
      </c>
      <c r="T69" s="1" t="s">
        <v>333</v>
      </c>
      <c r="U69" s="1" t="s">
        <v>836</v>
      </c>
      <c r="V69" s="1" t="s">
        <v>973</v>
      </c>
      <c r="W69" s="1" t="s">
        <v>1031</v>
      </c>
      <c r="X69" s="1"/>
      <c r="Y69" s="1" t="s">
        <v>1088</v>
      </c>
      <c r="AB69" s="38"/>
    </row>
    <row r="70" spans="1:28" x14ac:dyDescent="0.2">
      <c r="A70" s="38" t="s">
        <v>200</v>
      </c>
      <c r="B70" s="39" t="s">
        <v>1261</v>
      </c>
      <c r="C70" s="42"/>
      <c r="D70" s="43">
        <v>6878.0498046875</v>
      </c>
      <c r="E70" s="43">
        <v>5885.41455078125</v>
      </c>
      <c r="F70" s="44" t="s">
        <v>52</v>
      </c>
      <c r="G70" s="45"/>
      <c r="H70" s="45"/>
      <c r="I70" s="36">
        <v>7</v>
      </c>
      <c r="J70" s="37">
        <v>524.37559199999998</v>
      </c>
      <c r="K70" s="37">
        <v>2.3869999999999998E-3</v>
      </c>
      <c r="L70" s="37">
        <v>5.5360000000000001E-3</v>
      </c>
      <c r="M70" s="40">
        <v>41</v>
      </c>
      <c r="N70" s="40" t="e">
        <f xml:space="preserve"> IF(AND(OR(NOT(ISNUMBER(#REF!)),#REF! &gt;= Misc!$O$5), OR(NOT(ISNUMBER(#REF!)),#REF! &lt;= Misc!$P$5),OR(NOT(ISNUMBER(Vertices[[#This Row],[X]])), Vertices[[#This Row],[X]] &gt;= Misc!$O$2), OR(NOT(ISNUMBER(Vertices[[#This Row],[X]])), Vertices[[#This Row],[X]] &lt;= Misc!$P$2),OR(NOT(ISNUMBER(Vertices[[#This Row],[Y]])), Vertices[[#This Row],[Y]] &gt;= Misc!$O$3), OR(NOT(ISNUMBER(Vertices[[#This Row],[Y]])), Vertices[[#This Row],[Y]] &lt;= Misc!$P$3),OR(NOT(ISNUMBER(Vertices[[#This Row],[Degree]])), Vertices[[#This Row],[Degree]] &gt;= Misc!$O$4), OR(NOT(ISNUMBER(Vertices[[#This Row],[Degree]])), Vertices[[#This Row],[Degree]] &lt;= Misc!$P$4),TRUE), TRUE, FALSE)</f>
        <v>#REF!</v>
      </c>
      <c r="O70" s="41" t="s">
        <v>356</v>
      </c>
      <c r="P70" s="1" t="s">
        <v>1261</v>
      </c>
      <c r="Q70" s="1" t="s">
        <v>378</v>
      </c>
      <c r="R70" s="1" t="s">
        <v>491</v>
      </c>
      <c r="S70" s="1" t="s">
        <v>579</v>
      </c>
      <c r="T70" s="1" t="s">
        <v>719</v>
      </c>
      <c r="U70" s="1" t="s">
        <v>821</v>
      </c>
      <c r="V70" s="1" t="s">
        <v>964</v>
      </c>
      <c r="W70" s="1"/>
      <c r="X70" s="1"/>
      <c r="Y70" s="1" t="s">
        <v>1088</v>
      </c>
      <c r="AB70" s="38"/>
    </row>
    <row r="71" spans="1:28" x14ac:dyDescent="0.2">
      <c r="A71" s="38" t="s">
        <v>230</v>
      </c>
      <c r="B71" s="39" t="s">
        <v>1331</v>
      </c>
      <c r="C71" s="42"/>
      <c r="D71" s="43">
        <v>3872.980224609375</v>
      </c>
      <c r="E71" s="43">
        <v>6917.84326171875</v>
      </c>
      <c r="F71" s="44" t="s">
        <v>52</v>
      </c>
      <c r="G71" s="45"/>
      <c r="H71" s="45"/>
      <c r="I71" s="36">
        <v>4</v>
      </c>
      <c r="J71" s="37">
        <v>4.9222219999999997</v>
      </c>
      <c r="K71" s="37">
        <v>2.336E-3</v>
      </c>
      <c r="L71" s="37">
        <v>5.4799999999999996E-3</v>
      </c>
      <c r="M71" s="40">
        <v>165</v>
      </c>
      <c r="N71" s="40" t="e">
        <f xml:space="preserve"> IF(AND(OR(NOT(ISNUMBER(#REF!)),#REF! &gt;= Misc!$O$5), OR(NOT(ISNUMBER(#REF!)),#REF! &lt;= Misc!$P$5),OR(NOT(ISNUMBER(Vertices[[#This Row],[X]])), Vertices[[#This Row],[X]] &gt;= Misc!$O$2), OR(NOT(ISNUMBER(Vertices[[#This Row],[X]])), Vertices[[#This Row],[X]] &lt;= Misc!$P$2),OR(NOT(ISNUMBER(Vertices[[#This Row],[Y]])), Vertices[[#This Row],[Y]] &gt;= Misc!$O$3), OR(NOT(ISNUMBER(Vertices[[#This Row],[Y]])), Vertices[[#This Row],[Y]] &lt;= Misc!$P$3),OR(NOT(ISNUMBER(Vertices[[#This Row],[Degree]])), Vertices[[#This Row],[Degree]] &gt;= Misc!$O$4), OR(NOT(ISNUMBER(Vertices[[#This Row],[Degree]])), Vertices[[#This Row],[Degree]] &lt;= Misc!$P$4),TRUE), TRUE, FALSE)</f>
        <v>#REF!</v>
      </c>
      <c r="O71" s="41" t="s">
        <v>427</v>
      </c>
      <c r="P71" s="1" t="s">
        <v>1331</v>
      </c>
      <c r="Q71" s="1" t="s">
        <v>465</v>
      </c>
      <c r="R71" s="1" t="s">
        <v>480</v>
      </c>
      <c r="S71" s="1" t="s">
        <v>676</v>
      </c>
      <c r="T71" s="1" t="s">
        <v>770</v>
      </c>
      <c r="U71" s="1" t="s">
        <v>909</v>
      </c>
      <c r="V71" s="1" t="s">
        <v>1468</v>
      </c>
      <c r="W71" s="1"/>
      <c r="X71" s="1"/>
      <c r="Y71" s="1" t="s">
        <v>1088</v>
      </c>
      <c r="AB71" s="38"/>
    </row>
    <row r="72" spans="1:28" x14ac:dyDescent="0.2">
      <c r="A72" s="38" t="s">
        <v>240</v>
      </c>
      <c r="B72" s="39" t="s">
        <v>1092</v>
      </c>
      <c r="C72" s="42"/>
      <c r="D72" s="43">
        <v>5519.66015625</v>
      </c>
      <c r="E72" s="43">
        <v>4644.81787109375</v>
      </c>
      <c r="F72" s="44" t="s">
        <v>52</v>
      </c>
      <c r="G72" s="45"/>
      <c r="H72" s="45"/>
      <c r="I72" s="36">
        <v>3</v>
      </c>
      <c r="J72" s="37">
        <v>0.2</v>
      </c>
      <c r="K72" s="37">
        <v>2.3419999999999999E-3</v>
      </c>
      <c r="L72" s="37">
        <v>5.4099999999999999E-3</v>
      </c>
      <c r="M72" s="40">
        <v>82</v>
      </c>
      <c r="N72" s="40" t="e">
        <f xml:space="preserve"> IF(AND(OR(NOT(ISNUMBER(#REF!)),#REF! &gt;= Misc!$O$5), OR(NOT(ISNUMBER(#REF!)),#REF! &lt;= Misc!$P$5),OR(NOT(ISNUMBER(Vertices[[#This Row],[X]])), Vertices[[#This Row],[X]] &gt;= Misc!$O$2), OR(NOT(ISNUMBER(Vertices[[#This Row],[X]])), Vertices[[#This Row],[X]] &lt;= Misc!$P$2),OR(NOT(ISNUMBER(Vertices[[#This Row],[Y]])), Vertices[[#This Row],[Y]] &gt;= Misc!$O$3), OR(NOT(ISNUMBER(Vertices[[#This Row],[Y]])), Vertices[[#This Row],[Y]] &lt;= Misc!$P$3),OR(NOT(ISNUMBER(Vertices[[#This Row],[Degree]])), Vertices[[#This Row],[Degree]] &gt;= Misc!$O$4), OR(NOT(ISNUMBER(Vertices[[#This Row],[Degree]])), Vertices[[#This Row],[Degree]] &lt;= Misc!$P$4),TRUE), TRUE, FALSE)</f>
        <v>#REF!</v>
      </c>
      <c r="O72" s="41" t="s">
        <v>386</v>
      </c>
      <c r="P72" s="1" t="s">
        <v>1092</v>
      </c>
      <c r="Q72" s="1" t="s">
        <v>466</v>
      </c>
      <c r="R72" s="1" t="s">
        <v>468</v>
      </c>
      <c r="S72" s="1" t="s">
        <v>615</v>
      </c>
      <c r="T72" s="1" t="s">
        <v>740</v>
      </c>
      <c r="U72" s="1"/>
      <c r="V72" s="1" t="s">
        <v>991</v>
      </c>
      <c r="W72" s="1" t="s">
        <v>1039</v>
      </c>
      <c r="X72" s="1"/>
      <c r="Y72" s="1" t="s">
        <v>1088</v>
      </c>
      <c r="AB72" s="38"/>
    </row>
    <row r="73" spans="1:28" x14ac:dyDescent="0.2">
      <c r="A73" s="38" t="s">
        <v>300</v>
      </c>
      <c r="B73" s="39" t="s">
        <v>1356</v>
      </c>
      <c r="C73" s="42"/>
      <c r="D73" s="43">
        <v>6601.99755859375</v>
      </c>
      <c r="E73" s="43">
        <v>7511.6064453125</v>
      </c>
      <c r="F73" s="44" t="s">
        <v>52</v>
      </c>
      <c r="G73" s="45"/>
      <c r="H73" s="45"/>
      <c r="I73" s="36">
        <v>4</v>
      </c>
      <c r="J73" s="37">
        <v>88.172444999999996</v>
      </c>
      <c r="K73" s="37">
        <v>2.32E-3</v>
      </c>
      <c r="L73" s="37">
        <v>5.3660000000000001E-3</v>
      </c>
      <c r="M73" s="40">
        <v>151</v>
      </c>
      <c r="N73" s="40" t="e">
        <f xml:space="preserve"> IF(AND(OR(NOT(ISNUMBER(#REF!)),#REF! &gt;= Misc!$O$5), OR(NOT(ISNUMBER(#REF!)),#REF! &lt;= Misc!$P$5),OR(NOT(ISNUMBER(Vertices[[#This Row],[X]])), Vertices[[#This Row],[X]] &gt;= Misc!$O$2), OR(NOT(ISNUMBER(Vertices[[#This Row],[X]])), Vertices[[#This Row],[X]] &lt;= Misc!$P$2),OR(NOT(ISNUMBER(Vertices[[#This Row],[Y]])), Vertices[[#This Row],[Y]] &gt;= Misc!$O$3), OR(NOT(ISNUMBER(Vertices[[#This Row],[Y]])), Vertices[[#This Row],[Y]] &lt;= Misc!$P$3),OR(NOT(ISNUMBER(Vertices[[#This Row],[Degree]])), Vertices[[#This Row],[Degree]] &gt;= Misc!$O$4), OR(NOT(ISNUMBER(Vertices[[#This Row],[Degree]])), Vertices[[#This Row],[Degree]] &lt;= Misc!$P$4),TRUE), TRUE, FALSE)</f>
        <v>#REF!</v>
      </c>
      <c r="O73" s="41" t="s">
        <v>351</v>
      </c>
      <c r="P73" s="1" t="s">
        <v>1356</v>
      </c>
      <c r="Q73" s="1" t="s">
        <v>378</v>
      </c>
      <c r="R73" s="1" t="s">
        <v>528</v>
      </c>
      <c r="S73" s="1" t="s">
        <v>668</v>
      </c>
      <c r="T73" s="1" t="s">
        <v>707</v>
      </c>
      <c r="U73" s="1" t="s">
        <v>853</v>
      </c>
      <c r="V73" s="1" t="s">
        <v>939</v>
      </c>
      <c r="W73" s="1"/>
      <c r="X73" s="1"/>
      <c r="Y73" s="1" t="s">
        <v>1088</v>
      </c>
      <c r="AB73" s="38"/>
    </row>
    <row r="74" spans="1:28" x14ac:dyDescent="0.2">
      <c r="A74" s="38" t="s">
        <v>186</v>
      </c>
      <c r="B74" s="39" t="s">
        <v>1406</v>
      </c>
      <c r="C74" s="42"/>
      <c r="D74" s="43">
        <v>4356.41796875</v>
      </c>
      <c r="E74" s="43">
        <v>5408.26171875</v>
      </c>
      <c r="F74" s="44" t="s">
        <v>52</v>
      </c>
      <c r="G74" s="45"/>
      <c r="H74" s="45"/>
      <c r="I74" s="36">
        <v>4</v>
      </c>
      <c r="J74" s="37">
        <v>49.082053000000002</v>
      </c>
      <c r="K74" s="37">
        <v>2.32E-3</v>
      </c>
      <c r="L74" s="37">
        <v>5.3509999999999999E-3</v>
      </c>
      <c r="M74" s="40">
        <v>78</v>
      </c>
      <c r="N74" s="40" t="e">
        <f xml:space="preserve"> IF(AND(OR(NOT(ISNUMBER(#REF!)),#REF! &gt;= Misc!$O$5), OR(NOT(ISNUMBER(#REF!)),#REF! &lt;= Misc!$P$5),OR(NOT(ISNUMBER(Vertices[[#This Row],[X]])), Vertices[[#This Row],[X]] &gt;= Misc!$O$2), OR(NOT(ISNUMBER(Vertices[[#This Row],[X]])), Vertices[[#This Row],[X]] &lt;= Misc!$P$2),OR(NOT(ISNUMBER(Vertices[[#This Row],[Y]])), Vertices[[#This Row],[Y]] &gt;= Misc!$O$3), OR(NOT(ISNUMBER(Vertices[[#This Row],[Y]])), Vertices[[#This Row],[Y]] &lt;= Misc!$P$3),OR(NOT(ISNUMBER(Vertices[[#This Row],[Degree]])), Vertices[[#This Row],[Degree]] &gt;= Misc!$O$4), OR(NOT(ISNUMBER(Vertices[[#This Row],[Degree]])), Vertices[[#This Row],[Degree]] &lt;= Misc!$P$4),TRUE), TRUE, FALSE)</f>
        <v>#REF!</v>
      </c>
      <c r="O74" s="41" t="s">
        <v>383</v>
      </c>
      <c r="P74" s="1" t="s">
        <v>1406</v>
      </c>
      <c r="Q74" s="1" t="s">
        <v>334</v>
      </c>
      <c r="R74" s="1" t="s">
        <v>468</v>
      </c>
      <c r="S74" s="1" t="s">
        <v>612</v>
      </c>
      <c r="T74" s="1" t="s">
        <v>334</v>
      </c>
      <c r="U74" s="1"/>
      <c r="V74" s="1" t="s">
        <v>987</v>
      </c>
      <c r="W74" s="1" t="s">
        <v>185</v>
      </c>
      <c r="X74" s="1"/>
      <c r="Y74" s="1" t="s">
        <v>1088</v>
      </c>
      <c r="AB74" s="38"/>
    </row>
    <row r="75" spans="1:28" x14ac:dyDescent="0.2">
      <c r="A75" s="38" t="s">
        <v>192</v>
      </c>
      <c r="B75" s="39" t="s">
        <v>1271</v>
      </c>
      <c r="C75" s="42"/>
      <c r="D75" s="43">
        <v>7672.109375</v>
      </c>
      <c r="E75" s="43">
        <v>5493.8701171875</v>
      </c>
      <c r="F75" s="44" t="s">
        <v>52</v>
      </c>
      <c r="G75" s="45"/>
      <c r="H75" s="45"/>
      <c r="I75" s="36">
        <v>4</v>
      </c>
      <c r="J75" s="37">
        <v>97.715384999999998</v>
      </c>
      <c r="K75" s="37">
        <v>2.3310000000000002E-3</v>
      </c>
      <c r="L75" s="37">
        <v>5.3499999999999997E-3</v>
      </c>
      <c r="M75" s="40">
        <v>118</v>
      </c>
      <c r="N75" s="40" t="e">
        <f xml:space="preserve"> IF(AND(OR(NOT(ISNUMBER(#REF!)),#REF! &gt;= Misc!$O$5), OR(NOT(ISNUMBER(#REF!)),#REF! &lt;= Misc!$P$5),OR(NOT(ISNUMBER(Vertices[[#This Row],[X]])), Vertices[[#This Row],[X]] &gt;= Misc!$O$2), OR(NOT(ISNUMBER(Vertices[[#This Row],[X]])), Vertices[[#This Row],[X]] &lt;= Misc!$P$2),OR(NOT(ISNUMBER(Vertices[[#This Row],[Y]])), Vertices[[#This Row],[Y]] &gt;= Misc!$O$3), OR(NOT(ISNUMBER(Vertices[[#This Row],[Y]])), Vertices[[#This Row],[Y]] &lt;= Misc!$P$3),OR(NOT(ISNUMBER(Vertices[[#This Row],[Degree]])), Vertices[[#This Row],[Degree]] &gt;= Misc!$O$4), OR(NOT(ISNUMBER(Vertices[[#This Row],[Degree]])), Vertices[[#This Row],[Degree]] &lt;= Misc!$P$4),TRUE), TRUE, FALSE)</f>
        <v>#REF!</v>
      </c>
      <c r="O75" s="41" t="s">
        <v>404</v>
      </c>
      <c r="P75" s="1" t="s">
        <v>1271</v>
      </c>
      <c r="Q75" s="1" t="s">
        <v>345</v>
      </c>
      <c r="R75" s="1" t="s">
        <v>517</v>
      </c>
      <c r="S75" s="1" t="s">
        <v>644</v>
      </c>
      <c r="T75" s="1" t="s">
        <v>758</v>
      </c>
      <c r="U75" s="1" t="s">
        <v>881</v>
      </c>
      <c r="V75" s="1" t="s">
        <v>939</v>
      </c>
      <c r="W75" s="1" t="s">
        <v>1048</v>
      </c>
      <c r="X75" s="1"/>
      <c r="Y75" s="1" t="s">
        <v>1088</v>
      </c>
      <c r="AB75" s="38"/>
    </row>
    <row r="76" spans="1:28" x14ac:dyDescent="0.2">
      <c r="A76" s="38" t="s">
        <v>251</v>
      </c>
      <c r="B76" s="39" t="s">
        <v>1350</v>
      </c>
      <c r="C76" s="42"/>
      <c r="D76" s="43">
        <v>5476.76123046875</v>
      </c>
      <c r="E76" s="43">
        <v>6756.8916015625</v>
      </c>
      <c r="F76" s="44" t="s">
        <v>52</v>
      </c>
      <c r="G76" s="45"/>
      <c r="H76" s="45"/>
      <c r="I76" s="36">
        <v>3</v>
      </c>
      <c r="J76" s="37">
        <v>1</v>
      </c>
      <c r="K76" s="37">
        <v>2.3149999999999998E-3</v>
      </c>
      <c r="L76" s="37">
        <v>5.3420000000000004E-3</v>
      </c>
      <c r="M76" s="40">
        <v>3</v>
      </c>
      <c r="N76" s="40" t="e">
        <f xml:space="preserve"> IF(AND(OR(NOT(ISNUMBER(#REF!)),#REF! &gt;= Misc!$O$5), OR(NOT(ISNUMBER(#REF!)),#REF! &lt;= Misc!$P$5),OR(NOT(ISNUMBER(Vertices[[#This Row],[X]])), Vertices[[#This Row],[X]] &gt;= Misc!$O$2), OR(NOT(ISNUMBER(Vertices[[#This Row],[X]])), Vertices[[#This Row],[X]] &lt;= Misc!$P$2),OR(NOT(ISNUMBER(Vertices[[#This Row],[Y]])), Vertices[[#This Row],[Y]] &gt;= Misc!$O$3), OR(NOT(ISNUMBER(Vertices[[#This Row],[Y]])), Vertices[[#This Row],[Y]] &lt;= Misc!$P$3),OR(NOT(ISNUMBER(Vertices[[#This Row],[Degree]])), Vertices[[#This Row],[Degree]] &gt;= Misc!$O$4), OR(NOT(ISNUMBER(Vertices[[#This Row],[Degree]])), Vertices[[#This Row],[Degree]] &lt;= Misc!$P$4),TRUE), TRUE, FALSE)</f>
        <v>#REF!</v>
      </c>
      <c r="O76" s="41" t="s">
        <v>326</v>
      </c>
      <c r="P76" s="1" t="s">
        <v>1350</v>
      </c>
      <c r="Q76" s="1" t="s">
        <v>465</v>
      </c>
      <c r="R76" s="1" t="s">
        <v>468</v>
      </c>
      <c r="S76" s="1" t="s">
        <v>547</v>
      </c>
      <c r="T76" s="1" t="s">
        <v>697</v>
      </c>
      <c r="U76" s="1" t="s">
        <v>789</v>
      </c>
      <c r="V76" s="1" t="s">
        <v>931</v>
      </c>
      <c r="W76" s="1"/>
      <c r="X76" s="1"/>
      <c r="Y76" s="1" t="s">
        <v>1088</v>
      </c>
      <c r="AB76" s="38"/>
    </row>
    <row r="77" spans="1:28" x14ac:dyDescent="0.2">
      <c r="A77" s="38" t="s">
        <v>287</v>
      </c>
      <c r="B77" s="39" t="s">
        <v>1365</v>
      </c>
      <c r="C77" s="42"/>
      <c r="D77" s="43">
        <v>2821.671875</v>
      </c>
      <c r="E77" s="43">
        <v>1759.50048828125</v>
      </c>
      <c r="F77" s="44" t="s">
        <v>52</v>
      </c>
      <c r="G77" s="45"/>
      <c r="H77" s="45"/>
      <c r="I77" s="36">
        <v>3</v>
      </c>
      <c r="J77" s="37">
        <v>0</v>
      </c>
      <c r="K77" s="37">
        <v>2.3149999999999998E-3</v>
      </c>
      <c r="L77" s="37">
        <v>5.2769999999999996E-3</v>
      </c>
      <c r="M77" s="40">
        <v>183</v>
      </c>
      <c r="N77" s="40" t="e">
        <f xml:space="preserve"> IF(AND(OR(NOT(ISNUMBER(#REF!)),#REF! &gt;= Misc!$O$5), OR(NOT(ISNUMBER(#REF!)),#REF! &lt;= Misc!$P$5),OR(NOT(ISNUMBER(Vertices[[#This Row],[X]])), Vertices[[#This Row],[X]] &gt;= Misc!$O$2), OR(NOT(ISNUMBER(Vertices[[#This Row],[X]])), Vertices[[#This Row],[X]] &lt;= Misc!$P$2),OR(NOT(ISNUMBER(Vertices[[#This Row],[Y]])), Vertices[[#This Row],[Y]] &gt;= Misc!$O$3), OR(NOT(ISNUMBER(Vertices[[#This Row],[Y]])), Vertices[[#This Row],[Y]] &lt;= Misc!$P$3),OR(NOT(ISNUMBER(Vertices[[#This Row],[Degree]])), Vertices[[#This Row],[Degree]] &gt;= Misc!$O$4), OR(NOT(ISNUMBER(Vertices[[#This Row],[Degree]])), Vertices[[#This Row],[Degree]] &lt;= Misc!$P$4),TRUE), TRUE, FALSE)</f>
        <v>#REF!</v>
      </c>
      <c r="O77" s="41" t="s">
        <v>393</v>
      </c>
      <c r="P77" s="1" t="s">
        <v>1365</v>
      </c>
      <c r="Q77" s="1" t="s">
        <v>378</v>
      </c>
      <c r="R77" s="1" t="s">
        <v>497</v>
      </c>
      <c r="S77" s="1" t="s">
        <v>688</v>
      </c>
      <c r="T77" s="1" t="s">
        <v>707</v>
      </c>
      <c r="U77" s="1" t="s">
        <v>921</v>
      </c>
      <c r="V77" s="1" t="s">
        <v>939</v>
      </c>
      <c r="W77" s="1"/>
      <c r="X77" s="1"/>
      <c r="Y77" s="1" t="s">
        <v>1088</v>
      </c>
      <c r="AB77" s="38"/>
    </row>
    <row r="78" spans="1:28" x14ac:dyDescent="0.2">
      <c r="A78" s="38" t="s">
        <v>298</v>
      </c>
      <c r="B78" s="39" t="s">
        <v>1286</v>
      </c>
      <c r="C78" s="42"/>
      <c r="D78" s="43">
        <v>6719.703125</v>
      </c>
      <c r="E78" s="43">
        <v>6567.984375</v>
      </c>
      <c r="F78" s="44" t="s">
        <v>52</v>
      </c>
      <c r="G78" s="45"/>
      <c r="H78" s="45"/>
      <c r="I78" s="36">
        <v>3</v>
      </c>
      <c r="J78" s="37">
        <v>0</v>
      </c>
      <c r="K78" s="37">
        <v>2.32E-3</v>
      </c>
      <c r="L78" s="37">
        <v>5.2589999999999998E-3</v>
      </c>
      <c r="M78" s="40">
        <v>27</v>
      </c>
      <c r="N78" s="40" t="e">
        <f xml:space="preserve"> IF(AND(OR(NOT(ISNUMBER(#REF!)),#REF! &gt;= Misc!$O$5), OR(NOT(ISNUMBER(#REF!)),#REF! &lt;= Misc!$P$5),OR(NOT(ISNUMBER(Vertices[[#This Row],[X]])), Vertices[[#This Row],[X]] &gt;= Misc!$O$2), OR(NOT(ISNUMBER(Vertices[[#This Row],[X]])), Vertices[[#This Row],[X]] &lt;= Misc!$P$2),OR(NOT(ISNUMBER(Vertices[[#This Row],[Y]])), Vertices[[#This Row],[Y]] &gt;= Misc!$O$3), OR(NOT(ISNUMBER(Vertices[[#This Row],[Y]])), Vertices[[#This Row],[Y]] &lt;= Misc!$P$3),OR(NOT(ISNUMBER(Vertices[[#This Row],[Degree]])), Vertices[[#This Row],[Degree]] &gt;= Misc!$O$4), OR(NOT(ISNUMBER(Vertices[[#This Row],[Degree]])), Vertices[[#This Row],[Degree]] &lt;= Misc!$P$4),TRUE), TRUE, FALSE)</f>
        <v>#REF!</v>
      </c>
      <c r="O78" s="41" t="s">
        <v>347</v>
      </c>
      <c r="P78" s="1" t="s">
        <v>1286</v>
      </c>
      <c r="Q78" s="1" t="s">
        <v>345</v>
      </c>
      <c r="R78" s="1" t="s">
        <v>484</v>
      </c>
      <c r="S78" s="1" t="s">
        <v>566</v>
      </c>
      <c r="T78" s="1" t="s">
        <v>711</v>
      </c>
      <c r="U78" s="1" t="s">
        <v>809</v>
      </c>
      <c r="V78" s="1" t="s">
        <v>939</v>
      </c>
      <c r="W78" s="1"/>
      <c r="X78" s="1"/>
      <c r="Y78" s="1" t="s">
        <v>1088</v>
      </c>
      <c r="AB78" s="38"/>
    </row>
    <row r="79" spans="1:28" x14ac:dyDescent="0.2">
      <c r="A79" s="38" t="s">
        <v>257</v>
      </c>
      <c r="B79" s="39" t="s">
        <v>1359</v>
      </c>
      <c r="C79" s="42"/>
      <c r="D79" s="43">
        <v>7275.41015625</v>
      </c>
      <c r="E79" s="43">
        <v>6753.8017578125</v>
      </c>
      <c r="F79" s="44" t="s">
        <v>52</v>
      </c>
      <c r="G79" s="45"/>
      <c r="H79" s="45"/>
      <c r="I79" s="36">
        <v>4</v>
      </c>
      <c r="J79" s="37">
        <v>185</v>
      </c>
      <c r="K79" s="37">
        <v>2.32E-3</v>
      </c>
      <c r="L79" s="37">
        <v>5.2399999999999999E-3</v>
      </c>
      <c r="M79" s="40">
        <v>154</v>
      </c>
      <c r="N79" s="40" t="e">
        <f xml:space="preserve"> IF(AND(OR(NOT(ISNUMBER(#REF!)),#REF! &gt;= Misc!$O$5), OR(NOT(ISNUMBER(#REF!)),#REF! &lt;= Misc!$P$5),OR(NOT(ISNUMBER(Vertices[[#This Row],[X]])), Vertices[[#This Row],[X]] &gt;= Misc!$O$2), OR(NOT(ISNUMBER(Vertices[[#This Row],[X]])), Vertices[[#This Row],[X]] &lt;= Misc!$P$2),OR(NOT(ISNUMBER(Vertices[[#This Row],[Y]])), Vertices[[#This Row],[Y]] &gt;= Misc!$O$3), OR(NOT(ISNUMBER(Vertices[[#This Row],[Y]])), Vertices[[#This Row],[Y]] &lt;= Misc!$P$3),OR(NOT(ISNUMBER(Vertices[[#This Row],[Degree]])), Vertices[[#This Row],[Degree]] &gt;= Misc!$O$4), OR(NOT(ISNUMBER(Vertices[[#This Row],[Degree]])), Vertices[[#This Row],[Degree]] &lt;= Misc!$P$4),TRUE), TRUE, FALSE)</f>
        <v>#REF!</v>
      </c>
      <c r="O79" s="41" t="s">
        <v>422</v>
      </c>
      <c r="P79" s="1" t="s">
        <v>1359</v>
      </c>
      <c r="Q79" s="1" t="s">
        <v>345</v>
      </c>
      <c r="R79" s="1" t="s">
        <v>468</v>
      </c>
      <c r="S79" s="1" t="s">
        <v>671</v>
      </c>
      <c r="T79" s="1" t="s">
        <v>775</v>
      </c>
      <c r="U79" s="1"/>
      <c r="V79" s="1" t="s">
        <v>1394</v>
      </c>
      <c r="W79" s="1" t="s">
        <v>1395</v>
      </c>
      <c r="X79" s="1"/>
      <c r="Y79" s="1" t="s">
        <v>1088</v>
      </c>
      <c r="AB79" s="38"/>
    </row>
    <row r="80" spans="1:28" x14ac:dyDescent="0.2">
      <c r="A80" s="38" t="s">
        <v>223</v>
      </c>
      <c r="B80" s="39" t="s">
        <v>1382</v>
      </c>
      <c r="C80" s="42"/>
      <c r="D80" s="43">
        <v>4311.94580078125</v>
      </c>
      <c r="E80" s="43">
        <v>3958.60009765625</v>
      </c>
      <c r="F80" s="44" t="s">
        <v>52</v>
      </c>
      <c r="G80" s="45"/>
      <c r="H80" s="45"/>
      <c r="I80" s="36">
        <v>4</v>
      </c>
      <c r="J80" s="37">
        <v>190.39588699999999</v>
      </c>
      <c r="K80" s="37">
        <v>2.392E-3</v>
      </c>
      <c r="L80" s="37">
        <v>5.2189999999999997E-3</v>
      </c>
      <c r="M80" s="40">
        <v>178</v>
      </c>
      <c r="N80" s="40" t="e">
        <f xml:space="preserve"> IF(AND(OR(NOT(ISNUMBER(#REF!)),#REF! &gt;= Misc!$O$5), OR(NOT(ISNUMBER(#REF!)),#REF! &lt;= Misc!$P$5),OR(NOT(ISNUMBER(Vertices[[#This Row],[X]])), Vertices[[#This Row],[X]] &gt;= Misc!$O$2), OR(NOT(ISNUMBER(Vertices[[#This Row],[X]])), Vertices[[#This Row],[X]] &lt;= Misc!$P$2),OR(NOT(ISNUMBER(Vertices[[#This Row],[Y]])), Vertices[[#This Row],[Y]] &gt;= Misc!$O$3), OR(NOT(ISNUMBER(Vertices[[#This Row],[Y]])), Vertices[[#This Row],[Y]] &lt;= Misc!$P$3),OR(NOT(ISNUMBER(Vertices[[#This Row],[Degree]])), Vertices[[#This Row],[Degree]] &gt;= Misc!$O$4), OR(NOT(ISNUMBER(Vertices[[#This Row],[Degree]])), Vertices[[#This Row],[Degree]] &lt;= Misc!$P$4),TRUE), TRUE, FALSE)</f>
        <v>#REF!</v>
      </c>
      <c r="O80" s="41" t="s">
        <v>345</v>
      </c>
      <c r="P80" s="1" t="s">
        <v>1382</v>
      </c>
      <c r="Q80" s="1" t="s">
        <v>466</v>
      </c>
      <c r="R80" s="1" t="s">
        <v>480</v>
      </c>
      <c r="S80" s="1" t="s">
        <v>684</v>
      </c>
      <c r="T80" s="1" t="s">
        <v>719</v>
      </c>
      <c r="U80" s="1" t="s">
        <v>917</v>
      </c>
      <c r="V80" s="1" t="s">
        <v>1012</v>
      </c>
      <c r="W80" s="1" t="s">
        <v>1055</v>
      </c>
      <c r="X80" s="1"/>
      <c r="Y80" s="1" t="s">
        <v>1088</v>
      </c>
      <c r="AB80" s="38"/>
    </row>
    <row r="81" spans="1:28" x14ac:dyDescent="0.2">
      <c r="A81" s="38" t="s">
        <v>269</v>
      </c>
      <c r="B81" s="39" t="s">
        <v>1379</v>
      </c>
      <c r="C81" s="42"/>
      <c r="D81" s="43">
        <v>4506.7275390625</v>
      </c>
      <c r="E81" s="43">
        <v>6632.08251953125</v>
      </c>
      <c r="F81" s="44" t="s">
        <v>52</v>
      </c>
      <c r="G81" s="45"/>
      <c r="H81" s="45"/>
      <c r="I81" s="36">
        <v>3</v>
      </c>
      <c r="J81" s="37">
        <v>0</v>
      </c>
      <c r="K81" s="37">
        <v>2.3040000000000001E-3</v>
      </c>
      <c r="L81" s="37">
        <v>5.1869999999999998E-3</v>
      </c>
      <c r="M81" s="40">
        <v>77</v>
      </c>
      <c r="N81" s="40" t="e">
        <f xml:space="preserve"> IF(AND(OR(NOT(ISNUMBER(#REF!)),#REF! &gt;= Misc!$O$5), OR(NOT(ISNUMBER(#REF!)),#REF! &lt;= Misc!$P$5),OR(NOT(ISNUMBER(Vertices[[#This Row],[X]])), Vertices[[#This Row],[X]] &gt;= Misc!$O$2), OR(NOT(ISNUMBER(Vertices[[#This Row],[X]])), Vertices[[#This Row],[X]] &lt;= Misc!$P$2),OR(NOT(ISNUMBER(Vertices[[#This Row],[Y]])), Vertices[[#This Row],[Y]] &gt;= Misc!$O$3), OR(NOT(ISNUMBER(Vertices[[#This Row],[Y]])), Vertices[[#This Row],[Y]] &lt;= Misc!$P$3),OR(NOT(ISNUMBER(Vertices[[#This Row],[Degree]])), Vertices[[#This Row],[Degree]] &gt;= Misc!$O$4), OR(NOT(ISNUMBER(Vertices[[#This Row],[Degree]])), Vertices[[#This Row],[Degree]] &lt;= Misc!$P$4),TRUE), TRUE, FALSE)</f>
        <v>#REF!</v>
      </c>
      <c r="O81" s="41" t="s">
        <v>371</v>
      </c>
      <c r="P81" s="1" t="s">
        <v>1379</v>
      </c>
      <c r="Q81" s="1" t="s">
        <v>466</v>
      </c>
      <c r="R81" s="1" t="s">
        <v>502</v>
      </c>
      <c r="S81" s="1" t="s">
        <v>611</v>
      </c>
      <c r="T81" s="1" t="s">
        <v>739</v>
      </c>
      <c r="U81" s="1" t="s">
        <v>851</v>
      </c>
      <c r="V81" s="1" t="s">
        <v>939</v>
      </c>
      <c r="W81" s="1"/>
      <c r="X81" s="1"/>
      <c r="Y81" s="1" t="s">
        <v>1088</v>
      </c>
      <c r="AB81" s="38"/>
    </row>
    <row r="82" spans="1:28" x14ac:dyDescent="0.2">
      <c r="A82" s="38" t="s">
        <v>317</v>
      </c>
      <c r="B82" s="39" t="s">
        <v>1345</v>
      </c>
      <c r="C82" s="42"/>
      <c r="D82" s="43">
        <v>3894.611083984375</v>
      </c>
      <c r="E82" s="43">
        <v>7203.83251953125</v>
      </c>
      <c r="F82" s="44" t="s">
        <v>52</v>
      </c>
      <c r="G82" s="45"/>
      <c r="H82" s="45"/>
      <c r="I82" s="36">
        <v>3</v>
      </c>
      <c r="J82" s="37">
        <v>0</v>
      </c>
      <c r="K82" s="37">
        <v>2.3040000000000001E-3</v>
      </c>
      <c r="L82" s="37">
        <v>5.1869999999999998E-3</v>
      </c>
      <c r="M82" s="40">
        <v>168</v>
      </c>
      <c r="N82" s="40" t="e">
        <f xml:space="preserve"> IF(AND(OR(NOT(ISNUMBER(#REF!)),#REF! &gt;= Misc!$O$5), OR(NOT(ISNUMBER(#REF!)),#REF! &lt;= Misc!$P$5),OR(NOT(ISNUMBER(Vertices[[#This Row],[X]])), Vertices[[#This Row],[X]] &gt;= Misc!$O$2), OR(NOT(ISNUMBER(Vertices[[#This Row],[X]])), Vertices[[#This Row],[X]] &lt;= Misc!$P$2),OR(NOT(ISNUMBER(Vertices[[#This Row],[Y]])), Vertices[[#This Row],[Y]] &gt;= Misc!$O$3), OR(NOT(ISNUMBER(Vertices[[#This Row],[Y]])), Vertices[[#This Row],[Y]] &lt;= Misc!$P$3),OR(NOT(ISNUMBER(Vertices[[#This Row],[Degree]])), Vertices[[#This Row],[Degree]] &gt;= Misc!$O$4), OR(NOT(ISNUMBER(Vertices[[#This Row],[Degree]])), Vertices[[#This Row],[Degree]] &lt;= Misc!$P$4),TRUE), TRUE, FALSE)</f>
        <v>#REF!</v>
      </c>
      <c r="O82" s="41" t="s">
        <v>371</v>
      </c>
      <c r="P82" s="1" t="s">
        <v>1345</v>
      </c>
      <c r="Q82" s="1" t="s">
        <v>466</v>
      </c>
      <c r="R82" s="1" t="s">
        <v>502</v>
      </c>
      <c r="S82" s="1" t="s">
        <v>678</v>
      </c>
      <c r="T82" s="1" t="s">
        <v>345</v>
      </c>
      <c r="U82" s="1" t="s">
        <v>911</v>
      </c>
      <c r="V82" s="1" t="s">
        <v>939</v>
      </c>
      <c r="W82" s="1"/>
      <c r="X82" s="1"/>
      <c r="Y82" s="1" t="s">
        <v>1088</v>
      </c>
      <c r="AB82" s="38"/>
    </row>
    <row r="83" spans="1:28" x14ac:dyDescent="0.2">
      <c r="A83" s="38" t="s">
        <v>277</v>
      </c>
      <c r="B83" s="39" t="s">
        <v>1320</v>
      </c>
      <c r="C83" s="42"/>
      <c r="D83" s="43">
        <v>5931.150390625</v>
      </c>
      <c r="E83" s="43">
        <v>6900.73095703125</v>
      </c>
      <c r="F83" s="44" t="s">
        <v>52</v>
      </c>
      <c r="G83" s="45"/>
      <c r="H83" s="45"/>
      <c r="I83" s="36">
        <v>3</v>
      </c>
      <c r="J83" s="37">
        <v>0</v>
      </c>
      <c r="K83" s="37">
        <v>2.3040000000000001E-3</v>
      </c>
      <c r="L83" s="37">
        <v>5.1450000000000003E-3</v>
      </c>
      <c r="M83" s="40">
        <v>129</v>
      </c>
      <c r="N83" s="40" t="e">
        <f xml:space="preserve"> IF(AND(OR(NOT(ISNUMBER(#REF!)),#REF! &gt;= Misc!$O$5), OR(NOT(ISNUMBER(#REF!)),#REF! &lt;= Misc!$P$5),OR(NOT(ISNUMBER(Vertices[[#This Row],[X]])), Vertices[[#This Row],[X]] &gt;= Misc!$O$2), OR(NOT(ISNUMBER(Vertices[[#This Row],[X]])), Vertices[[#This Row],[X]] &lt;= Misc!$P$2),OR(NOT(ISNUMBER(Vertices[[#This Row],[Y]])), Vertices[[#This Row],[Y]] &gt;= Misc!$O$3), OR(NOT(ISNUMBER(Vertices[[#This Row],[Y]])), Vertices[[#This Row],[Y]] &lt;= Misc!$P$3),OR(NOT(ISNUMBER(Vertices[[#This Row],[Degree]])), Vertices[[#This Row],[Degree]] &gt;= Misc!$O$4), OR(NOT(ISNUMBER(Vertices[[#This Row],[Degree]])), Vertices[[#This Row],[Degree]] &lt;= Misc!$P$4),TRUE), TRUE, FALSE)</f>
        <v>#REF!</v>
      </c>
      <c r="O83" s="41" t="s">
        <v>410</v>
      </c>
      <c r="P83" s="1" t="s">
        <v>1320</v>
      </c>
      <c r="Q83" s="1" t="s">
        <v>466</v>
      </c>
      <c r="R83" s="1" t="s">
        <v>496</v>
      </c>
      <c r="S83" s="1" t="s">
        <v>651</v>
      </c>
      <c r="T83" s="1" t="s">
        <v>765</v>
      </c>
      <c r="U83" s="1" t="s">
        <v>886</v>
      </c>
      <c r="V83" s="1" t="s">
        <v>939</v>
      </c>
      <c r="W83" s="1" t="s">
        <v>238</v>
      </c>
      <c r="X83" s="1"/>
      <c r="Y83" s="1" t="s">
        <v>1088</v>
      </c>
    </row>
    <row r="84" spans="1:28" x14ac:dyDescent="0.2">
      <c r="A84" s="38" t="s">
        <v>248</v>
      </c>
      <c r="B84" s="39" t="s">
        <v>1093</v>
      </c>
      <c r="C84" s="42"/>
      <c r="D84" s="43">
        <v>4812.27783203125</v>
      </c>
      <c r="E84" s="43">
        <v>3731.6298828125</v>
      </c>
      <c r="F84" s="44" t="s">
        <v>52</v>
      </c>
      <c r="G84" s="45"/>
      <c r="H84" s="45"/>
      <c r="I84" s="36">
        <v>2</v>
      </c>
      <c r="J84" s="37">
        <v>0</v>
      </c>
      <c r="K84" s="37">
        <v>2.3579999999999999E-3</v>
      </c>
      <c r="L84" s="37">
        <v>5.11E-3</v>
      </c>
      <c r="M84" s="40">
        <v>11</v>
      </c>
      <c r="N84" s="40" t="e">
        <f xml:space="preserve"> IF(AND(OR(NOT(ISNUMBER(#REF!)),#REF! &gt;= Misc!$O$5), OR(NOT(ISNUMBER(#REF!)),#REF! &lt;= Misc!$P$5),OR(NOT(ISNUMBER(Vertices[[#This Row],[X]])), Vertices[[#This Row],[X]] &gt;= Misc!$O$2), OR(NOT(ISNUMBER(Vertices[[#This Row],[X]])), Vertices[[#This Row],[X]] &lt;= Misc!$P$2),OR(NOT(ISNUMBER(Vertices[[#This Row],[Y]])), Vertices[[#This Row],[Y]] &gt;= Misc!$O$3), OR(NOT(ISNUMBER(Vertices[[#This Row],[Y]])), Vertices[[#This Row],[Y]] &lt;= Misc!$P$3),OR(NOT(ISNUMBER(Vertices[[#This Row],[Degree]])), Vertices[[#This Row],[Degree]] &gt;= Misc!$O$4), OR(NOT(ISNUMBER(Vertices[[#This Row],[Degree]])), Vertices[[#This Row],[Degree]] &lt;= Misc!$P$4),TRUE), TRUE, FALSE)</f>
        <v>#REF!</v>
      </c>
      <c r="O84" s="41" t="s">
        <v>333</v>
      </c>
      <c r="P84" s="1" t="s">
        <v>1093</v>
      </c>
      <c r="Q84" s="1" t="s">
        <v>333</v>
      </c>
      <c r="R84" s="1" t="s">
        <v>473</v>
      </c>
      <c r="S84" s="1" t="s">
        <v>554</v>
      </c>
      <c r="T84" s="1" t="s">
        <v>333</v>
      </c>
      <c r="U84" s="1" t="s">
        <v>796</v>
      </c>
      <c r="V84" s="1"/>
      <c r="W84" s="1"/>
      <c r="X84" s="1"/>
      <c r="Y84" s="1" t="s">
        <v>1088</v>
      </c>
    </row>
    <row r="85" spans="1:28" x14ac:dyDescent="0.2">
      <c r="A85" s="38" t="s">
        <v>153</v>
      </c>
      <c r="B85" s="39" t="s">
        <v>1274</v>
      </c>
      <c r="C85" s="42"/>
      <c r="D85" s="43">
        <v>4378.69677734375</v>
      </c>
      <c r="E85" s="43">
        <v>3658.99072265625</v>
      </c>
      <c r="F85" s="44" t="s">
        <v>52</v>
      </c>
      <c r="G85" s="45"/>
      <c r="H85" s="45"/>
      <c r="I85" s="36">
        <v>2</v>
      </c>
      <c r="J85" s="37">
        <v>0</v>
      </c>
      <c r="K85" s="37">
        <v>2.3579999999999999E-3</v>
      </c>
      <c r="L85" s="37">
        <v>5.11E-3</v>
      </c>
      <c r="M85" s="40">
        <v>142</v>
      </c>
      <c r="N85" s="40" t="e">
        <f xml:space="preserve"> IF(AND(OR(NOT(ISNUMBER(#REF!)),#REF! &gt;= Misc!$O$5), OR(NOT(ISNUMBER(#REF!)),#REF! &lt;= Misc!$P$5),OR(NOT(ISNUMBER(Vertices[[#This Row],[X]])), Vertices[[#This Row],[X]] &gt;= Misc!$O$2), OR(NOT(ISNUMBER(Vertices[[#This Row],[X]])), Vertices[[#This Row],[X]] &lt;= Misc!$P$2),OR(NOT(ISNUMBER(Vertices[[#This Row],[Y]])), Vertices[[#This Row],[Y]] &gt;= Misc!$O$3), OR(NOT(ISNUMBER(Vertices[[#This Row],[Y]])), Vertices[[#This Row],[Y]] &lt;= Misc!$P$3),OR(NOT(ISNUMBER(Vertices[[#This Row],[Degree]])), Vertices[[#This Row],[Degree]] &gt;= Misc!$O$4), OR(NOT(ISNUMBER(Vertices[[#This Row],[Degree]])), Vertices[[#This Row],[Degree]] &lt;= Misc!$P$4),TRUE), TRUE, FALSE)</f>
        <v>#REF!</v>
      </c>
      <c r="O85" s="41" t="s">
        <v>393</v>
      </c>
      <c r="P85" s="1" t="s">
        <v>1274</v>
      </c>
      <c r="Q85" s="1" t="s">
        <v>465</v>
      </c>
      <c r="R85" s="1" t="s">
        <v>468</v>
      </c>
      <c r="S85" s="1" t="s">
        <v>661</v>
      </c>
      <c r="T85" s="1" t="s">
        <v>770</v>
      </c>
      <c r="U85" s="1" t="s">
        <v>895</v>
      </c>
      <c r="V85" s="1" t="s">
        <v>1394</v>
      </c>
      <c r="W85" s="1" t="s">
        <v>210</v>
      </c>
      <c r="X85" s="1"/>
      <c r="Y85" s="1" t="s">
        <v>1088</v>
      </c>
    </row>
    <row r="86" spans="1:28" x14ac:dyDescent="0.2">
      <c r="A86" s="38" t="s">
        <v>244</v>
      </c>
      <c r="B86" s="39" t="s">
        <v>1456</v>
      </c>
      <c r="C86" s="42"/>
      <c r="D86" s="43">
        <v>6527.111328125</v>
      </c>
      <c r="E86" s="43">
        <v>3098.63037109375</v>
      </c>
      <c r="F86" s="44" t="s">
        <v>52</v>
      </c>
      <c r="G86" s="45"/>
      <c r="H86" s="45"/>
      <c r="I86" s="36">
        <v>2</v>
      </c>
      <c r="J86" s="37">
        <v>0</v>
      </c>
      <c r="K86" s="37">
        <v>2.3530000000000001E-3</v>
      </c>
      <c r="L86" s="37">
        <v>5.0990000000000002E-3</v>
      </c>
      <c r="M86" s="40">
        <v>79</v>
      </c>
      <c r="N86" s="40" t="e">
        <f xml:space="preserve"> IF(AND(OR(NOT(ISNUMBER(#REF!)),#REF! &gt;= Misc!$O$5), OR(NOT(ISNUMBER(#REF!)),#REF! &lt;= Misc!$P$5),OR(NOT(ISNUMBER(Vertices[[#This Row],[X]])), Vertices[[#This Row],[X]] &gt;= Misc!$O$2), OR(NOT(ISNUMBER(Vertices[[#This Row],[X]])), Vertices[[#This Row],[X]] &lt;= Misc!$P$2),OR(NOT(ISNUMBER(Vertices[[#This Row],[Y]])), Vertices[[#This Row],[Y]] &gt;= Misc!$O$3), OR(NOT(ISNUMBER(Vertices[[#This Row],[Y]])), Vertices[[#This Row],[Y]] &lt;= Misc!$P$3),OR(NOT(ISNUMBER(Vertices[[#This Row],[Degree]])), Vertices[[#This Row],[Degree]] &gt;= Misc!$O$4), OR(NOT(ISNUMBER(Vertices[[#This Row],[Degree]])), Vertices[[#This Row],[Degree]] &lt;= Misc!$P$4),TRUE), TRUE, FALSE)</f>
        <v>#REF!</v>
      </c>
      <c r="O86" s="41" t="s">
        <v>384</v>
      </c>
      <c r="P86" s="1" t="s">
        <v>1456</v>
      </c>
      <c r="Q86" s="1" t="s">
        <v>334</v>
      </c>
      <c r="R86" s="1" t="s">
        <v>504</v>
      </c>
      <c r="S86" s="1" t="s">
        <v>613</v>
      </c>
      <c r="T86" s="1" t="s">
        <v>714</v>
      </c>
      <c r="U86" s="1" t="s">
        <v>852</v>
      </c>
      <c r="V86" s="1" t="s">
        <v>988</v>
      </c>
      <c r="W86" s="1" t="s">
        <v>1038</v>
      </c>
      <c r="X86" s="1" t="s">
        <v>147</v>
      </c>
      <c r="Y86" s="1" t="s">
        <v>1088</v>
      </c>
    </row>
    <row r="87" spans="1:28" x14ac:dyDescent="0.2">
      <c r="A87" s="38" t="s">
        <v>221</v>
      </c>
      <c r="B87" s="39" t="s">
        <v>1267</v>
      </c>
      <c r="C87" s="42"/>
      <c r="D87" s="43">
        <v>3133.743896484375</v>
      </c>
      <c r="E87" s="43">
        <v>6705.8720703125</v>
      </c>
      <c r="F87" s="44" t="s">
        <v>52</v>
      </c>
      <c r="G87" s="45"/>
      <c r="H87" s="45"/>
      <c r="I87" s="36">
        <v>5</v>
      </c>
      <c r="J87" s="37">
        <v>244.09674799999999</v>
      </c>
      <c r="K87" s="37">
        <v>2.3470000000000001E-3</v>
      </c>
      <c r="L87" s="37">
        <v>4.9430000000000003E-3</v>
      </c>
      <c r="M87" s="40">
        <v>111</v>
      </c>
      <c r="N87" s="40" t="e">
        <f xml:space="preserve"> IF(AND(OR(NOT(ISNUMBER(#REF!)),#REF! &gt;= Misc!$O$5), OR(NOT(ISNUMBER(#REF!)),#REF! &lt;= Misc!$P$5),OR(NOT(ISNUMBER(Vertices[[#This Row],[X]])), Vertices[[#This Row],[X]] &gt;= Misc!$O$2), OR(NOT(ISNUMBER(Vertices[[#This Row],[X]])), Vertices[[#This Row],[X]] &lt;= Misc!$P$2),OR(NOT(ISNUMBER(Vertices[[#This Row],[Y]])), Vertices[[#This Row],[Y]] &gt;= Misc!$O$3), OR(NOT(ISNUMBER(Vertices[[#This Row],[Y]])), Vertices[[#This Row],[Y]] &lt;= Misc!$P$3),OR(NOT(ISNUMBER(Vertices[[#This Row],[Degree]])), Vertices[[#This Row],[Degree]] &gt;= Misc!$O$4), OR(NOT(ISNUMBER(Vertices[[#This Row],[Degree]])), Vertices[[#This Row],[Degree]] &lt;= Misc!$P$4),TRUE), TRUE, FALSE)</f>
        <v>#REF!</v>
      </c>
      <c r="O87" s="41" t="s">
        <v>402</v>
      </c>
      <c r="P87" s="1" t="s">
        <v>1267</v>
      </c>
      <c r="Q87" s="1" t="s">
        <v>466</v>
      </c>
      <c r="R87" s="1" t="s">
        <v>480</v>
      </c>
      <c r="S87" s="1" t="s">
        <v>638</v>
      </c>
      <c r="T87" s="1" t="s">
        <v>753</v>
      </c>
      <c r="U87" s="1" t="s">
        <v>874</v>
      </c>
      <c r="V87" s="1" t="s">
        <v>941</v>
      </c>
      <c r="W87" s="1" t="s">
        <v>1044</v>
      </c>
      <c r="X87" s="1"/>
      <c r="Y87" s="1" t="s">
        <v>1088</v>
      </c>
    </row>
    <row r="88" spans="1:28" x14ac:dyDescent="0.2">
      <c r="A88" s="38" t="s">
        <v>235</v>
      </c>
      <c r="B88" s="39" t="s">
        <v>1313</v>
      </c>
      <c r="C88" s="42"/>
      <c r="D88" s="43">
        <v>3302.41455078125</v>
      </c>
      <c r="E88" s="43">
        <v>6002.92431640625</v>
      </c>
      <c r="F88" s="44" t="s">
        <v>52</v>
      </c>
      <c r="G88" s="45"/>
      <c r="H88" s="45"/>
      <c r="I88" s="36">
        <v>3</v>
      </c>
      <c r="J88" s="37">
        <v>75.220412999999994</v>
      </c>
      <c r="K88" s="37">
        <v>2.336E-3</v>
      </c>
      <c r="L88" s="37">
        <v>4.8869999999999999E-3</v>
      </c>
      <c r="M88" s="40">
        <v>103</v>
      </c>
      <c r="N88" s="40" t="e">
        <f xml:space="preserve"> IF(AND(OR(NOT(ISNUMBER(#REF!)),#REF! &gt;= Misc!$O$5), OR(NOT(ISNUMBER(#REF!)),#REF! &lt;= Misc!$P$5),OR(NOT(ISNUMBER(Vertices[[#This Row],[X]])), Vertices[[#This Row],[X]] &gt;= Misc!$O$2), OR(NOT(ISNUMBER(Vertices[[#This Row],[X]])), Vertices[[#This Row],[X]] &lt;= Misc!$P$2),OR(NOT(ISNUMBER(Vertices[[#This Row],[Y]])), Vertices[[#This Row],[Y]] &gt;= Misc!$O$3), OR(NOT(ISNUMBER(Vertices[[#This Row],[Y]])), Vertices[[#This Row],[Y]] &lt;= Misc!$P$3),OR(NOT(ISNUMBER(Vertices[[#This Row],[Degree]])), Vertices[[#This Row],[Degree]] &gt;= Misc!$O$4), OR(NOT(ISNUMBER(Vertices[[#This Row],[Degree]])), Vertices[[#This Row],[Degree]] &lt;= Misc!$P$4),TRUE), TRUE, FALSE)</f>
        <v>#REF!</v>
      </c>
      <c r="O88" s="41" t="s">
        <v>398</v>
      </c>
      <c r="P88" s="1" t="s">
        <v>1313</v>
      </c>
      <c r="Q88" s="1" t="s">
        <v>465</v>
      </c>
      <c r="R88" s="1" t="s">
        <v>490</v>
      </c>
      <c r="S88" s="1" t="s">
        <v>633</v>
      </c>
      <c r="T88" s="1" t="s">
        <v>698</v>
      </c>
      <c r="U88" s="1" t="s">
        <v>868</v>
      </c>
      <c r="V88" s="1" t="s">
        <v>1003</v>
      </c>
      <c r="W88" s="1" t="s">
        <v>1043</v>
      </c>
      <c r="X88" s="1"/>
      <c r="Y88" s="1" t="s">
        <v>1088</v>
      </c>
    </row>
    <row r="89" spans="1:28" x14ac:dyDescent="0.2">
      <c r="A89" s="38" t="s">
        <v>261</v>
      </c>
      <c r="B89" s="39" t="s">
        <v>1321</v>
      </c>
      <c r="C89" s="42"/>
      <c r="D89" s="43">
        <v>2865.04638671875</v>
      </c>
      <c r="E89" s="43">
        <v>6219.5322265625</v>
      </c>
      <c r="F89" s="44" t="s">
        <v>52</v>
      </c>
      <c r="G89" s="45"/>
      <c r="H89" s="45"/>
      <c r="I89" s="36">
        <v>4</v>
      </c>
      <c r="J89" s="37">
        <v>252.38463200000001</v>
      </c>
      <c r="K89" s="37">
        <v>2.336E-3</v>
      </c>
      <c r="L89" s="37">
        <v>4.8570000000000002E-3</v>
      </c>
      <c r="M89" s="40">
        <v>131</v>
      </c>
      <c r="N89" s="40" t="e">
        <f xml:space="preserve"> IF(AND(OR(NOT(ISNUMBER(#REF!)),#REF! &gt;= Misc!$O$5), OR(NOT(ISNUMBER(#REF!)),#REF! &lt;= Misc!$P$5),OR(NOT(ISNUMBER(Vertices[[#This Row],[X]])), Vertices[[#This Row],[X]] &gt;= Misc!$O$2), OR(NOT(ISNUMBER(Vertices[[#This Row],[X]])), Vertices[[#This Row],[X]] &lt;= Misc!$P$2),OR(NOT(ISNUMBER(Vertices[[#This Row],[Y]])), Vertices[[#This Row],[Y]] &gt;= Misc!$O$3), OR(NOT(ISNUMBER(Vertices[[#This Row],[Y]])), Vertices[[#This Row],[Y]] &lt;= Misc!$P$3),OR(NOT(ISNUMBER(Vertices[[#This Row],[Degree]])), Vertices[[#This Row],[Degree]] &gt;= Misc!$O$4), OR(NOT(ISNUMBER(Vertices[[#This Row],[Degree]])), Vertices[[#This Row],[Degree]] &lt;= Misc!$P$4),TRUE), TRUE, FALSE)</f>
        <v>#REF!</v>
      </c>
      <c r="O89" s="41" t="s">
        <v>333</v>
      </c>
      <c r="P89" s="1" t="s">
        <v>1321</v>
      </c>
      <c r="Q89" s="1" t="s">
        <v>333</v>
      </c>
      <c r="R89" s="1" t="s">
        <v>522</v>
      </c>
      <c r="S89" s="1" t="s">
        <v>652</v>
      </c>
      <c r="T89" s="1" t="s">
        <v>333</v>
      </c>
      <c r="U89" s="1" t="s">
        <v>888</v>
      </c>
      <c r="V89" s="1" t="s">
        <v>939</v>
      </c>
      <c r="W89" s="1" t="s">
        <v>1050</v>
      </c>
      <c r="X89" s="1"/>
      <c r="Y89" s="1" t="s">
        <v>1088</v>
      </c>
    </row>
    <row r="90" spans="1:28" x14ac:dyDescent="0.2">
      <c r="A90" s="38" t="s">
        <v>304</v>
      </c>
      <c r="B90" s="39" t="s">
        <v>1322</v>
      </c>
      <c r="C90" s="42"/>
      <c r="D90" s="43">
        <v>4747.017578125</v>
      </c>
      <c r="E90" s="43">
        <v>7714.63671875</v>
      </c>
      <c r="F90" s="44" t="s">
        <v>52</v>
      </c>
      <c r="G90" s="45"/>
      <c r="H90" s="45"/>
      <c r="I90" s="36">
        <v>3</v>
      </c>
      <c r="J90" s="37">
        <v>87.380555999999999</v>
      </c>
      <c r="K90" s="37">
        <v>2.3089999999999999E-3</v>
      </c>
      <c r="L90" s="37">
        <v>4.8529999999999997E-3</v>
      </c>
      <c r="M90" s="40">
        <v>132</v>
      </c>
      <c r="N90" s="40" t="e">
        <f xml:space="preserve"> IF(AND(OR(NOT(ISNUMBER(#REF!)),#REF! &gt;= Misc!$O$5), OR(NOT(ISNUMBER(#REF!)),#REF! &lt;= Misc!$P$5),OR(NOT(ISNUMBER(Vertices[[#This Row],[X]])), Vertices[[#This Row],[X]] &gt;= Misc!$O$2), OR(NOT(ISNUMBER(Vertices[[#This Row],[X]])), Vertices[[#This Row],[X]] &lt;= Misc!$P$2),OR(NOT(ISNUMBER(Vertices[[#This Row],[Y]])), Vertices[[#This Row],[Y]] &gt;= Misc!$O$3), OR(NOT(ISNUMBER(Vertices[[#This Row],[Y]])), Vertices[[#This Row],[Y]] &lt;= Misc!$P$3),OR(NOT(ISNUMBER(Vertices[[#This Row],[Degree]])), Vertices[[#This Row],[Degree]] &gt;= Misc!$O$4), OR(NOT(ISNUMBER(Vertices[[#This Row],[Degree]])), Vertices[[#This Row],[Degree]] &lt;= Misc!$P$4),TRUE), TRUE, FALSE)</f>
        <v>#REF!</v>
      </c>
      <c r="O90" s="41" t="s">
        <v>412</v>
      </c>
      <c r="P90" s="1" t="s">
        <v>1322</v>
      </c>
      <c r="Q90" s="1" t="s">
        <v>465</v>
      </c>
      <c r="R90" s="1" t="s">
        <v>480</v>
      </c>
      <c r="S90" s="1" t="s">
        <v>653</v>
      </c>
      <c r="T90" s="1" t="s">
        <v>766</v>
      </c>
      <c r="U90" s="1" t="s">
        <v>889</v>
      </c>
      <c r="V90" s="1" t="s">
        <v>939</v>
      </c>
      <c r="W90" s="1" t="s">
        <v>213</v>
      </c>
      <c r="X90" s="1" t="s">
        <v>1080</v>
      </c>
      <c r="Y90" s="1" t="s">
        <v>1088</v>
      </c>
    </row>
    <row r="91" spans="1:28" x14ac:dyDescent="0.2">
      <c r="A91" s="38" t="s">
        <v>227</v>
      </c>
      <c r="B91" s="39" t="s">
        <v>463</v>
      </c>
      <c r="C91" s="42"/>
      <c r="D91" s="43">
        <v>3417.930908203125</v>
      </c>
      <c r="E91" s="43">
        <v>7214.61572265625</v>
      </c>
      <c r="F91" s="44" t="s">
        <v>52</v>
      </c>
      <c r="G91" s="45"/>
      <c r="H91" s="45"/>
      <c r="I91" s="36">
        <v>5</v>
      </c>
      <c r="J91" s="37">
        <v>430.562837</v>
      </c>
      <c r="K91" s="37">
        <v>2.3470000000000001E-3</v>
      </c>
      <c r="L91" s="37">
        <v>4.8329999999999996E-3</v>
      </c>
      <c r="M91" s="40">
        <v>180</v>
      </c>
      <c r="N91" s="40" t="e">
        <f xml:space="preserve"> IF(AND(OR(NOT(ISNUMBER(#REF!)),#REF! &gt;= Misc!$O$5), OR(NOT(ISNUMBER(#REF!)),#REF! &lt;= Misc!$P$5),OR(NOT(ISNUMBER(Vertices[[#This Row],[X]])), Vertices[[#This Row],[X]] &gt;= Misc!$O$2), OR(NOT(ISNUMBER(Vertices[[#This Row],[X]])), Vertices[[#This Row],[X]] &lt;= Misc!$P$2),OR(NOT(ISNUMBER(Vertices[[#This Row],[Y]])), Vertices[[#This Row],[Y]] &gt;= Misc!$O$3), OR(NOT(ISNUMBER(Vertices[[#This Row],[Y]])), Vertices[[#This Row],[Y]] &lt;= Misc!$P$3),OR(NOT(ISNUMBER(Vertices[[#This Row],[Degree]])), Vertices[[#This Row],[Degree]] &gt;= Misc!$O$4), OR(NOT(ISNUMBER(Vertices[[#This Row],[Degree]])), Vertices[[#This Row],[Degree]] &lt;= Misc!$P$4),TRUE), TRUE, FALSE)</f>
        <v>#REF!</v>
      </c>
      <c r="O91" s="41" t="s">
        <v>345</v>
      </c>
      <c r="P91" s="1" t="s">
        <v>463</v>
      </c>
      <c r="Q91" s="1" t="s">
        <v>465</v>
      </c>
      <c r="R91" s="1" t="s">
        <v>492</v>
      </c>
      <c r="S91" s="1" t="s">
        <v>686</v>
      </c>
      <c r="T91" s="1" t="s">
        <v>783</v>
      </c>
      <c r="U91" s="1"/>
      <c r="V91" s="1" t="s">
        <v>939</v>
      </c>
      <c r="W91" s="1"/>
      <c r="X91" s="1"/>
      <c r="Y91" s="1" t="s">
        <v>1088</v>
      </c>
    </row>
    <row r="92" spans="1:28" x14ac:dyDescent="0.2">
      <c r="A92" s="38" t="s">
        <v>286</v>
      </c>
      <c r="B92" s="39" t="s">
        <v>1272</v>
      </c>
      <c r="C92" s="42"/>
      <c r="D92" s="43">
        <v>4223.544921875</v>
      </c>
      <c r="E92" s="43">
        <v>4860.5439453125</v>
      </c>
      <c r="F92" s="44" t="s">
        <v>52</v>
      </c>
      <c r="G92" s="45"/>
      <c r="H92" s="45"/>
      <c r="I92" s="36">
        <v>2</v>
      </c>
      <c r="J92" s="37">
        <v>0</v>
      </c>
      <c r="K92" s="37">
        <v>2.3089999999999999E-3</v>
      </c>
      <c r="L92" s="37">
        <v>4.8279999999999998E-3</v>
      </c>
      <c r="M92" s="40">
        <v>122</v>
      </c>
      <c r="N92" s="40" t="e">
        <f xml:space="preserve"> IF(AND(OR(NOT(ISNUMBER(#REF!)),#REF! &gt;= Misc!$O$5), OR(NOT(ISNUMBER(#REF!)),#REF! &lt;= Misc!$P$5),OR(NOT(ISNUMBER(Vertices[[#This Row],[X]])), Vertices[[#This Row],[X]] &gt;= Misc!$O$2), OR(NOT(ISNUMBER(Vertices[[#This Row],[X]])), Vertices[[#This Row],[X]] &lt;= Misc!$P$2),OR(NOT(ISNUMBER(Vertices[[#This Row],[Y]])), Vertices[[#This Row],[Y]] &gt;= Misc!$O$3), OR(NOT(ISNUMBER(Vertices[[#This Row],[Y]])), Vertices[[#This Row],[Y]] &lt;= Misc!$P$3),OR(NOT(ISNUMBER(Vertices[[#This Row],[Degree]])), Vertices[[#This Row],[Degree]] &gt;= Misc!$O$4), OR(NOT(ISNUMBER(Vertices[[#This Row],[Degree]])), Vertices[[#This Row],[Degree]] &lt;= Misc!$P$4),TRUE), TRUE, FALSE)</f>
        <v>#REF!</v>
      </c>
      <c r="O92" s="41" t="s">
        <v>408</v>
      </c>
      <c r="P92" s="1" t="s">
        <v>1272</v>
      </c>
      <c r="Q92" s="1" t="s">
        <v>465</v>
      </c>
      <c r="R92" s="1" t="s">
        <v>519</v>
      </c>
      <c r="S92" s="1" t="s">
        <v>647</v>
      </c>
      <c r="T92" s="1" t="s">
        <v>761</v>
      </c>
      <c r="U92" s="1" t="s">
        <v>1389</v>
      </c>
      <c r="V92" s="1" t="s">
        <v>939</v>
      </c>
      <c r="W92" s="1" t="s">
        <v>1049</v>
      </c>
      <c r="X92" s="1"/>
      <c r="Y92" s="1" t="s">
        <v>1088</v>
      </c>
    </row>
    <row r="93" spans="1:28" x14ac:dyDescent="0.2">
      <c r="A93" s="38" t="s">
        <v>311</v>
      </c>
      <c r="B93" s="39" t="s">
        <v>1305</v>
      </c>
      <c r="C93" s="42"/>
      <c r="D93" s="43">
        <v>4830.341796875</v>
      </c>
      <c r="E93" s="43">
        <v>2985.183837890625</v>
      </c>
      <c r="F93" s="44" t="s">
        <v>52</v>
      </c>
      <c r="G93" s="45"/>
      <c r="H93" s="45"/>
      <c r="I93" s="36">
        <v>2</v>
      </c>
      <c r="J93" s="37">
        <v>0</v>
      </c>
      <c r="K93" s="37">
        <v>2.3040000000000001E-3</v>
      </c>
      <c r="L93" s="37">
        <v>4.7949999999999998E-3</v>
      </c>
      <c r="M93" s="40">
        <v>73</v>
      </c>
      <c r="N93" s="40" t="e">
        <f xml:space="preserve"> IF(AND(OR(NOT(ISNUMBER(#REF!)),#REF! &gt;= Misc!$O$5), OR(NOT(ISNUMBER(#REF!)),#REF! &lt;= Misc!$P$5),OR(NOT(ISNUMBER(Vertices[[#This Row],[X]])), Vertices[[#This Row],[X]] &gt;= Misc!$O$2), OR(NOT(ISNUMBER(Vertices[[#This Row],[X]])), Vertices[[#This Row],[X]] &lt;= Misc!$P$2),OR(NOT(ISNUMBER(Vertices[[#This Row],[Y]])), Vertices[[#This Row],[Y]] &gt;= Misc!$O$3), OR(NOT(ISNUMBER(Vertices[[#This Row],[Y]])), Vertices[[#This Row],[Y]] &lt;= Misc!$P$3),OR(NOT(ISNUMBER(Vertices[[#This Row],[Degree]])), Vertices[[#This Row],[Degree]] &gt;= Misc!$O$4), OR(NOT(ISNUMBER(Vertices[[#This Row],[Degree]])), Vertices[[#This Row],[Degree]] &lt;= Misc!$P$4),TRUE), TRUE, FALSE)</f>
        <v>#REF!</v>
      </c>
      <c r="O93" s="41" t="s">
        <v>380</v>
      </c>
      <c r="P93" s="1" t="s">
        <v>1305</v>
      </c>
      <c r="Q93" s="1" t="s">
        <v>334</v>
      </c>
      <c r="R93" s="1" t="s">
        <v>477</v>
      </c>
      <c r="S93" s="1" t="s">
        <v>608</v>
      </c>
      <c r="T93" s="1" t="s">
        <v>737</v>
      </c>
      <c r="U93" s="1" t="s">
        <v>849</v>
      </c>
      <c r="V93" s="1" t="s">
        <v>984</v>
      </c>
      <c r="W93" s="1"/>
      <c r="X93" s="1"/>
      <c r="Y93" s="1" t="s">
        <v>1088</v>
      </c>
    </row>
    <row r="94" spans="1:28" x14ac:dyDescent="0.2">
      <c r="A94" s="38" t="s">
        <v>272</v>
      </c>
      <c r="B94" s="39" t="s">
        <v>1266</v>
      </c>
      <c r="C94" s="42"/>
      <c r="D94" s="43">
        <v>7124.54052734375</v>
      </c>
      <c r="E94" s="43">
        <v>4195.6318359375</v>
      </c>
      <c r="F94" s="44" t="s">
        <v>52</v>
      </c>
      <c r="G94" s="45"/>
      <c r="H94" s="45"/>
      <c r="I94" s="36">
        <v>4</v>
      </c>
      <c r="J94" s="37">
        <v>270.76153799999997</v>
      </c>
      <c r="K94" s="37">
        <v>2.3310000000000002E-3</v>
      </c>
      <c r="L94" s="37">
        <v>4.7930000000000004E-3</v>
      </c>
      <c r="M94" s="40">
        <v>108</v>
      </c>
      <c r="N94" s="40" t="e">
        <f xml:space="preserve"> IF(AND(OR(NOT(ISNUMBER(#REF!)),#REF! &gt;= Misc!$O$5), OR(NOT(ISNUMBER(#REF!)),#REF! &lt;= Misc!$P$5),OR(NOT(ISNUMBER(Vertices[[#This Row],[X]])), Vertices[[#This Row],[X]] &gt;= Misc!$O$2), OR(NOT(ISNUMBER(Vertices[[#This Row],[X]])), Vertices[[#This Row],[X]] &lt;= Misc!$P$2),OR(NOT(ISNUMBER(Vertices[[#This Row],[Y]])), Vertices[[#This Row],[Y]] &gt;= Misc!$O$3), OR(NOT(ISNUMBER(Vertices[[#This Row],[Y]])), Vertices[[#This Row],[Y]] &lt;= Misc!$P$3),OR(NOT(ISNUMBER(Vertices[[#This Row],[Degree]])), Vertices[[#This Row],[Degree]] &gt;= Misc!$O$4), OR(NOT(ISNUMBER(Vertices[[#This Row],[Degree]])), Vertices[[#This Row],[Degree]] &lt;= Misc!$P$4),TRUE), TRUE, FALSE)</f>
        <v>#REF!</v>
      </c>
      <c r="O94" s="41" t="s">
        <v>339</v>
      </c>
      <c r="P94" s="1" t="s">
        <v>1266</v>
      </c>
      <c r="Q94" s="1" t="s">
        <v>465</v>
      </c>
      <c r="R94" s="1" t="s">
        <v>489</v>
      </c>
      <c r="S94" s="1" t="s">
        <v>636</v>
      </c>
      <c r="T94" s="1" t="s">
        <v>750</v>
      </c>
      <c r="U94" s="1" t="s">
        <v>871</v>
      </c>
      <c r="V94" s="1" t="s">
        <v>941</v>
      </c>
      <c r="W94" s="1"/>
      <c r="X94" s="1"/>
      <c r="Y94" s="1" t="s">
        <v>1088</v>
      </c>
    </row>
    <row r="95" spans="1:28" x14ac:dyDescent="0.2">
      <c r="A95" s="38" t="s">
        <v>145</v>
      </c>
      <c r="B95" s="39" t="s">
        <v>1318</v>
      </c>
      <c r="C95" s="42"/>
      <c r="D95" s="43">
        <v>7449.6337890625</v>
      </c>
      <c r="E95" s="43">
        <v>4605.89990234375</v>
      </c>
      <c r="F95" s="44" t="s">
        <v>52</v>
      </c>
      <c r="G95" s="45"/>
      <c r="H95" s="45"/>
      <c r="I95" s="36">
        <v>3</v>
      </c>
      <c r="J95" s="37">
        <v>86.761538000000002</v>
      </c>
      <c r="K95" s="37">
        <v>2.3259999999999999E-3</v>
      </c>
      <c r="L95" s="37">
        <v>4.7710000000000001E-3</v>
      </c>
      <c r="M95" s="40">
        <v>114</v>
      </c>
      <c r="N95" s="40" t="e">
        <f xml:space="preserve"> IF(AND(OR(NOT(ISNUMBER(#REF!)),#REF! &gt;= Misc!$O$5), OR(NOT(ISNUMBER(#REF!)),#REF! &lt;= Misc!$P$5),OR(NOT(ISNUMBER(Vertices[[#This Row],[X]])), Vertices[[#This Row],[X]] &gt;= Misc!$O$2), OR(NOT(ISNUMBER(Vertices[[#This Row],[X]])), Vertices[[#This Row],[X]] &lt;= Misc!$P$2),OR(NOT(ISNUMBER(Vertices[[#This Row],[Y]])), Vertices[[#This Row],[Y]] &gt;= Misc!$O$3), OR(NOT(ISNUMBER(Vertices[[#This Row],[Y]])), Vertices[[#This Row],[Y]] &lt;= Misc!$P$3),OR(NOT(ISNUMBER(Vertices[[#This Row],[Degree]])), Vertices[[#This Row],[Degree]] &gt;= Misc!$O$4), OR(NOT(ISNUMBER(Vertices[[#This Row],[Degree]])), Vertices[[#This Row],[Degree]] &lt;= Misc!$P$4),TRUE), TRUE, FALSE)</f>
        <v>#REF!</v>
      </c>
      <c r="O95" s="41" t="s">
        <v>339</v>
      </c>
      <c r="P95" s="1" t="s">
        <v>1318</v>
      </c>
      <c r="Q95" s="1" t="s">
        <v>465</v>
      </c>
      <c r="R95" s="1" t="s">
        <v>515</v>
      </c>
      <c r="S95" s="1" t="s">
        <v>641</v>
      </c>
      <c r="T95" s="1" t="s">
        <v>755</v>
      </c>
      <c r="U95" s="1" t="s">
        <v>877</v>
      </c>
      <c r="V95" s="1" t="s">
        <v>1005</v>
      </c>
      <c r="W95" s="1" t="s">
        <v>1046</v>
      </c>
      <c r="X95" s="1"/>
      <c r="Y95" s="1" t="s">
        <v>1088</v>
      </c>
    </row>
    <row r="96" spans="1:28" x14ac:dyDescent="0.2">
      <c r="A96" s="38" t="s">
        <v>271</v>
      </c>
      <c r="B96" s="39" t="s">
        <v>1296</v>
      </c>
      <c r="C96" s="42"/>
      <c r="D96" s="43">
        <v>5834.3955078125</v>
      </c>
      <c r="E96" s="43">
        <v>7964.3466796875</v>
      </c>
      <c r="F96" s="44" t="s">
        <v>52</v>
      </c>
      <c r="G96" s="45"/>
      <c r="H96" s="45"/>
      <c r="I96" s="36">
        <v>2</v>
      </c>
      <c r="J96" s="37">
        <v>0</v>
      </c>
      <c r="K96" s="37">
        <v>2.3040000000000001E-3</v>
      </c>
      <c r="L96" s="37">
        <v>4.7619999999999997E-3</v>
      </c>
      <c r="M96" s="40">
        <v>45</v>
      </c>
      <c r="N96" s="40" t="e">
        <f xml:space="preserve"> IF(AND(OR(NOT(ISNUMBER(#REF!)),#REF! &gt;= Misc!$O$5), OR(NOT(ISNUMBER(#REF!)),#REF! &lt;= Misc!$P$5),OR(NOT(ISNUMBER(Vertices[[#This Row],[X]])), Vertices[[#This Row],[X]] &gt;= Misc!$O$2), OR(NOT(ISNUMBER(Vertices[[#This Row],[X]])), Vertices[[#This Row],[X]] &lt;= Misc!$P$2),OR(NOT(ISNUMBER(Vertices[[#This Row],[Y]])), Vertices[[#This Row],[Y]] &gt;= Misc!$O$3), OR(NOT(ISNUMBER(Vertices[[#This Row],[Y]])), Vertices[[#This Row],[Y]] &lt;= Misc!$P$3),OR(NOT(ISNUMBER(Vertices[[#This Row],[Degree]])), Vertices[[#This Row],[Degree]] &gt;= Misc!$O$4), OR(NOT(ISNUMBER(Vertices[[#This Row],[Degree]])), Vertices[[#This Row],[Degree]] &lt;= Misc!$P$4),TRUE), TRUE, FALSE)</f>
        <v>#REF!</v>
      </c>
      <c r="O96" s="41" t="s">
        <v>361</v>
      </c>
      <c r="P96" s="1" t="s">
        <v>1296</v>
      </c>
      <c r="Q96" s="1" t="s">
        <v>466</v>
      </c>
      <c r="R96" s="1" t="s">
        <v>471</v>
      </c>
      <c r="S96" s="1" t="s">
        <v>583</v>
      </c>
      <c r="T96" s="1" t="s">
        <v>723</v>
      </c>
      <c r="U96" s="1" t="s">
        <v>825</v>
      </c>
      <c r="V96" s="1" t="s">
        <v>941</v>
      </c>
      <c r="W96" s="1"/>
      <c r="X96" s="1"/>
      <c r="Y96" s="1" t="s">
        <v>1088</v>
      </c>
    </row>
    <row r="97" spans="1:25" x14ac:dyDescent="0.2">
      <c r="A97" s="38" t="s">
        <v>146</v>
      </c>
      <c r="B97" s="39" t="s">
        <v>1465</v>
      </c>
      <c r="C97" s="42"/>
      <c r="D97" s="43">
        <v>4737.33984375</v>
      </c>
      <c r="E97" s="43">
        <v>7093.27734375</v>
      </c>
      <c r="F97" s="44" t="s">
        <v>52</v>
      </c>
      <c r="G97" s="45"/>
      <c r="H97" s="45"/>
      <c r="I97" s="36">
        <v>2</v>
      </c>
      <c r="J97" s="37">
        <v>0</v>
      </c>
      <c r="K97" s="37">
        <v>2.2989999999999998E-3</v>
      </c>
      <c r="L97" s="37">
        <v>4.7219999999999996E-3</v>
      </c>
      <c r="M97" s="40">
        <v>123</v>
      </c>
      <c r="N97" s="40" t="e">
        <f xml:space="preserve"> IF(AND(OR(NOT(ISNUMBER(#REF!)),#REF! &gt;= Misc!$O$5), OR(NOT(ISNUMBER(#REF!)),#REF! &lt;= Misc!$P$5),OR(NOT(ISNUMBER(Vertices[[#This Row],[X]])), Vertices[[#This Row],[X]] &gt;= Misc!$O$2), OR(NOT(ISNUMBER(Vertices[[#This Row],[X]])), Vertices[[#This Row],[X]] &lt;= Misc!$P$2),OR(NOT(ISNUMBER(Vertices[[#This Row],[Y]])), Vertices[[#This Row],[Y]] &gt;= Misc!$O$3), OR(NOT(ISNUMBER(Vertices[[#This Row],[Y]])), Vertices[[#This Row],[Y]] &lt;= Misc!$P$3),OR(NOT(ISNUMBER(Vertices[[#This Row],[Degree]])), Vertices[[#This Row],[Degree]] &gt;= Misc!$O$4), OR(NOT(ISNUMBER(Vertices[[#This Row],[Degree]])), Vertices[[#This Row],[Degree]] &lt;= Misc!$P$4),TRUE), TRUE, FALSE)</f>
        <v>#REF!</v>
      </c>
      <c r="O97" s="41" t="s">
        <v>1464</v>
      </c>
      <c r="P97" s="1" t="s">
        <v>1465</v>
      </c>
      <c r="Q97" s="1" t="s">
        <v>465</v>
      </c>
      <c r="R97" s="1" t="s">
        <v>480</v>
      </c>
      <c r="S97" s="1"/>
      <c r="T97" s="1"/>
      <c r="U97" s="1"/>
      <c r="V97" s="1"/>
      <c r="W97" s="1"/>
      <c r="X97" s="1"/>
      <c r="Y97" s="1"/>
    </row>
    <row r="98" spans="1:25" x14ac:dyDescent="0.2">
      <c r="A98" s="38" t="s">
        <v>172</v>
      </c>
      <c r="B98" s="39" t="s">
        <v>1460</v>
      </c>
      <c r="C98" s="42"/>
      <c r="D98" s="43">
        <v>4868.50732421875</v>
      </c>
      <c r="E98" s="43">
        <v>8366.66015625</v>
      </c>
      <c r="F98" s="44" t="s">
        <v>52</v>
      </c>
      <c r="G98" s="45"/>
      <c r="H98" s="45"/>
      <c r="I98" s="36">
        <v>3</v>
      </c>
      <c r="J98" s="37">
        <v>91.5</v>
      </c>
      <c r="K98" s="37">
        <v>2.3089999999999999E-3</v>
      </c>
      <c r="L98" s="37">
        <v>4.7149999999999996E-3</v>
      </c>
      <c r="M98" s="40">
        <v>89</v>
      </c>
      <c r="N98" s="40" t="e">
        <f xml:space="preserve"> IF(AND(OR(NOT(ISNUMBER(#REF!)),#REF! &gt;= Misc!$O$5), OR(NOT(ISNUMBER(#REF!)),#REF! &lt;= Misc!$P$5),OR(NOT(ISNUMBER(Vertices[[#This Row],[X]])), Vertices[[#This Row],[X]] &gt;= Misc!$O$2), OR(NOT(ISNUMBER(Vertices[[#This Row],[X]])), Vertices[[#This Row],[X]] &lt;= Misc!$P$2),OR(NOT(ISNUMBER(Vertices[[#This Row],[Y]])), Vertices[[#This Row],[Y]] &gt;= Misc!$O$3), OR(NOT(ISNUMBER(Vertices[[#This Row],[Y]])), Vertices[[#This Row],[Y]] &lt;= Misc!$P$3),OR(NOT(ISNUMBER(Vertices[[#This Row],[Degree]])), Vertices[[#This Row],[Degree]] &gt;= Misc!$O$4), OR(NOT(ISNUMBER(Vertices[[#This Row],[Degree]])), Vertices[[#This Row],[Degree]] &lt;= Misc!$P$4),TRUE), TRUE, FALSE)</f>
        <v>#REF!</v>
      </c>
      <c r="O98" s="41" t="s">
        <v>389</v>
      </c>
      <c r="P98" s="1" t="s">
        <v>1460</v>
      </c>
      <c r="Q98" s="1" t="s">
        <v>334</v>
      </c>
      <c r="R98" s="1" t="s">
        <v>497</v>
      </c>
      <c r="S98" s="1" t="s">
        <v>620</v>
      </c>
      <c r="T98" s="1" t="s">
        <v>702</v>
      </c>
      <c r="U98" s="1" t="s">
        <v>859</v>
      </c>
      <c r="V98" s="1" t="s">
        <v>939</v>
      </c>
      <c r="W98" s="1" t="s">
        <v>157</v>
      </c>
      <c r="X98" s="1"/>
      <c r="Y98" s="1" t="s">
        <v>1088</v>
      </c>
    </row>
    <row r="99" spans="1:25" x14ac:dyDescent="0.2">
      <c r="A99" s="38" t="s">
        <v>274</v>
      </c>
      <c r="B99" s="39" t="s">
        <v>1319</v>
      </c>
      <c r="C99" s="42"/>
      <c r="D99" s="43">
        <v>3893.85595703125</v>
      </c>
      <c r="E99" s="43">
        <v>6600.77734375</v>
      </c>
      <c r="F99" s="44" t="s">
        <v>52</v>
      </c>
      <c r="G99" s="45"/>
      <c r="H99" s="45"/>
      <c r="I99" s="36">
        <v>3</v>
      </c>
      <c r="J99" s="37">
        <v>91.5</v>
      </c>
      <c r="K99" s="37">
        <v>2.3089999999999999E-3</v>
      </c>
      <c r="L99" s="37">
        <v>4.7149999999999996E-3</v>
      </c>
      <c r="M99" s="40">
        <v>127</v>
      </c>
      <c r="N99" s="40" t="e">
        <f xml:space="preserve"> IF(AND(OR(NOT(ISNUMBER(#REF!)),#REF! &gt;= Misc!$O$5), OR(NOT(ISNUMBER(#REF!)),#REF! &lt;= Misc!$P$5),OR(NOT(ISNUMBER(Vertices[[#This Row],[X]])), Vertices[[#This Row],[X]] &gt;= Misc!$O$2), OR(NOT(ISNUMBER(Vertices[[#This Row],[X]])), Vertices[[#This Row],[X]] &lt;= Misc!$P$2),OR(NOT(ISNUMBER(Vertices[[#This Row],[Y]])), Vertices[[#This Row],[Y]] &gt;= Misc!$O$3), OR(NOT(ISNUMBER(Vertices[[#This Row],[Y]])), Vertices[[#This Row],[Y]] &lt;= Misc!$P$3),OR(NOT(ISNUMBER(Vertices[[#This Row],[Degree]])), Vertices[[#This Row],[Degree]] &gt;= Misc!$O$4), OR(NOT(ISNUMBER(Vertices[[#This Row],[Degree]])), Vertices[[#This Row],[Degree]] &lt;= Misc!$P$4),TRUE), TRUE, FALSE)</f>
        <v>#REF!</v>
      </c>
      <c r="O99" s="41" t="s">
        <v>327</v>
      </c>
      <c r="P99" s="1" t="s">
        <v>1319</v>
      </c>
      <c r="Q99" s="1" t="s">
        <v>465</v>
      </c>
      <c r="R99" s="1" t="s">
        <v>521</v>
      </c>
      <c r="S99" s="1" t="s">
        <v>651</v>
      </c>
      <c r="T99" s="1"/>
      <c r="U99" s="1" t="s">
        <v>884</v>
      </c>
      <c r="V99" s="1" t="s">
        <v>939</v>
      </c>
      <c r="W99" s="1" t="s">
        <v>276</v>
      </c>
      <c r="X99" s="1"/>
      <c r="Y99" s="1" t="s">
        <v>1088</v>
      </c>
    </row>
    <row r="100" spans="1:25" x14ac:dyDescent="0.2">
      <c r="A100" s="38" t="s">
        <v>275</v>
      </c>
      <c r="B100" s="39" t="s">
        <v>1101</v>
      </c>
      <c r="C100" s="42"/>
      <c r="D100" s="43">
        <v>8631.439453125</v>
      </c>
      <c r="E100" s="43">
        <v>3931.1279296875</v>
      </c>
      <c r="F100" s="44" t="s">
        <v>52</v>
      </c>
      <c r="G100" s="45"/>
      <c r="H100" s="45"/>
      <c r="I100" s="36">
        <v>3</v>
      </c>
      <c r="J100" s="37">
        <v>91.5</v>
      </c>
      <c r="K100" s="37">
        <v>2.3089999999999999E-3</v>
      </c>
      <c r="L100" s="37">
        <v>4.7149999999999996E-3</v>
      </c>
      <c r="M100" s="40">
        <v>174</v>
      </c>
      <c r="N100" s="40" t="e">
        <f xml:space="preserve"> IF(AND(OR(NOT(ISNUMBER(#REF!)),#REF! &gt;= Misc!$O$5), OR(NOT(ISNUMBER(#REF!)),#REF! &lt;= Misc!$P$5),OR(NOT(ISNUMBER(Vertices[[#This Row],[X]])), Vertices[[#This Row],[X]] &gt;= Misc!$O$2), OR(NOT(ISNUMBER(Vertices[[#This Row],[X]])), Vertices[[#This Row],[X]] &lt;= Misc!$P$2),OR(NOT(ISNUMBER(Vertices[[#This Row],[Y]])), Vertices[[#This Row],[Y]] &gt;= Misc!$O$3), OR(NOT(ISNUMBER(Vertices[[#This Row],[Y]])), Vertices[[#This Row],[Y]] &lt;= Misc!$P$3),OR(NOT(ISNUMBER(Vertices[[#This Row],[Degree]])), Vertices[[#This Row],[Degree]] &gt;= Misc!$O$4), OR(NOT(ISNUMBER(Vertices[[#This Row],[Degree]])), Vertices[[#This Row],[Degree]] &lt;= Misc!$P$4),TRUE), TRUE, FALSE)</f>
        <v>#REF!</v>
      </c>
      <c r="O100" s="41" t="s">
        <v>345</v>
      </c>
      <c r="P100" s="1" t="s">
        <v>1101</v>
      </c>
      <c r="Q100" s="1" t="s">
        <v>466</v>
      </c>
      <c r="R100" s="1" t="s">
        <v>521</v>
      </c>
      <c r="S100" s="1" t="s">
        <v>681</v>
      </c>
      <c r="T100" s="1" t="s">
        <v>345</v>
      </c>
      <c r="U100" s="1" t="s">
        <v>913</v>
      </c>
      <c r="V100" s="1" t="s">
        <v>1009</v>
      </c>
      <c r="W100" s="1" t="s">
        <v>276</v>
      </c>
      <c r="X100" s="1"/>
      <c r="Y100" s="1" t="s">
        <v>1088</v>
      </c>
    </row>
    <row r="101" spans="1:25" x14ac:dyDescent="0.2">
      <c r="A101" s="38" t="s">
        <v>282</v>
      </c>
      <c r="B101" s="39" t="s">
        <v>1364</v>
      </c>
      <c r="C101" s="42"/>
      <c r="D101" s="43">
        <v>5162.01904296875</v>
      </c>
      <c r="E101" s="43">
        <v>7921.908203125</v>
      </c>
      <c r="F101" s="44" t="s">
        <v>52</v>
      </c>
      <c r="G101" s="45"/>
      <c r="H101" s="45"/>
      <c r="I101" s="36">
        <v>3</v>
      </c>
      <c r="J101" s="37">
        <v>91.5</v>
      </c>
      <c r="K101" s="37">
        <v>2.3089999999999999E-3</v>
      </c>
      <c r="L101" s="37">
        <v>4.7149999999999996E-3</v>
      </c>
      <c r="M101" s="40">
        <v>179</v>
      </c>
      <c r="N101" s="40" t="e">
        <f xml:space="preserve"> IF(AND(OR(NOT(ISNUMBER(#REF!)),#REF! &gt;= Misc!$O$5), OR(NOT(ISNUMBER(#REF!)),#REF! &lt;= Misc!$P$5),OR(NOT(ISNUMBER(Vertices[[#This Row],[X]])), Vertices[[#This Row],[X]] &gt;= Misc!$O$2), OR(NOT(ISNUMBER(Vertices[[#This Row],[X]])), Vertices[[#This Row],[X]] &lt;= Misc!$P$2),OR(NOT(ISNUMBER(Vertices[[#This Row],[Y]])), Vertices[[#This Row],[Y]] &gt;= Misc!$O$3), OR(NOT(ISNUMBER(Vertices[[#This Row],[Y]])), Vertices[[#This Row],[Y]] &lt;= Misc!$P$3),OR(NOT(ISNUMBER(Vertices[[#This Row],[Degree]])), Vertices[[#This Row],[Degree]] &gt;= Misc!$O$4), OR(NOT(ISNUMBER(Vertices[[#This Row],[Degree]])), Vertices[[#This Row],[Degree]] &lt;= Misc!$P$4),TRUE), TRUE, FALSE)</f>
        <v>#REF!</v>
      </c>
      <c r="O101" s="41" t="s">
        <v>431</v>
      </c>
      <c r="P101" s="1" t="s">
        <v>1364</v>
      </c>
      <c r="Q101" s="1" t="s">
        <v>333</v>
      </c>
      <c r="R101" s="1" t="s">
        <v>534</v>
      </c>
      <c r="S101" s="1" t="s">
        <v>685</v>
      </c>
      <c r="T101" s="1" t="s">
        <v>333</v>
      </c>
      <c r="U101" s="1" t="s">
        <v>918</v>
      </c>
      <c r="V101" s="1" t="s">
        <v>939</v>
      </c>
      <c r="W101" s="1"/>
      <c r="X101" s="1"/>
      <c r="Y101" s="1" t="s">
        <v>1088</v>
      </c>
    </row>
    <row r="102" spans="1:25" x14ac:dyDescent="0.2">
      <c r="A102" s="38" t="s">
        <v>185</v>
      </c>
      <c r="B102" s="39" t="s">
        <v>444</v>
      </c>
      <c r="C102" s="42"/>
      <c r="D102" s="43">
        <v>5036.18603515625</v>
      </c>
      <c r="E102" s="43">
        <v>6915.21142578125</v>
      </c>
      <c r="F102" s="44" t="s">
        <v>52</v>
      </c>
      <c r="G102" s="45"/>
      <c r="H102" s="45"/>
      <c r="I102" s="36">
        <v>2</v>
      </c>
      <c r="J102" s="37">
        <v>0</v>
      </c>
      <c r="K102" s="37">
        <v>2.3040000000000001E-3</v>
      </c>
      <c r="L102" s="37">
        <v>4.7130000000000002E-3</v>
      </c>
      <c r="M102" s="40">
        <v>20</v>
      </c>
      <c r="N102" s="40" t="e">
        <f xml:space="preserve"> IF(AND(OR(NOT(ISNUMBER(#REF!)),#REF! &gt;= Misc!$O$5), OR(NOT(ISNUMBER(#REF!)),#REF! &lt;= Misc!$P$5),OR(NOT(ISNUMBER(Vertices[[#This Row],[X]])), Vertices[[#This Row],[X]] &gt;= Misc!$O$2), OR(NOT(ISNUMBER(Vertices[[#This Row],[X]])), Vertices[[#This Row],[X]] &lt;= Misc!$P$2),OR(NOT(ISNUMBER(Vertices[[#This Row],[Y]])), Vertices[[#This Row],[Y]] &gt;= Misc!$O$3), OR(NOT(ISNUMBER(Vertices[[#This Row],[Y]])), Vertices[[#This Row],[Y]] &lt;= Misc!$P$3),OR(NOT(ISNUMBER(Vertices[[#This Row],[Degree]])), Vertices[[#This Row],[Degree]] &gt;= Misc!$O$4), OR(NOT(ISNUMBER(Vertices[[#This Row],[Degree]])), Vertices[[#This Row],[Degree]] &lt;= Misc!$P$4),TRUE), TRUE, FALSE)</f>
        <v>#REF!</v>
      </c>
      <c r="O102" s="41" t="s">
        <v>340</v>
      </c>
      <c r="P102" s="1" t="s">
        <v>444</v>
      </c>
      <c r="Q102" s="1" t="s">
        <v>465</v>
      </c>
      <c r="R102" s="1" t="s">
        <v>468</v>
      </c>
      <c r="S102" s="1" t="s">
        <v>562</v>
      </c>
      <c r="T102" s="1"/>
      <c r="U102" s="1" t="s">
        <v>803</v>
      </c>
      <c r="V102" s="1" t="s">
        <v>947</v>
      </c>
      <c r="W102" s="1"/>
      <c r="X102" s="1"/>
      <c r="Y102" s="1" t="s">
        <v>1088</v>
      </c>
    </row>
    <row r="103" spans="1:25" x14ac:dyDescent="0.2">
      <c r="A103" s="38" t="s">
        <v>258</v>
      </c>
      <c r="B103" s="39" t="s">
        <v>1098</v>
      </c>
      <c r="C103" s="42"/>
      <c r="D103" s="43">
        <v>6217.68505859375</v>
      </c>
      <c r="E103" s="43">
        <v>7081.3603515625</v>
      </c>
      <c r="F103" s="44" t="s">
        <v>52</v>
      </c>
      <c r="G103" s="45"/>
      <c r="H103" s="45"/>
      <c r="I103" s="36">
        <v>2</v>
      </c>
      <c r="J103" s="37">
        <v>0</v>
      </c>
      <c r="K103" s="37">
        <v>2.3040000000000001E-3</v>
      </c>
      <c r="L103" s="37">
        <v>4.705E-3</v>
      </c>
      <c r="M103" s="40">
        <v>144</v>
      </c>
      <c r="N103" s="40" t="e">
        <f xml:space="preserve"> IF(AND(OR(NOT(ISNUMBER(#REF!)),#REF! &gt;= Misc!$O$5), OR(NOT(ISNUMBER(#REF!)),#REF! &lt;= Misc!$P$5),OR(NOT(ISNUMBER(Vertices[[#This Row],[X]])), Vertices[[#This Row],[X]] &gt;= Misc!$O$2), OR(NOT(ISNUMBER(Vertices[[#This Row],[X]])), Vertices[[#This Row],[X]] &lt;= Misc!$P$2),OR(NOT(ISNUMBER(Vertices[[#This Row],[Y]])), Vertices[[#This Row],[Y]] &gt;= Misc!$O$3), OR(NOT(ISNUMBER(Vertices[[#This Row],[Y]])), Vertices[[#This Row],[Y]] &lt;= Misc!$P$3),OR(NOT(ISNUMBER(Vertices[[#This Row],[Degree]])), Vertices[[#This Row],[Degree]] &gt;= Misc!$O$4), OR(NOT(ISNUMBER(Vertices[[#This Row],[Degree]])), Vertices[[#This Row],[Degree]] &lt;= Misc!$P$4),TRUE), TRUE, FALSE)</f>
        <v>#REF!</v>
      </c>
      <c r="O103" s="41" t="s">
        <v>344</v>
      </c>
      <c r="P103" s="1" t="s">
        <v>1098</v>
      </c>
      <c r="Q103" s="1" t="s">
        <v>465</v>
      </c>
      <c r="R103" s="1" t="s">
        <v>468</v>
      </c>
      <c r="S103" s="1" t="s">
        <v>663</v>
      </c>
      <c r="T103" s="1"/>
      <c r="U103" s="1"/>
      <c r="V103" s="1" t="s">
        <v>1394</v>
      </c>
      <c r="W103" s="1"/>
      <c r="X103" s="1"/>
      <c r="Y103" s="1" t="s">
        <v>1088</v>
      </c>
    </row>
    <row r="104" spans="1:25" x14ac:dyDescent="0.2">
      <c r="A104" s="38" t="s">
        <v>229</v>
      </c>
      <c r="B104" s="39" t="s">
        <v>449</v>
      </c>
      <c r="C104" s="42"/>
      <c r="D104" s="43">
        <v>4034.64697265625</v>
      </c>
      <c r="E104" s="43">
        <v>7795.40576171875</v>
      </c>
      <c r="F104" s="44" t="s">
        <v>52</v>
      </c>
      <c r="G104" s="45"/>
      <c r="H104" s="45"/>
      <c r="I104" s="36">
        <v>2</v>
      </c>
      <c r="J104" s="37">
        <v>0</v>
      </c>
      <c r="K104" s="37">
        <v>2.32E-3</v>
      </c>
      <c r="L104" s="37">
        <v>4.6759999999999996E-3</v>
      </c>
      <c r="M104" s="40">
        <v>55</v>
      </c>
      <c r="N104" s="40" t="e">
        <f xml:space="preserve"> IF(AND(OR(NOT(ISNUMBER(#REF!)),#REF! &gt;= Misc!$O$5), OR(NOT(ISNUMBER(#REF!)),#REF! &lt;= Misc!$P$5),OR(NOT(ISNUMBER(Vertices[[#This Row],[X]])), Vertices[[#This Row],[X]] &gt;= Misc!$O$2), OR(NOT(ISNUMBER(Vertices[[#This Row],[X]])), Vertices[[#This Row],[X]] &lt;= Misc!$P$2),OR(NOT(ISNUMBER(Vertices[[#This Row],[Y]])), Vertices[[#This Row],[Y]] &gt;= Misc!$O$3), OR(NOT(ISNUMBER(Vertices[[#This Row],[Y]])), Vertices[[#This Row],[Y]] &lt;= Misc!$P$3),OR(NOT(ISNUMBER(Vertices[[#This Row],[Degree]])), Vertices[[#This Row],[Degree]] &gt;= Misc!$O$4), OR(NOT(ISNUMBER(Vertices[[#This Row],[Degree]])), Vertices[[#This Row],[Degree]] &lt;= Misc!$P$4),TRUE), TRUE, FALSE)</f>
        <v>#REF!</v>
      </c>
      <c r="O104" s="41" t="s">
        <v>345</v>
      </c>
      <c r="P104" s="1" t="s">
        <v>449</v>
      </c>
      <c r="Q104" s="1" t="s">
        <v>465</v>
      </c>
      <c r="R104" s="1" t="s">
        <v>468</v>
      </c>
      <c r="S104" s="1" t="s">
        <v>592</v>
      </c>
      <c r="T104" s="1"/>
      <c r="U104" s="1"/>
      <c r="V104" s="1" t="s">
        <v>970</v>
      </c>
      <c r="W104" s="1"/>
      <c r="X104" s="1"/>
      <c r="Y104" s="1" t="s">
        <v>1088</v>
      </c>
    </row>
    <row r="105" spans="1:25" x14ac:dyDescent="0.2">
      <c r="A105" s="38" t="s">
        <v>189</v>
      </c>
      <c r="B105" s="39" t="s">
        <v>1311</v>
      </c>
      <c r="C105" s="42"/>
      <c r="D105" s="43">
        <v>7463.34375</v>
      </c>
      <c r="E105" s="43">
        <v>6090.85546875</v>
      </c>
      <c r="F105" s="44" t="s">
        <v>52</v>
      </c>
      <c r="G105" s="45"/>
      <c r="H105" s="45"/>
      <c r="I105" s="36">
        <v>2</v>
      </c>
      <c r="J105" s="37">
        <v>86.761538000000002</v>
      </c>
      <c r="K105" s="37">
        <v>2.3149999999999998E-3</v>
      </c>
      <c r="L105" s="37">
        <v>4.431E-3</v>
      </c>
      <c r="M105" s="40">
        <v>101</v>
      </c>
      <c r="N105" s="40" t="e">
        <f xml:space="preserve"> IF(AND(OR(NOT(ISNUMBER(#REF!)),#REF! &gt;= Misc!$O$5), OR(NOT(ISNUMBER(#REF!)),#REF! &lt;= Misc!$P$5),OR(NOT(ISNUMBER(Vertices[[#This Row],[X]])), Vertices[[#This Row],[X]] &gt;= Misc!$O$2), OR(NOT(ISNUMBER(Vertices[[#This Row],[X]])), Vertices[[#This Row],[X]] &lt;= Misc!$P$2),OR(NOT(ISNUMBER(Vertices[[#This Row],[Y]])), Vertices[[#This Row],[Y]] &gt;= Misc!$O$3), OR(NOT(ISNUMBER(Vertices[[#This Row],[Y]])), Vertices[[#This Row],[Y]] &lt;= Misc!$P$3),OR(NOT(ISNUMBER(Vertices[[#This Row],[Degree]])), Vertices[[#This Row],[Degree]] &gt;= Misc!$O$4), OR(NOT(ISNUMBER(Vertices[[#This Row],[Degree]])), Vertices[[#This Row],[Degree]] &lt;= Misc!$P$4),TRUE), TRUE, FALSE)</f>
        <v>#REF!</v>
      </c>
      <c r="O105" s="41" t="s">
        <v>393</v>
      </c>
      <c r="P105" s="1" t="s">
        <v>1311</v>
      </c>
      <c r="Q105" s="1" t="s">
        <v>465</v>
      </c>
      <c r="R105" s="1" t="s">
        <v>492</v>
      </c>
      <c r="S105" s="1" t="s">
        <v>631</v>
      </c>
      <c r="T105" s="1" t="s">
        <v>747</v>
      </c>
      <c r="U105" s="1" t="s">
        <v>866</v>
      </c>
      <c r="V105" s="1" t="s">
        <v>939</v>
      </c>
      <c r="W105" s="1"/>
      <c r="X105" s="1"/>
      <c r="Y105" s="1" t="s">
        <v>1088</v>
      </c>
    </row>
    <row r="106" spans="1:25" x14ac:dyDescent="0.2">
      <c r="A106" s="38" t="s">
        <v>306</v>
      </c>
      <c r="B106" s="39" t="s">
        <v>460</v>
      </c>
      <c r="C106" s="42"/>
      <c r="D106" s="43">
        <v>3334.0625</v>
      </c>
      <c r="E106" s="43">
        <v>6978.28955078125</v>
      </c>
      <c r="F106" s="44" t="s">
        <v>52</v>
      </c>
      <c r="G106" s="45"/>
      <c r="H106" s="45"/>
      <c r="I106" s="36">
        <v>2</v>
      </c>
      <c r="J106" s="37">
        <v>69.011508000000006</v>
      </c>
      <c r="K106" s="37">
        <v>2.3040000000000001E-3</v>
      </c>
      <c r="L106" s="37">
        <v>4.4099999999999999E-3</v>
      </c>
      <c r="M106" s="40">
        <v>159</v>
      </c>
      <c r="N106" s="40" t="e">
        <f xml:space="preserve"> IF(AND(OR(NOT(ISNUMBER(#REF!)),#REF! &gt;= Misc!$O$5), OR(NOT(ISNUMBER(#REF!)),#REF! &lt;= Misc!$P$5),OR(NOT(ISNUMBER(Vertices[[#This Row],[X]])), Vertices[[#This Row],[X]] &gt;= Misc!$O$2), OR(NOT(ISNUMBER(Vertices[[#This Row],[X]])), Vertices[[#This Row],[X]] &lt;= Misc!$P$2),OR(NOT(ISNUMBER(Vertices[[#This Row],[Y]])), Vertices[[#This Row],[Y]] &gt;= Misc!$O$3), OR(NOT(ISNUMBER(Vertices[[#This Row],[Y]])), Vertices[[#This Row],[Y]] &lt;= Misc!$P$3),OR(NOT(ISNUMBER(Vertices[[#This Row],[Degree]])), Vertices[[#This Row],[Degree]] &gt;= Misc!$O$4), OR(NOT(ISNUMBER(Vertices[[#This Row],[Degree]])), Vertices[[#This Row],[Degree]] &lt;= Misc!$P$4),TRUE), TRUE, FALSE)</f>
        <v>#REF!</v>
      </c>
      <c r="O106" s="41" t="s">
        <v>356</v>
      </c>
      <c r="P106" s="1" t="s">
        <v>460</v>
      </c>
      <c r="Q106" s="1" t="s">
        <v>465</v>
      </c>
      <c r="R106" s="1" t="s">
        <v>468</v>
      </c>
      <c r="S106" s="1" t="s">
        <v>674</v>
      </c>
      <c r="T106" s="1" t="s">
        <v>777</v>
      </c>
      <c r="U106" s="1" t="s">
        <v>905</v>
      </c>
      <c r="V106" s="1" t="s">
        <v>1394</v>
      </c>
      <c r="W106" s="1"/>
      <c r="X106" s="1"/>
      <c r="Y106" s="1" t="s">
        <v>1088</v>
      </c>
    </row>
    <row r="107" spans="1:25" x14ac:dyDescent="0.2">
      <c r="A107" s="38" t="s">
        <v>184</v>
      </c>
      <c r="B107" s="39" t="s">
        <v>1188</v>
      </c>
      <c r="C107" s="42"/>
      <c r="D107" s="43">
        <v>7593.12451171875</v>
      </c>
      <c r="E107" s="43">
        <v>5820.05517578125</v>
      </c>
      <c r="F107" s="44" t="s">
        <v>52</v>
      </c>
      <c r="G107" s="45"/>
      <c r="H107" s="45"/>
      <c r="I107" s="36">
        <v>3</v>
      </c>
      <c r="J107" s="37">
        <v>367</v>
      </c>
      <c r="K107" s="37">
        <v>2.3149999999999998E-3</v>
      </c>
      <c r="L107" s="37">
        <v>4.3779999999999999E-3</v>
      </c>
      <c r="M107" s="40">
        <v>100</v>
      </c>
      <c r="N107" s="40" t="e">
        <f xml:space="preserve"> IF(AND(OR(NOT(ISNUMBER(#REF!)),#REF! &gt;= Misc!$O$5), OR(NOT(ISNUMBER(#REF!)),#REF! &lt;= Misc!$P$5),OR(NOT(ISNUMBER(Vertices[[#This Row],[X]])), Vertices[[#This Row],[X]] &gt;= Misc!$O$2), OR(NOT(ISNUMBER(Vertices[[#This Row],[X]])), Vertices[[#This Row],[X]] &lt;= Misc!$P$2),OR(NOT(ISNUMBER(Vertices[[#This Row],[Y]])), Vertices[[#This Row],[Y]] &gt;= Misc!$O$3), OR(NOT(ISNUMBER(Vertices[[#This Row],[Y]])), Vertices[[#This Row],[Y]] &lt;= Misc!$P$3),OR(NOT(ISNUMBER(Vertices[[#This Row],[Degree]])), Vertices[[#This Row],[Degree]] &gt;= Misc!$O$4), OR(NOT(ISNUMBER(Vertices[[#This Row],[Degree]])), Vertices[[#This Row],[Degree]] &lt;= Misc!$P$4),TRUE), TRUE, FALSE)</f>
        <v>#REF!</v>
      </c>
      <c r="O107" s="41" t="s">
        <v>397</v>
      </c>
      <c r="P107" s="1" t="s">
        <v>1188</v>
      </c>
      <c r="Q107" s="1" t="s">
        <v>334</v>
      </c>
      <c r="R107" s="1" t="s">
        <v>510</v>
      </c>
      <c r="S107" s="1" t="s">
        <v>630</v>
      </c>
      <c r="T107" s="1" t="s">
        <v>746</v>
      </c>
      <c r="U107" s="1" t="s">
        <v>809</v>
      </c>
      <c r="V107" s="1" t="s">
        <v>1001</v>
      </c>
      <c r="W107" s="1"/>
      <c r="X107" s="1"/>
      <c r="Y107" s="1" t="s">
        <v>1088</v>
      </c>
    </row>
    <row r="108" spans="1:25" x14ac:dyDescent="0.2">
      <c r="A108" s="38" t="s">
        <v>296</v>
      </c>
      <c r="B108" s="39" t="s">
        <v>445</v>
      </c>
      <c r="C108" s="42"/>
      <c r="D108" s="43">
        <v>6282.4990234375</v>
      </c>
      <c r="E108" s="43">
        <v>7816.3515625</v>
      </c>
      <c r="F108" s="44" t="s">
        <v>52</v>
      </c>
      <c r="G108" s="45"/>
      <c r="H108" s="45"/>
      <c r="I108" s="36">
        <v>1</v>
      </c>
      <c r="J108" s="37">
        <v>0</v>
      </c>
      <c r="K108" s="37">
        <v>2.294E-3</v>
      </c>
      <c r="L108" s="37">
        <v>4.3340000000000002E-3</v>
      </c>
      <c r="M108" s="40">
        <v>22</v>
      </c>
      <c r="N108" s="40" t="e">
        <f xml:space="preserve"> IF(AND(OR(NOT(ISNUMBER(#REF!)),#REF! &gt;= Misc!$O$5), OR(NOT(ISNUMBER(#REF!)),#REF! &lt;= Misc!$P$5),OR(NOT(ISNUMBER(Vertices[[#This Row],[X]])), Vertices[[#This Row],[X]] &gt;= Misc!$O$2), OR(NOT(ISNUMBER(Vertices[[#This Row],[X]])), Vertices[[#This Row],[X]] &lt;= Misc!$P$2),OR(NOT(ISNUMBER(Vertices[[#This Row],[Y]])), Vertices[[#This Row],[Y]] &gt;= Misc!$O$3), OR(NOT(ISNUMBER(Vertices[[#This Row],[Y]])), Vertices[[#This Row],[Y]] &lt;= Misc!$P$3),OR(NOT(ISNUMBER(Vertices[[#This Row],[Degree]])), Vertices[[#This Row],[Degree]] &gt;= Misc!$O$4), OR(NOT(ISNUMBER(Vertices[[#This Row],[Degree]])), Vertices[[#This Row],[Degree]] &lt;= Misc!$P$4),TRUE), TRUE, FALSE)</f>
        <v>#REF!</v>
      </c>
      <c r="O108" s="41" t="s">
        <v>342</v>
      </c>
      <c r="P108" s="1" t="s">
        <v>445</v>
      </c>
      <c r="Q108" s="1" t="s">
        <v>465</v>
      </c>
      <c r="R108" s="1" t="s">
        <v>479</v>
      </c>
      <c r="S108" s="1" t="s">
        <v>563</v>
      </c>
      <c r="T108" s="1" t="s">
        <v>698</v>
      </c>
      <c r="U108" s="1" t="s">
        <v>805</v>
      </c>
      <c r="V108" s="1" t="s">
        <v>949</v>
      </c>
      <c r="W108" s="1"/>
      <c r="X108" s="1"/>
      <c r="Y108" s="1" t="s">
        <v>1088</v>
      </c>
    </row>
    <row r="109" spans="1:25" x14ac:dyDescent="0.2">
      <c r="A109" s="38" t="s">
        <v>299</v>
      </c>
      <c r="B109" s="39" t="s">
        <v>1287</v>
      </c>
      <c r="C109" s="42"/>
      <c r="D109" s="43">
        <v>3812.45361328125</v>
      </c>
      <c r="E109" s="43">
        <v>4971.55126953125</v>
      </c>
      <c r="F109" s="44" t="s">
        <v>52</v>
      </c>
      <c r="G109" s="45"/>
      <c r="H109" s="45"/>
      <c r="I109" s="36">
        <v>1</v>
      </c>
      <c r="J109" s="37">
        <v>0</v>
      </c>
      <c r="K109" s="37">
        <v>2.294E-3</v>
      </c>
      <c r="L109" s="37">
        <v>4.3340000000000002E-3</v>
      </c>
      <c r="M109" s="40">
        <v>28</v>
      </c>
      <c r="N109" s="40" t="e">
        <f xml:space="preserve"> IF(AND(OR(NOT(ISNUMBER(#REF!)),#REF! &gt;= Misc!$O$5), OR(NOT(ISNUMBER(#REF!)),#REF! &lt;= Misc!$P$5),OR(NOT(ISNUMBER(Vertices[[#This Row],[X]])), Vertices[[#This Row],[X]] &gt;= Misc!$O$2), OR(NOT(ISNUMBER(Vertices[[#This Row],[X]])), Vertices[[#This Row],[X]] &lt;= Misc!$P$2),OR(NOT(ISNUMBER(Vertices[[#This Row],[Y]])), Vertices[[#This Row],[Y]] &gt;= Misc!$O$3), OR(NOT(ISNUMBER(Vertices[[#This Row],[Y]])), Vertices[[#This Row],[Y]] &lt;= Misc!$P$3),OR(NOT(ISNUMBER(Vertices[[#This Row],[Degree]])), Vertices[[#This Row],[Degree]] &gt;= Misc!$O$4), OR(NOT(ISNUMBER(Vertices[[#This Row],[Degree]])), Vertices[[#This Row],[Degree]] &lt;= Misc!$P$4),TRUE), TRUE, FALSE)</f>
        <v>#REF!</v>
      </c>
      <c r="O109" s="41" t="s">
        <v>348</v>
      </c>
      <c r="P109" s="1" t="s">
        <v>1287</v>
      </c>
      <c r="Q109" s="1" t="s">
        <v>334</v>
      </c>
      <c r="R109" s="1" t="s">
        <v>468</v>
      </c>
      <c r="S109" s="1" t="s">
        <v>567</v>
      </c>
      <c r="T109" s="1" t="s">
        <v>1349</v>
      </c>
      <c r="U109" s="1" t="s">
        <v>810</v>
      </c>
      <c r="V109" s="1" t="s">
        <v>952</v>
      </c>
      <c r="W109" s="1" t="s">
        <v>1023</v>
      </c>
      <c r="X109" s="1"/>
      <c r="Y109" s="1" t="s">
        <v>1088</v>
      </c>
    </row>
    <row r="110" spans="1:25" x14ac:dyDescent="0.2">
      <c r="A110" s="38" t="s">
        <v>305</v>
      </c>
      <c r="B110" s="39" t="s">
        <v>1452</v>
      </c>
      <c r="C110" s="42"/>
      <c r="D110" s="43">
        <v>3543.15087890625</v>
      </c>
      <c r="E110" s="43">
        <v>3198.60009765625</v>
      </c>
      <c r="F110" s="44" t="s">
        <v>52</v>
      </c>
      <c r="G110" s="45"/>
      <c r="H110" s="45"/>
      <c r="I110" s="36">
        <v>1</v>
      </c>
      <c r="J110" s="37">
        <v>0</v>
      </c>
      <c r="K110" s="37">
        <v>2.294E-3</v>
      </c>
      <c r="L110" s="37">
        <v>4.3340000000000002E-3</v>
      </c>
      <c r="M110" s="40">
        <v>57</v>
      </c>
      <c r="N110" s="40" t="e">
        <f xml:space="preserve"> IF(AND(OR(NOT(ISNUMBER(#REF!)),#REF! &gt;= Misc!$O$5), OR(NOT(ISNUMBER(#REF!)),#REF! &lt;= Misc!$P$5),OR(NOT(ISNUMBER(Vertices[[#This Row],[X]])), Vertices[[#This Row],[X]] &gt;= Misc!$O$2), OR(NOT(ISNUMBER(Vertices[[#This Row],[X]])), Vertices[[#This Row],[X]] &lt;= Misc!$P$2),OR(NOT(ISNUMBER(Vertices[[#This Row],[Y]])), Vertices[[#This Row],[Y]] &gt;= Misc!$O$3), OR(NOT(ISNUMBER(Vertices[[#This Row],[Y]])), Vertices[[#This Row],[Y]] &lt;= Misc!$P$3),OR(NOT(ISNUMBER(Vertices[[#This Row],[Degree]])), Vertices[[#This Row],[Degree]] &gt;= Misc!$O$4), OR(NOT(ISNUMBER(Vertices[[#This Row],[Degree]])), Vertices[[#This Row],[Degree]] &lt;= Misc!$P$4),TRUE), TRUE, FALSE)</f>
        <v>#REF!</v>
      </c>
      <c r="O110" s="41" t="s">
        <v>368</v>
      </c>
      <c r="P110" s="1" t="s">
        <v>1452</v>
      </c>
      <c r="Q110" s="1" t="s">
        <v>465</v>
      </c>
      <c r="R110" s="1" t="s">
        <v>468</v>
      </c>
      <c r="S110" s="1" t="s">
        <v>593</v>
      </c>
      <c r="T110" s="1" t="s">
        <v>729</v>
      </c>
      <c r="U110" s="1" t="s">
        <v>835</v>
      </c>
      <c r="V110" s="1" t="s">
        <v>972</v>
      </c>
      <c r="W110" s="1" t="s">
        <v>1030</v>
      </c>
      <c r="X110" s="1"/>
      <c r="Y110" s="1" t="s">
        <v>1088</v>
      </c>
    </row>
    <row r="111" spans="1:25" x14ac:dyDescent="0.2">
      <c r="A111" s="38" t="s">
        <v>312</v>
      </c>
      <c r="B111" s="39" t="s">
        <v>451</v>
      </c>
      <c r="C111" s="42"/>
      <c r="D111" s="43">
        <v>6089.4697265625</v>
      </c>
      <c r="E111" s="43">
        <v>7348.50537109375</v>
      </c>
      <c r="F111" s="44" t="s">
        <v>52</v>
      </c>
      <c r="G111" s="45"/>
      <c r="H111" s="45"/>
      <c r="I111" s="36">
        <v>1</v>
      </c>
      <c r="J111" s="37">
        <v>0</v>
      </c>
      <c r="K111" s="37">
        <v>2.294E-3</v>
      </c>
      <c r="L111" s="37">
        <v>4.3340000000000002E-3</v>
      </c>
      <c r="M111" s="40">
        <v>71</v>
      </c>
      <c r="N111" s="40" t="e">
        <f xml:space="preserve"> IF(AND(OR(NOT(ISNUMBER(#REF!)),#REF! &gt;= Misc!$O$5), OR(NOT(ISNUMBER(#REF!)),#REF! &lt;= Misc!$P$5),OR(NOT(ISNUMBER(Vertices[[#This Row],[X]])), Vertices[[#This Row],[X]] &gt;= Misc!$O$2), OR(NOT(ISNUMBER(Vertices[[#This Row],[X]])), Vertices[[#This Row],[X]] &lt;= Misc!$P$2),OR(NOT(ISNUMBER(Vertices[[#This Row],[Y]])), Vertices[[#This Row],[Y]] &gt;= Misc!$O$3), OR(NOT(ISNUMBER(Vertices[[#This Row],[Y]])), Vertices[[#This Row],[Y]] &lt;= Misc!$P$3),OR(NOT(ISNUMBER(Vertices[[#This Row],[Degree]])), Vertices[[#This Row],[Degree]] &gt;= Misc!$O$4), OR(NOT(ISNUMBER(Vertices[[#This Row],[Degree]])), Vertices[[#This Row],[Degree]] &lt;= Misc!$P$4),TRUE), TRUE, FALSE)</f>
        <v>#REF!</v>
      </c>
      <c r="O111" s="41" t="s">
        <v>379</v>
      </c>
      <c r="P111" s="1" t="s">
        <v>451</v>
      </c>
      <c r="Q111" s="1" t="s">
        <v>333</v>
      </c>
      <c r="R111" s="1" t="s">
        <v>499</v>
      </c>
      <c r="S111" s="1" t="s">
        <v>606</v>
      </c>
      <c r="T111" s="1" t="s">
        <v>735</v>
      </c>
      <c r="U111" s="1" t="s">
        <v>847</v>
      </c>
      <c r="V111" s="1" t="s">
        <v>939</v>
      </c>
      <c r="W111" s="1"/>
      <c r="X111" s="1"/>
      <c r="Y111" s="1" t="s">
        <v>1088</v>
      </c>
    </row>
    <row r="112" spans="1:25" x14ac:dyDescent="0.2">
      <c r="A112" s="38" t="s">
        <v>319</v>
      </c>
      <c r="B112" s="39" t="s">
        <v>1372</v>
      </c>
      <c r="C112" s="42"/>
      <c r="D112" s="43">
        <v>3647.894287109375</v>
      </c>
      <c r="E112" s="43">
        <v>7589.46142578125</v>
      </c>
      <c r="F112" s="44" t="s">
        <v>52</v>
      </c>
      <c r="G112" s="45"/>
      <c r="H112" s="45"/>
      <c r="I112" s="36">
        <v>1</v>
      </c>
      <c r="J112" s="37">
        <v>0</v>
      </c>
      <c r="K112" s="37">
        <v>2.294E-3</v>
      </c>
      <c r="L112" s="37">
        <v>4.3340000000000002E-3</v>
      </c>
      <c r="M112" s="40">
        <v>83</v>
      </c>
      <c r="N112" s="40" t="e">
        <f xml:space="preserve"> IF(AND(OR(NOT(ISNUMBER(#REF!)),#REF! &gt;= Misc!$O$5), OR(NOT(ISNUMBER(#REF!)),#REF! &lt;= Misc!$P$5),OR(NOT(ISNUMBER(Vertices[[#This Row],[X]])), Vertices[[#This Row],[X]] &gt;= Misc!$O$2), OR(NOT(ISNUMBER(Vertices[[#This Row],[X]])), Vertices[[#This Row],[X]] &lt;= Misc!$P$2),OR(NOT(ISNUMBER(Vertices[[#This Row],[Y]])), Vertices[[#This Row],[Y]] &gt;= Misc!$O$3), OR(NOT(ISNUMBER(Vertices[[#This Row],[Y]])), Vertices[[#This Row],[Y]] &lt;= Misc!$P$3),OR(NOT(ISNUMBER(Vertices[[#This Row],[Degree]])), Vertices[[#This Row],[Degree]] &gt;= Misc!$O$4), OR(NOT(ISNUMBER(Vertices[[#This Row],[Degree]])), Vertices[[#This Row],[Degree]] &lt;= Misc!$P$4),TRUE), TRUE, FALSE)</f>
        <v>#REF!</v>
      </c>
      <c r="O112" s="41" t="s">
        <v>356</v>
      </c>
      <c r="P112" s="1" t="s">
        <v>1372</v>
      </c>
      <c r="Q112" s="1" t="s">
        <v>465</v>
      </c>
      <c r="R112" s="1" t="s">
        <v>1384</v>
      </c>
      <c r="S112" s="1" t="s">
        <v>614</v>
      </c>
      <c r="T112" s="1" t="s">
        <v>741</v>
      </c>
      <c r="U112" s="1" t="s">
        <v>854</v>
      </c>
      <c r="V112" s="1" t="s">
        <v>992</v>
      </c>
      <c r="W112" s="1"/>
      <c r="X112" s="1"/>
      <c r="Y112" s="1" t="s">
        <v>1088</v>
      </c>
    </row>
    <row r="113" spans="1:25" x14ac:dyDescent="0.2">
      <c r="A113" s="38" t="s">
        <v>284</v>
      </c>
      <c r="B113" s="39" t="s">
        <v>1373</v>
      </c>
      <c r="C113" s="42"/>
      <c r="D113" s="43">
        <v>3967.75634765625</v>
      </c>
      <c r="E113" s="43">
        <v>7404.23388671875</v>
      </c>
      <c r="F113" s="44" t="s">
        <v>52</v>
      </c>
      <c r="G113" s="45"/>
      <c r="H113" s="45"/>
      <c r="I113" s="36">
        <v>1</v>
      </c>
      <c r="J113" s="37">
        <v>0</v>
      </c>
      <c r="K113" s="37">
        <v>2.294E-3</v>
      </c>
      <c r="L113" s="37">
        <v>4.3340000000000002E-3</v>
      </c>
      <c r="M113" s="40">
        <v>88</v>
      </c>
      <c r="N113" s="40" t="e">
        <f xml:space="preserve"> IF(AND(OR(NOT(ISNUMBER(#REF!)),#REF! &gt;= Misc!$O$5), OR(NOT(ISNUMBER(#REF!)),#REF! &lt;= Misc!$P$5),OR(NOT(ISNUMBER(Vertices[[#This Row],[X]])), Vertices[[#This Row],[X]] &gt;= Misc!$O$2), OR(NOT(ISNUMBER(Vertices[[#This Row],[X]])), Vertices[[#This Row],[X]] &lt;= Misc!$P$2),OR(NOT(ISNUMBER(Vertices[[#This Row],[Y]])), Vertices[[#This Row],[Y]] &gt;= Misc!$O$3), OR(NOT(ISNUMBER(Vertices[[#This Row],[Y]])), Vertices[[#This Row],[Y]] &lt;= Misc!$P$3),OR(NOT(ISNUMBER(Vertices[[#This Row],[Degree]])), Vertices[[#This Row],[Degree]] &gt;= Misc!$O$4), OR(NOT(ISNUMBER(Vertices[[#This Row],[Degree]])), Vertices[[#This Row],[Degree]] &lt;= Misc!$P$4),TRUE), TRUE, FALSE)</f>
        <v>#REF!</v>
      </c>
      <c r="O113" s="41" t="s">
        <v>342</v>
      </c>
      <c r="P113" s="1" t="s">
        <v>1373</v>
      </c>
      <c r="Q113" s="1" t="s">
        <v>465</v>
      </c>
      <c r="R113" s="1" t="s">
        <v>507</v>
      </c>
      <c r="S113" s="1" t="s">
        <v>619</v>
      </c>
      <c r="T113" s="1" t="s">
        <v>698</v>
      </c>
      <c r="U113" s="1" t="s">
        <v>858</v>
      </c>
      <c r="V113" s="1" t="s">
        <v>995</v>
      </c>
      <c r="W113" s="1"/>
      <c r="X113" s="1"/>
      <c r="Y113" s="1" t="s">
        <v>1088</v>
      </c>
    </row>
    <row r="114" spans="1:25" x14ac:dyDescent="0.2">
      <c r="A114" s="38" t="s">
        <v>293</v>
      </c>
      <c r="B114" s="39" t="s">
        <v>1264</v>
      </c>
      <c r="C114" s="42"/>
      <c r="D114" s="43">
        <v>4459.62646484375</v>
      </c>
      <c r="E114" s="43">
        <v>2950.98486328125</v>
      </c>
      <c r="F114" s="44" t="s">
        <v>52</v>
      </c>
      <c r="G114" s="45"/>
      <c r="H114" s="45"/>
      <c r="I114" s="36">
        <v>1</v>
      </c>
      <c r="J114" s="37">
        <v>0</v>
      </c>
      <c r="K114" s="37">
        <v>2.294E-3</v>
      </c>
      <c r="L114" s="37">
        <v>4.3340000000000002E-3</v>
      </c>
      <c r="M114" s="40">
        <v>105</v>
      </c>
      <c r="N114" s="40" t="e">
        <f xml:space="preserve"> IF(AND(OR(NOT(ISNUMBER(#REF!)),#REF! &gt;= Misc!$O$5), OR(NOT(ISNUMBER(#REF!)),#REF! &lt;= Misc!$P$5),OR(NOT(ISNUMBER(Vertices[[#This Row],[X]])), Vertices[[#This Row],[X]] &gt;= Misc!$O$2), OR(NOT(ISNUMBER(Vertices[[#This Row],[X]])), Vertices[[#This Row],[X]] &lt;= Misc!$P$2),OR(NOT(ISNUMBER(Vertices[[#This Row],[Y]])), Vertices[[#This Row],[Y]] &gt;= Misc!$O$3), OR(NOT(ISNUMBER(Vertices[[#This Row],[Y]])), Vertices[[#This Row],[Y]] &lt;= Misc!$P$3),OR(NOT(ISNUMBER(Vertices[[#This Row],[Degree]])), Vertices[[#This Row],[Degree]] &gt;= Misc!$O$4), OR(NOT(ISNUMBER(Vertices[[#This Row],[Degree]])), Vertices[[#This Row],[Degree]] &lt;= Misc!$P$4),TRUE), TRUE, FALSE)</f>
        <v>#REF!</v>
      </c>
      <c r="O114" s="41" t="s">
        <v>400</v>
      </c>
      <c r="P114" s="1" t="s">
        <v>1264</v>
      </c>
      <c r="Q114" s="1" t="s">
        <v>334</v>
      </c>
      <c r="R114" s="1" t="s">
        <v>468</v>
      </c>
      <c r="S114" s="1" t="s">
        <v>631</v>
      </c>
      <c r="T114" s="1" t="s">
        <v>749</v>
      </c>
      <c r="U114" s="1" t="s">
        <v>1388</v>
      </c>
      <c r="V114" s="1" t="s">
        <v>1393</v>
      </c>
      <c r="W114" s="1"/>
      <c r="X114" s="1"/>
      <c r="Y114" s="1" t="s">
        <v>1088</v>
      </c>
    </row>
    <row r="115" spans="1:25" x14ac:dyDescent="0.2">
      <c r="A115" s="38" t="s">
        <v>320</v>
      </c>
      <c r="B115" s="39" t="s">
        <v>1315</v>
      </c>
      <c r="C115" s="42"/>
      <c r="D115" s="43">
        <v>5567.76513671875</v>
      </c>
      <c r="E115" s="43">
        <v>7705.65673828125</v>
      </c>
      <c r="F115" s="44" t="s">
        <v>52</v>
      </c>
      <c r="G115" s="45"/>
      <c r="H115" s="45"/>
      <c r="I115" s="36">
        <v>1</v>
      </c>
      <c r="J115" s="37">
        <v>0</v>
      </c>
      <c r="K115" s="37">
        <v>2.294E-3</v>
      </c>
      <c r="L115" s="37">
        <v>4.3340000000000002E-3</v>
      </c>
      <c r="M115" s="40">
        <v>106</v>
      </c>
      <c r="N115" s="40" t="e">
        <f xml:space="preserve"> IF(AND(OR(NOT(ISNUMBER(#REF!)),#REF! &gt;= Misc!$O$5), OR(NOT(ISNUMBER(#REF!)),#REF! &lt;= Misc!$P$5),OR(NOT(ISNUMBER(Vertices[[#This Row],[X]])), Vertices[[#This Row],[X]] &gt;= Misc!$O$2), OR(NOT(ISNUMBER(Vertices[[#This Row],[X]])), Vertices[[#This Row],[X]] &lt;= Misc!$P$2),OR(NOT(ISNUMBER(Vertices[[#This Row],[Y]])), Vertices[[#This Row],[Y]] &gt;= Misc!$O$3), OR(NOT(ISNUMBER(Vertices[[#This Row],[Y]])), Vertices[[#This Row],[Y]] &lt;= Misc!$P$3),OR(NOT(ISNUMBER(Vertices[[#This Row],[Degree]])), Vertices[[#This Row],[Degree]] &gt;= Misc!$O$4), OR(NOT(ISNUMBER(Vertices[[#This Row],[Degree]])), Vertices[[#This Row],[Degree]] &lt;= Misc!$P$4),TRUE), TRUE, FALSE)</f>
        <v>#REF!</v>
      </c>
      <c r="O115" s="41" t="s">
        <v>393</v>
      </c>
      <c r="P115" s="1" t="s">
        <v>1315</v>
      </c>
      <c r="Q115" s="1" t="s">
        <v>465</v>
      </c>
      <c r="R115" s="1" t="s">
        <v>512</v>
      </c>
      <c r="S115" s="1" t="s">
        <v>635</v>
      </c>
      <c r="T115" s="1" t="s">
        <v>698</v>
      </c>
      <c r="U115" s="1" t="s">
        <v>870</v>
      </c>
      <c r="V115" s="1" t="s">
        <v>1394</v>
      </c>
      <c r="W115" s="1"/>
      <c r="X115" s="1"/>
      <c r="Y115" s="1" t="s">
        <v>1088</v>
      </c>
    </row>
    <row r="116" spans="1:25" x14ac:dyDescent="0.2">
      <c r="A116" s="38" t="s">
        <v>310</v>
      </c>
      <c r="B116" s="39" t="s">
        <v>1265</v>
      </c>
      <c r="C116" s="42"/>
      <c r="D116" s="43">
        <v>5343.82958984375</v>
      </c>
      <c r="E116" s="43">
        <v>7549.21728515625</v>
      </c>
      <c r="F116" s="44" t="s">
        <v>52</v>
      </c>
      <c r="G116" s="45"/>
      <c r="H116" s="45"/>
      <c r="I116" s="36">
        <v>1</v>
      </c>
      <c r="J116" s="37">
        <v>0</v>
      </c>
      <c r="K116" s="37">
        <v>2.294E-3</v>
      </c>
      <c r="L116" s="37">
        <v>4.3340000000000002E-3</v>
      </c>
      <c r="M116" s="40">
        <v>107</v>
      </c>
      <c r="N116" s="40" t="e">
        <f xml:space="preserve"> IF(AND(OR(NOT(ISNUMBER(#REF!)),#REF! &gt;= Misc!$O$5), OR(NOT(ISNUMBER(#REF!)),#REF! &lt;= Misc!$P$5),OR(NOT(ISNUMBER(Vertices[[#This Row],[X]])), Vertices[[#This Row],[X]] &gt;= Misc!$O$2), OR(NOT(ISNUMBER(Vertices[[#This Row],[X]])), Vertices[[#This Row],[X]] &lt;= Misc!$P$2),OR(NOT(ISNUMBER(Vertices[[#This Row],[Y]])), Vertices[[#This Row],[Y]] &gt;= Misc!$O$3), OR(NOT(ISNUMBER(Vertices[[#This Row],[Y]])), Vertices[[#This Row],[Y]] &lt;= Misc!$P$3),OR(NOT(ISNUMBER(Vertices[[#This Row],[Degree]])), Vertices[[#This Row],[Degree]] &gt;= Misc!$O$4), OR(NOT(ISNUMBER(Vertices[[#This Row],[Degree]])), Vertices[[#This Row],[Degree]] &lt;= Misc!$P$4),TRUE), TRUE, FALSE)</f>
        <v>#REF!</v>
      </c>
      <c r="O116" s="41" t="s">
        <v>401</v>
      </c>
      <c r="P116" s="1" t="s">
        <v>1265</v>
      </c>
      <c r="Q116" s="1" t="s">
        <v>378</v>
      </c>
      <c r="R116" s="1" t="s">
        <v>513</v>
      </c>
      <c r="S116" s="1" t="s">
        <v>636</v>
      </c>
      <c r="T116" s="1" t="s">
        <v>387</v>
      </c>
      <c r="U116" s="1"/>
      <c r="V116" s="1" t="s">
        <v>939</v>
      </c>
      <c r="W116" s="1"/>
      <c r="X116" s="1"/>
      <c r="Y116" s="1" t="s">
        <v>1088</v>
      </c>
    </row>
    <row r="117" spans="1:25" x14ac:dyDescent="0.2">
      <c r="A117" s="38" t="s">
        <v>316</v>
      </c>
      <c r="B117" s="39" t="s">
        <v>1097</v>
      </c>
      <c r="C117" s="42"/>
      <c r="D117" s="43">
        <v>4890.798828125</v>
      </c>
      <c r="E117" s="43">
        <v>7406.4326171875</v>
      </c>
      <c r="F117" s="44" t="s">
        <v>52</v>
      </c>
      <c r="G117" s="45"/>
      <c r="H117" s="45"/>
      <c r="I117" s="36">
        <v>1</v>
      </c>
      <c r="J117" s="37">
        <v>0</v>
      </c>
      <c r="K117" s="37">
        <v>2.294E-3</v>
      </c>
      <c r="L117" s="37">
        <v>4.3340000000000002E-3</v>
      </c>
      <c r="M117" s="40">
        <v>115</v>
      </c>
      <c r="N117" s="40" t="e">
        <f xml:space="preserve"> IF(AND(OR(NOT(ISNUMBER(#REF!)),#REF! &gt;= Misc!$O$5), OR(NOT(ISNUMBER(#REF!)),#REF! &lt;= Misc!$P$5),OR(NOT(ISNUMBER(Vertices[[#This Row],[X]])), Vertices[[#This Row],[X]] &gt;= Misc!$O$2), OR(NOT(ISNUMBER(Vertices[[#This Row],[X]])), Vertices[[#This Row],[X]] &lt;= Misc!$P$2),OR(NOT(ISNUMBER(Vertices[[#This Row],[Y]])), Vertices[[#This Row],[Y]] &gt;= Misc!$O$3), OR(NOT(ISNUMBER(Vertices[[#This Row],[Y]])), Vertices[[#This Row],[Y]] &lt;= Misc!$P$3),OR(NOT(ISNUMBER(Vertices[[#This Row],[Degree]])), Vertices[[#This Row],[Degree]] &gt;= Misc!$O$4), OR(NOT(ISNUMBER(Vertices[[#This Row],[Degree]])), Vertices[[#This Row],[Degree]] &lt;= Misc!$P$4),TRUE), TRUE, FALSE)</f>
        <v>#REF!</v>
      </c>
      <c r="O117" s="41" t="s">
        <v>333</v>
      </c>
      <c r="P117" s="1" t="s">
        <v>1097</v>
      </c>
      <c r="Q117" s="1" t="s">
        <v>333</v>
      </c>
      <c r="R117" s="1" t="s">
        <v>516</v>
      </c>
      <c r="S117" s="1" t="s">
        <v>642</v>
      </c>
      <c r="T117" s="1" t="s">
        <v>756</v>
      </c>
      <c r="U117" s="1" t="s">
        <v>878</v>
      </c>
      <c r="V117" s="1" t="s">
        <v>939</v>
      </c>
      <c r="W117" s="1"/>
      <c r="X117" s="1"/>
      <c r="Y117" s="1" t="s">
        <v>1088</v>
      </c>
    </row>
    <row r="118" spans="1:25" x14ac:dyDescent="0.2">
      <c r="A118" s="38" t="s">
        <v>194</v>
      </c>
      <c r="B118" s="39" t="s">
        <v>461</v>
      </c>
      <c r="C118" s="42"/>
      <c r="D118" s="43">
        <v>3858.610595703125</v>
      </c>
      <c r="E118" s="43">
        <v>3668.1767578125</v>
      </c>
      <c r="F118" s="44" t="s">
        <v>52</v>
      </c>
      <c r="G118" s="45"/>
      <c r="H118" s="45"/>
      <c r="I118" s="36">
        <v>1</v>
      </c>
      <c r="J118" s="37">
        <v>0</v>
      </c>
      <c r="K118" s="37">
        <v>2.294E-3</v>
      </c>
      <c r="L118" s="37">
        <v>4.3340000000000002E-3</v>
      </c>
      <c r="M118" s="40">
        <v>121</v>
      </c>
      <c r="N118" s="40" t="e">
        <f xml:space="preserve"> IF(AND(OR(NOT(ISNUMBER(#REF!)),#REF! &gt;= Misc!$O$5), OR(NOT(ISNUMBER(#REF!)),#REF! &lt;= Misc!$P$5),OR(NOT(ISNUMBER(Vertices[[#This Row],[X]])), Vertices[[#This Row],[X]] &gt;= Misc!$O$2), OR(NOT(ISNUMBER(Vertices[[#This Row],[X]])), Vertices[[#This Row],[X]] &lt;= Misc!$P$2),OR(NOT(ISNUMBER(Vertices[[#This Row],[Y]])), Vertices[[#This Row],[Y]] &gt;= Misc!$O$3), OR(NOT(ISNUMBER(Vertices[[#This Row],[Y]])), Vertices[[#This Row],[Y]] &lt;= Misc!$P$3),OR(NOT(ISNUMBER(Vertices[[#This Row],[Degree]])), Vertices[[#This Row],[Degree]] &gt;= Misc!$O$4), OR(NOT(ISNUMBER(Vertices[[#This Row],[Degree]])), Vertices[[#This Row],[Degree]] &lt;= Misc!$P$4),TRUE), TRUE, FALSE)</f>
        <v>#REF!</v>
      </c>
      <c r="O118" s="41" t="s">
        <v>407</v>
      </c>
      <c r="P118" s="1" t="s">
        <v>461</v>
      </c>
      <c r="Q118" s="1" t="s">
        <v>465</v>
      </c>
      <c r="R118" s="1" t="s">
        <v>497</v>
      </c>
      <c r="S118" s="1" t="s">
        <v>645</v>
      </c>
      <c r="T118" s="1" t="s">
        <v>760</v>
      </c>
      <c r="U118" s="1"/>
      <c r="V118" s="1" t="s">
        <v>939</v>
      </c>
      <c r="W118" s="1"/>
      <c r="X118" s="1"/>
      <c r="Y118" s="1" t="s">
        <v>1088</v>
      </c>
    </row>
    <row r="119" spans="1:25" x14ac:dyDescent="0.2">
      <c r="A119" s="38" t="s">
        <v>302</v>
      </c>
      <c r="B119" s="39" t="s">
        <v>456</v>
      </c>
      <c r="C119" s="42"/>
      <c r="D119" s="43">
        <v>6176.48486328125</v>
      </c>
      <c r="E119" s="43">
        <v>8157.38427734375</v>
      </c>
      <c r="F119" s="44" t="s">
        <v>52</v>
      </c>
      <c r="G119" s="45"/>
      <c r="H119" s="45"/>
      <c r="I119" s="36">
        <v>1</v>
      </c>
      <c r="J119" s="37">
        <v>0</v>
      </c>
      <c r="K119" s="37">
        <v>2.294E-3</v>
      </c>
      <c r="L119" s="37">
        <v>4.3340000000000002E-3</v>
      </c>
      <c r="M119" s="40">
        <v>128</v>
      </c>
      <c r="N119" s="40" t="e">
        <f xml:space="preserve"> IF(AND(OR(NOT(ISNUMBER(#REF!)),#REF! &gt;= Misc!$O$5), OR(NOT(ISNUMBER(#REF!)),#REF! &lt;= Misc!$P$5),OR(NOT(ISNUMBER(Vertices[[#This Row],[X]])), Vertices[[#This Row],[X]] &gt;= Misc!$O$2), OR(NOT(ISNUMBER(Vertices[[#This Row],[X]])), Vertices[[#This Row],[X]] &lt;= Misc!$P$2),OR(NOT(ISNUMBER(Vertices[[#This Row],[Y]])), Vertices[[#This Row],[Y]] &gt;= Misc!$O$3), OR(NOT(ISNUMBER(Vertices[[#This Row],[Y]])), Vertices[[#This Row],[Y]] &lt;= Misc!$P$3),OR(NOT(ISNUMBER(Vertices[[#This Row],[Degree]])), Vertices[[#This Row],[Degree]] &gt;= Misc!$O$4), OR(NOT(ISNUMBER(Vertices[[#This Row],[Degree]])), Vertices[[#This Row],[Degree]] &lt;= Misc!$P$4),TRUE), TRUE, FALSE)</f>
        <v>#REF!</v>
      </c>
      <c r="O119" s="41" t="s">
        <v>393</v>
      </c>
      <c r="P119" s="1" t="s">
        <v>456</v>
      </c>
      <c r="Q119" s="1" t="s">
        <v>465</v>
      </c>
      <c r="R119" s="1" t="s">
        <v>492</v>
      </c>
      <c r="S119" s="1" t="s">
        <v>645</v>
      </c>
      <c r="T119" s="1" t="s">
        <v>764</v>
      </c>
      <c r="U119" s="1" t="s">
        <v>885</v>
      </c>
      <c r="V119" s="1" t="s">
        <v>939</v>
      </c>
      <c r="W119" s="1"/>
      <c r="X119" s="1"/>
      <c r="Y119" s="1" t="s">
        <v>1088</v>
      </c>
    </row>
    <row r="120" spans="1:25" x14ac:dyDescent="0.2">
      <c r="A120" s="38" t="s">
        <v>283</v>
      </c>
      <c r="B120" s="39" t="s">
        <v>1326</v>
      </c>
      <c r="C120" s="42"/>
      <c r="D120" s="43">
        <v>4135.19140625</v>
      </c>
      <c r="E120" s="43">
        <v>3445.08935546875</v>
      </c>
      <c r="F120" s="44" t="s">
        <v>52</v>
      </c>
      <c r="G120" s="45"/>
      <c r="H120" s="45"/>
      <c r="I120" s="36">
        <v>1</v>
      </c>
      <c r="J120" s="37">
        <v>0</v>
      </c>
      <c r="K120" s="37">
        <v>2.294E-3</v>
      </c>
      <c r="L120" s="37">
        <v>4.3340000000000002E-3</v>
      </c>
      <c r="M120" s="40">
        <v>141</v>
      </c>
      <c r="N120" s="40" t="e">
        <f xml:space="preserve"> IF(AND(OR(NOT(ISNUMBER(#REF!)),#REF! &gt;= Misc!$O$5), OR(NOT(ISNUMBER(#REF!)),#REF! &lt;= Misc!$P$5),OR(NOT(ISNUMBER(Vertices[[#This Row],[X]])), Vertices[[#This Row],[X]] &gt;= Misc!$O$2), OR(NOT(ISNUMBER(Vertices[[#This Row],[X]])), Vertices[[#This Row],[X]] &lt;= Misc!$P$2),OR(NOT(ISNUMBER(Vertices[[#This Row],[Y]])), Vertices[[#This Row],[Y]] &gt;= Misc!$O$3), OR(NOT(ISNUMBER(Vertices[[#This Row],[Y]])), Vertices[[#This Row],[Y]] &lt;= Misc!$P$3),OR(NOT(ISNUMBER(Vertices[[#This Row],[Degree]])), Vertices[[#This Row],[Degree]] &gt;= Misc!$O$4), OR(NOT(ISNUMBER(Vertices[[#This Row],[Degree]])), Vertices[[#This Row],[Degree]] &lt;= Misc!$P$4),TRUE), TRUE, FALSE)</f>
        <v>#REF!</v>
      </c>
      <c r="O120" s="41" t="s">
        <v>342</v>
      </c>
      <c r="P120" s="1" t="s">
        <v>1326</v>
      </c>
      <c r="Q120" s="1" t="s">
        <v>465</v>
      </c>
      <c r="R120" s="1" t="s">
        <v>525</v>
      </c>
      <c r="S120" s="1" t="s">
        <v>660</v>
      </c>
      <c r="T120" s="1" t="s">
        <v>698</v>
      </c>
      <c r="U120" s="1" t="s">
        <v>894</v>
      </c>
      <c r="V120" s="1" t="s">
        <v>1394</v>
      </c>
      <c r="W120" s="1"/>
      <c r="X120" s="1"/>
      <c r="Y120" s="1" t="s">
        <v>1088</v>
      </c>
    </row>
    <row r="121" spans="1:25" ht="14.5" customHeight="1" x14ac:dyDescent="0.2">
      <c r="A121" s="38" t="s">
        <v>193</v>
      </c>
      <c r="B121" s="39" t="s">
        <v>461</v>
      </c>
      <c r="C121" s="42"/>
      <c r="D121" s="43">
        <v>4356.1748046875</v>
      </c>
      <c r="E121" s="43">
        <v>7924.09521484375</v>
      </c>
      <c r="F121" s="44" t="s">
        <v>52</v>
      </c>
      <c r="G121" s="45"/>
      <c r="H121" s="45"/>
      <c r="I121" s="36">
        <v>1</v>
      </c>
      <c r="J121" s="37">
        <v>0</v>
      </c>
      <c r="K121" s="37">
        <v>2.294E-3</v>
      </c>
      <c r="L121" s="37">
        <v>4.3340000000000002E-3</v>
      </c>
      <c r="M121" s="40">
        <v>160</v>
      </c>
      <c r="N121" s="40" t="e">
        <f xml:space="preserve"> IF(AND(OR(NOT(ISNUMBER(#REF!)),#REF! &gt;= Misc!$O$5), OR(NOT(ISNUMBER(#REF!)),#REF! &lt;= Misc!$P$5),OR(NOT(ISNUMBER(Vertices[[#This Row],[X]])), Vertices[[#This Row],[X]] &gt;= Misc!$O$2), OR(NOT(ISNUMBER(Vertices[[#This Row],[X]])), Vertices[[#This Row],[X]] &lt;= Misc!$P$2),OR(NOT(ISNUMBER(Vertices[[#This Row],[Y]])), Vertices[[#This Row],[Y]] &gt;= Misc!$O$3), OR(NOT(ISNUMBER(Vertices[[#This Row],[Y]])), Vertices[[#This Row],[Y]] &lt;= Misc!$P$3),OR(NOT(ISNUMBER(Vertices[[#This Row],[Degree]])), Vertices[[#This Row],[Degree]] &gt;= Misc!$O$4), OR(NOT(ISNUMBER(Vertices[[#This Row],[Degree]])), Vertices[[#This Row],[Degree]] &lt;= Misc!$P$4),TRUE), TRUE, FALSE)</f>
        <v>#REF!</v>
      </c>
      <c r="O121" s="41" t="s">
        <v>407</v>
      </c>
      <c r="P121" s="1" t="s">
        <v>461</v>
      </c>
      <c r="Q121" s="1" t="s">
        <v>465</v>
      </c>
      <c r="R121" s="1" t="s">
        <v>468</v>
      </c>
      <c r="S121" s="1" t="s">
        <v>674</v>
      </c>
      <c r="T121" s="1" t="s">
        <v>778</v>
      </c>
      <c r="U121" s="1" t="s">
        <v>803</v>
      </c>
      <c r="V121" s="1" t="s">
        <v>1394</v>
      </c>
      <c r="W121" s="1"/>
      <c r="X121" s="1"/>
      <c r="Y121" s="1" t="s">
        <v>1088</v>
      </c>
    </row>
    <row r="122" spans="1:25" ht="14.5" customHeight="1" x14ac:dyDescent="0.2">
      <c r="A122" s="38" t="s">
        <v>247</v>
      </c>
      <c r="B122" s="39" t="s">
        <v>1100</v>
      </c>
      <c r="C122" s="42"/>
      <c r="D122" s="43">
        <v>6611.29150390625</v>
      </c>
      <c r="E122" s="43">
        <v>3404.120849609375</v>
      </c>
      <c r="F122" s="44" t="s">
        <v>52</v>
      </c>
      <c r="G122" s="45"/>
      <c r="H122" s="45"/>
      <c r="I122" s="36">
        <v>1</v>
      </c>
      <c r="J122" s="37">
        <v>0</v>
      </c>
      <c r="K122" s="37">
        <v>2.294E-3</v>
      </c>
      <c r="L122" s="37">
        <v>4.3340000000000002E-3</v>
      </c>
      <c r="M122" s="40">
        <v>164</v>
      </c>
      <c r="N122" s="40" t="e">
        <f xml:space="preserve"> IF(AND(OR(NOT(ISNUMBER(#REF!)),#REF! &gt;= Misc!$O$5), OR(NOT(ISNUMBER(#REF!)),#REF! &lt;= Misc!$P$5),OR(NOT(ISNUMBER(Vertices[[#This Row],[X]])), Vertices[[#This Row],[X]] &gt;= Misc!$O$2), OR(NOT(ISNUMBER(Vertices[[#This Row],[X]])), Vertices[[#This Row],[X]] &lt;= Misc!$P$2),OR(NOT(ISNUMBER(Vertices[[#This Row],[Y]])), Vertices[[#This Row],[Y]] &gt;= Misc!$O$3), OR(NOT(ISNUMBER(Vertices[[#This Row],[Y]])), Vertices[[#This Row],[Y]] &lt;= Misc!$P$3),OR(NOT(ISNUMBER(Vertices[[#This Row],[Degree]])), Vertices[[#This Row],[Degree]] &gt;= Misc!$O$4), OR(NOT(ISNUMBER(Vertices[[#This Row],[Degree]])), Vertices[[#This Row],[Degree]] &lt;= Misc!$P$4),TRUE), TRUE, FALSE)</f>
        <v>#REF!</v>
      </c>
      <c r="O122" s="41" t="s">
        <v>393</v>
      </c>
      <c r="P122" s="1" t="s">
        <v>1100</v>
      </c>
      <c r="Q122" s="1" t="s">
        <v>334</v>
      </c>
      <c r="R122" s="1" t="s">
        <v>1094</v>
      </c>
      <c r="S122" s="1" t="s">
        <v>672</v>
      </c>
      <c r="T122" s="1" t="s">
        <v>714</v>
      </c>
      <c r="U122" s="1" t="s">
        <v>908</v>
      </c>
      <c r="V122" s="1" t="s">
        <v>1468</v>
      </c>
      <c r="W122" s="1" t="s">
        <v>1019</v>
      </c>
      <c r="X122" s="1"/>
      <c r="Y122" s="1" t="s">
        <v>1088</v>
      </c>
    </row>
    <row r="123" spans="1:25" ht="14.5" customHeight="1" x14ac:dyDescent="0.2">
      <c r="A123" s="38" t="s">
        <v>195</v>
      </c>
      <c r="B123" s="39" t="s">
        <v>1333</v>
      </c>
      <c r="C123" s="42"/>
      <c r="D123" s="43">
        <v>5471.041015625</v>
      </c>
      <c r="E123" s="43">
        <v>8197.1318359375</v>
      </c>
      <c r="F123" s="44" t="s">
        <v>52</v>
      </c>
      <c r="G123" s="45"/>
      <c r="H123" s="45"/>
      <c r="I123" s="36">
        <v>1</v>
      </c>
      <c r="J123" s="37">
        <v>0</v>
      </c>
      <c r="K123" s="37">
        <v>2.294E-3</v>
      </c>
      <c r="L123" s="37">
        <v>4.3340000000000002E-3</v>
      </c>
      <c r="M123" s="40">
        <v>171</v>
      </c>
      <c r="N123" s="40" t="e">
        <f xml:space="preserve"> IF(AND(OR(NOT(ISNUMBER(#REF!)),#REF! &gt;= Misc!$O$5), OR(NOT(ISNUMBER(#REF!)),#REF! &lt;= Misc!$P$5),OR(NOT(ISNUMBER(Vertices[[#This Row],[X]])), Vertices[[#This Row],[X]] &gt;= Misc!$O$2), OR(NOT(ISNUMBER(Vertices[[#This Row],[X]])), Vertices[[#This Row],[X]] &lt;= Misc!$P$2),OR(NOT(ISNUMBER(Vertices[[#This Row],[Y]])), Vertices[[#This Row],[Y]] &gt;= Misc!$O$3), OR(NOT(ISNUMBER(Vertices[[#This Row],[Y]])), Vertices[[#This Row],[Y]] &lt;= Misc!$P$3),OR(NOT(ISNUMBER(Vertices[[#This Row],[Degree]])), Vertices[[#This Row],[Degree]] &gt;= Misc!$O$4), OR(NOT(ISNUMBER(Vertices[[#This Row],[Degree]])), Vertices[[#This Row],[Degree]] &lt;= Misc!$P$4),TRUE), TRUE, FALSE)</f>
        <v>#REF!</v>
      </c>
      <c r="O123" s="41" t="s">
        <v>407</v>
      </c>
      <c r="P123" s="1" t="s">
        <v>1333</v>
      </c>
      <c r="Q123" s="1" t="s">
        <v>465</v>
      </c>
      <c r="R123" s="1" t="s">
        <v>531</v>
      </c>
      <c r="S123" s="1" t="s">
        <v>679</v>
      </c>
      <c r="T123" s="1" t="s">
        <v>781</v>
      </c>
      <c r="U123" s="1" t="s">
        <v>830</v>
      </c>
      <c r="V123" s="1" t="s">
        <v>1008</v>
      </c>
      <c r="W123" s="1"/>
      <c r="X123" s="1"/>
      <c r="Y123" s="1" t="s">
        <v>1088</v>
      </c>
    </row>
    <row r="124" spans="1:25" ht="14.5" customHeight="1" x14ac:dyDescent="0.2">
      <c r="A124" s="38" t="s">
        <v>232</v>
      </c>
      <c r="B124" s="39" t="s">
        <v>1337</v>
      </c>
      <c r="C124" s="42"/>
      <c r="D124" s="43">
        <v>7502.0703125</v>
      </c>
      <c r="E124" s="43">
        <v>1828.8580322265625</v>
      </c>
      <c r="F124" s="44" t="s">
        <v>52</v>
      </c>
      <c r="G124" s="45"/>
      <c r="H124" s="45"/>
      <c r="I124" s="36">
        <v>7</v>
      </c>
      <c r="J124" s="37">
        <v>70.294844999999995</v>
      </c>
      <c r="K124" s="37">
        <v>1.8799999999999999E-3</v>
      </c>
      <c r="L124" s="37">
        <v>3.5300000000000002E-3</v>
      </c>
      <c r="M124" s="40">
        <v>187</v>
      </c>
      <c r="N124" s="40" t="e">
        <f xml:space="preserve"> IF(AND(OR(NOT(ISNUMBER(#REF!)),#REF! &gt;= Misc!$O$5), OR(NOT(ISNUMBER(#REF!)),#REF! &lt;= Misc!$P$5),OR(NOT(ISNUMBER(Vertices[[#This Row],[X]])), Vertices[[#This Row],[X]] &gt;= Misc!$O$2), OR(NOT(ISNUMBER(Vertices[[#This Row],[X]])), Vertices[[#This Row],[X]] &lt;= Misc!$P$2),OR(NOT(ISNUMBER(Vertices[[#This Row],[Y]])), Vertices[[#This Row],[Y]] &gt;= Misc!$O$3), OR(NOT(ISNUMBER(Vertices[[#This Row],[Y]])), Vertices[[#This Row],[Y]] &lt;= Misc!$P$3),OR(NOT(ISNUMBER(Vertices[[#This Row],[Degree]])), Vertices[[#This Row],[Degree]] &gt;= Misc!$O$4), OR(NOT(ISNUMBER(Vertices[[#This Row],[Degree]])), Vertices[[#This Row],[Degree]] &lt;= Misc!$P$4),TRUE), TRUE, FALSE)</f>
        <v>#REF!</v>
      </c>
      <c r="O124" s="41" t="s">
        <v>436</v>
      </c>
      <c r="P124" s="1" t="s">
        <v>1337</v>
      </c>
      <c r="Q124" s="1" t="s">
        <v>334</v>
      </c>
      <c r="R124" s="1" t="s">
        <v>482</v>
      </c>
      <c r="S124" s="1" t="s">
        <v>692</v>
      </c>
      <c r="T124" s="1" t="s">
        <v>345</v>
      </c>
      <c r="U124" s="1" t="s">
        <v>924</v>
      </c>
      <c r="V124" s="1" t="s">
        <v>939</v>
      </c>
      <c r="W124" s="1" t="s">
        <v>134</v>
      </c>
      <c r="X124" s="1" t="s">
        <v>1083</v>
      </c>
      <c r="Y124" s="1" t="s">
        <v>1088</v>
      </c>
    </row>
    <row r="125" spans="1:25" ht="14.5" customHeight="1" x14ac:dyDescent="0.2">
      <c r="A125" s="38" t="s">
        <v>206</v>
      </c>
      <c r="B125" s="39" t="s">
        <v>1300</v>
      </c>
      <c r="C125" s="42"/>
      <c r="D125" s="43">
        <v>5254.35693359375</v>
      </c>
      <c r="E125" s="43">
        <v>2618.938720703125</v>
      </c>
      <c r="F125" s="44" t="s">
        <v>52</v>
      </c>
      <c r="G125" s="45"/>
      <c r="H125" s="45"/>
      <c r="I125" s="36">
        <v>7</v>
      </c>
      <c r="J125" s="37">
        <v>16.046500999999999</v>
      </c>
      <c r="K125" s="37">
        <v>1.828E-3</v>
      </c>
      <c r="L125" s="37">
        <v>3.3760000000000001E-3</v>
      </c>
      <c r="M125" s="40">
        <v>54</v>
      </c>
      <c r="N125" s="40" t="e">
        <f xml:space="preserve"> IF(AND(OR(NOT(ISNUMBER(#REF!)),#REF! &gt;= Misc!$O$5), OR(NOT(ISNUMBER(#REF!)),#REF! &lt;= Misc!$P$5),OR(NOT(ISNUMBER(Vertices[[#This Row],[X]])), Vertices[[#This Row],[X]] &gt;= Misc!$O$2), OR(NOT(ISNUMBER(Vertices[[#This Row],[X]])), Vertices[[#This Row],[X]] &lt;= Misc!$P$2),OR(NOT(ISNUMBER(Vertices[[#This Row],[Y]])), Vertices[[#This Row],[Y]] &gt;= Misc!$O$3), OR(NOT(ISNUMBER(Vertices[[#This Row],[Y]])), Vertices[[#This Row],[Y]] &lt;= Misc!$P$3),OR(NOT(ISNUMBER(Vertices[[#This Row],[Degree]])), Vertices[[#This Row],[Degree]] &gt;= Misc!$O$4), OR(NOT(ISNUMBER(Vertices[[#This Row],[Degree]])), Vertices[[#This Row],[Degree]] &lt;= Misc!$P$4),TRUE), TRUE, FALSE)</f>
        <v>#REF!</v>
      </c>
      <c r="O125" s="41" t="s">
        <v>367</v>
      </c>
      <c r="P125" s="1" t="s">
        <v>1300</v>
      </c>
      <c r="Q125" s="1" t="s">
        <v>465</v>
      </c>
      <c r="R125" s="1" t="s">
        <v>470</v>
      </c>
      <c r="S125" s="1" t="s">
        <v>591</v>
      </c>
      <c r="T125" s="1" t="s">
        <v>727</v>
      </c>
      <c r="U125" s="1" t="s">
        <v>833</v>
      </c>
      <c r="V125" s="1" t="s">
        <v>969</v>
      </c>
      <c r="W125" s="1" t="s">
        <v>242</v>
      </c>
      <c r="X125" s="1" t="s">
        <v>241</v>
      </c>
      <c r="Y125" s="1" t="s">
        <v>1088</v>
      </c>
    </row>
    <row r="126" spans="1:25" ht="14.5" customHeight="1" x14ac:dyDescent="0.2">
      <c r="A126" s="38" t="s">
        <v>288</v>
      </c>
      <c r="B126" s="39" t="s">
        <v>1307</v>
      </c>
      <c r="C126" s="42"/>
      <c r="D126" s="43">
        <v>6672.2451171875</v>
      </c>
      <c r="E126" s="43">
        <v>5442.86572265625</v>
      </c>
      <c r="F126" s="44" t="s">
        <v>52</v>
      </c>
      <c r="G126" s="45"/>
      <c r="H126" s="45"/>
      <c r="I126" s="36">
        <v>3</v>
      </c>
      <c r="J126" s="37">
        <v>3.286111</v>
      </c>
      <c r="K126" s="37">
        <v>1.7669999999999999E-3</v>
      </c>
      <c r="L126" s="37">
        <v>3.3649999999999999E-3</v>
      </c>
      <c r="M126" s="40">
        <v>84</v>
      </c>
      <c r="N126" s="40" t="e">
        <f xml:space="preserve"> IF(AND(OR(NOT(ISNUMBER(#REF!)),#REF! &gt;= Misc!$O$5), OR(NOT(ISNUMBER(#REF!)),#REF! &lt;= Misc!$P$5),OR(NOT(ISNUMBER(Vertices[[#This Row],[X]])), Vertices[[#This Row],[X]] &gt;= Misc!$O$2), OR(NOT(ISNUMBER(Vertices[[#This Row],[X]])), Vertices[[#This Row],[X]] &lt;= Misc!$P$2),OR(NOT(ISNUMBER(Vertices[[#This Row],[Y]])), Vertices[[#This Row],[Y]] &gt;= Misc!$O$3), OR(NOT(ISNUMBER(Vertices[[#This Row],[Y]])), Vertices[[#This Row],[Y]] &lt;= Misc!$P$3),OR(NOT(ISNUMBER(Vertices[[#This Row],[Degree]])), Vertices[[#This Row],[Degree]] &gt;= Misc!$O$4), OR(NOT(ISNUMBER(Vertices[[#This Row],[Degree]])), Vertices[[#This Row],[Degree]] &lt;= Misc!$P$4),TRUE), TRUE, FALSE)</f>
        <v>#REF!</v>
      </c>
      <c r="O126" s="41" t="s">
        <v>387</v>
      </c>
      <c r="P126" s="1" t="s">
        <v>1307</v>
      </c>
      <c r="Q126" s="1" t="s">
        <v>378</v>
      </c>
      <c r="R126" s="1" t="s">
        <v>505</v>
      </c>
      <c r="S126" s="1" t="s">
        <v>616</v>
      </c>
      <c r="T126" s="1" t="s">
        <v>742</v>
      </c>
      <c r="U126" s="1" t="s">
        <v>809</v>
      </c>
      <c r="V126" s="1" t="s">
        <v>939</v>
      </c>
      <c r="W126" s="1"/>
      <c r="X126" s="1"/>
      <c r="Y126" s="1" t="s">
        <v>1088</v>
      </c>
    </row>
    <row r="127" spans="1:25" ht="14.5" customHeight="1" x14ac:dyDescent="0.2">
      <c r="A127" s="38" t="s">
        <v>231</v>
      </c>
      <c r="B127" s="39" t="s">
        <v>1273</v>
      </c>
      <c r="C127" s="42"/>
      <c r="D127" s="43">
        <v>5664.1904296875</v>
      </c>
      <c r="E127" s="43">
        <v>3618.241455078125</v>
      </c>
      <c r="F127" s="44" t="s">
        <v>52</v>
      </c>
      <c r="G127" s="45"/>
      <c r="H127" s="45"/>
      <c r="I127" s="36">
        <v>6</v>
      </c>
      <c r="J127" s="37">
        <v>9.4289500000000004</v>
      </c>
      <c r="K127" s="37">
        <v>1.866E-3</v>
      </c>
      <c r="L127" s="37">
        <v>3.137E-3</v>
      </c>
      <c r="M127" s="40">
        <v>130</v>
      </c>
      <c r="N127" s="40" t="e">
        <f xml:space="preserve"> IF(AND(OR(NOT(ISNUMBER(#REF!)),#REF! &gt;= Misc!$O$5), OR(NOT(ISNUMBER(#REF!)),#REF! &lt;= Misc!$P$5),OR(NOT(ISNUMBER(Vertices[[#This Row],[X]])), Vertices[[#This Row],[X]] &gt;= Misc!$O$2), OR(NOT(ISNUMBER(Vertices[[#This Row],[X]])), Vertices[[#This Row],[X]] &lt;= Misc!$P$2),OR(NOT(ISNUMBER(Vertices[[#This Row],[Y]])), Vertices[[#This Row],[Y]] &gt;= Misc!$O$3), OR(NOT(ISNUMBER(Vertices[[#This Row],[Y]])), Vertices[[#This Row],[Y]] &lt;= Misc!$P$3),OR(NOT(ISNUMBER(Vertices[[#This Row],[Degree]])), Vertices[[#This Row],[Degree]] &gt;= Misc!$O$4), OR(NOT(ISNUMBER(Vertices[[#This Row],[Degree]])), Vertices[[#This Row],[Degree]] &lt;= Misc!$P$4),TRUE), TRUE, FALSE)</f>
        <v>#REF!</v>
      </c>
      <c r="O127" s="41" t="s">
        <v>411</v>
      </c>
      <c r="P127" s="1" t="s">
        <v>1273</v>
      </c>
      <c r="Q127" s="1" t="s">
        <v>345</v>
      </c>
      <c r="R127" s="1" t="s">
        <v>482</v>
      </c>
      <c r="S127" s="1" t="s">
        <v>651</v>
      </c>
      <c r="T127" s="1" t="s">
        <v>345</v>
      </c>
      <c r="U127" s="1" t="s">
        <v>887</v>
      </c>
      <c r="V127" s="1" t="s">
        <v>939</v>
      </c>
      <c r="W127" s="1" t="s">
        <v>134</v>
      </c>
      <c r="X127" s="1" t="s">
        <v>1079</v>
      </c>
      <c r="Y127" s="1" t="s">
        <v>1088</v>
      </c>
    </row>
    <row r="128" spans="1:25" ht="14.5" customHeight="1" x14ac:dyDescent="0.2">
      <c r="A128" s="38" t="s">
        <v>133</v>
      </c>
      <c r="B128" s="39" t="s">
        <v>1380</v>
      </c>
      <c r="C128" s="42"/>
      <c r="D128" s="43">
        <v>5273.61767578125</v>
      </c>
      <c r="E128" s="43">
        <v>3878.873779296875</v>
      </c>
      <c r="F128" s="44" t="s">
        <v>52</v>
      </c>
      <c r="G128" s="45"/>
      <c r="H128" s="45"/>
      <c r="I128" s="36">
        <v>6</v>
      </c>
      <c r="J128" s="37">
        <v>18.054044999999999</v>
      </c>
      <c r="K128" s="37">
        <v>1.8519999999999999E-3</v>
      </c>
      <c r="L128" s="37">
        <v>3.0309999999999998E-3</v>
      </c>
      <c r="M128" s="40">
        <v>97</v>
      </c>
      <c r="N128" s="40" t="e">
        <f xml:space="preserve"> IF(AND(OR(NOT(ISNUMBER(#REF!)),#REF! &gt;= Misc!$O$5), OR(NOT(ISNUMBER(#REF!)),#REF! &lt;= Misc!$P$5),OR(NOT(ISNUMBER(Vertices[[#This Row],[X]])), Vertices[[#This Row],[X]] &gt;= Misc!$O$2), OR(NOT(ISNUMBER(Vertices[[#This Row],[X]])), Vertices[[#This Row],[X]] &lt;= Misc!$P$2),OR(NOT(ISNUMBER(Vertices[[#This Row],[Y]])), Vertices[[#This Row],[Y]] &gt;= Misc!$O$3), OR(NOT(ISNUMBER(Vertices[[#This Row],[Y]])), Vertices[[#This Row],[Y]] &lt;= Misc!$P$3),OR(NOT(ISNUMBER(Vertices[[#This Row],[Degree]])), Vertices[[#This Row],[Degree]] &gt;= Misc!$O$4), OR(NOT(ISNUMBER(Vertices[[#This Row],[Degree]])), Vertices[[#This Row],[Degree]] &lt;= Misc!$P$4),TRUE), TRUE, FALSE)</f>
        <v>#REF!</v>
      </c>
      <c r="O128" s="41" t="s">
        <v>395</v>
      </c>
      <c r="P128" s="1" t="s">
        <v>1380</v>
      </c>
      <c r="Q128" s="1" t="s">
        <v>345</v>
      </c>
      <c r="R128" s="1" t="s">
        <v>480</v>
      </c>
      <c r="S128" s="1" t="s">
        <v>627</v>
      </c>
      <c r="T128" s="1" t="s">
        <v>721</v>
      </c>
      <c r="U128" s="1" t="s">
        <v>864</v>
      </c>
      <c r="V128" s="1" t="s">
        <v>998</v>
      </c>
      <c r="W128" s="1" t="s">
        <v>1041</v>
      </c>
      <c r="X128" s="1" t="s">
        <v>1076</v>
      </c>
      <c r="Y128" s="1" t="s">
        <v>1088</v>
      </c>
    </row>
    <row r="129" spans="1:25" x14ac:dyDescent="0.2">
      <c r="A129" s="38" t="s">
        <v>169</v>
      </c>
      <c r="B129" s="39" t="s">
        <v>1323</v>
      </c>
      <c r="C129" s="42"/>
      <c r="D129" s="43">
        <v>1327.853271484375</v>
      </c>
      <c r="E129" s="43">
        <v>5324.86376953125</v>
      </c>
      <c r="F129" s="44" t="s">
        <v>52</v>
      </c>
      <c r="G129" s="45"/>
      <c r="H129" s="45"/>
      <c r="I129" s="36">
        <v>9</v>
      </c>
      <c r="J129" s="37">
        <v>106.37038699999999</v>
      </c>
      <c r="K129" s="37">
        <v>1.799E-3</v>
      </c>
      <c r="L129" s="37">
        <v>3.029E-3</v>
      </c>
      <c r="M129" s="40">
        <v>136</v>
      </c>
      <c r="N129" s="40" t="e">
        <f xml:space="preserve"> IF(AND(OR(NOT(ISNUMBER(#REF!)),#REF! &gt;= Misc!$O$5), OR(NOT(ISNUMBER(#REF!)),#REF! &lt;= Misc!$P$5),OR(NOT(ISNUMBER(Vertices[[#This Row],[X]])), Vertices[[#This Row],[X]] &gt;= Misc!$O$2), OR(NOT(ISNUMBER(Vertices[[#This Row],[X]])), Vertices[[#This Row],[X]] &lt;= Misc!$P$2),OR(NOT(ISNUMBER(Vertices[[#This Row],[Y]])), Vertices[[#This Row],[Y]] &gt;= Misc!$O$3), OR(NOT(ISNUMBER(Vertices[[#This Row],[Y]])), Vertices[[#This Row],[Y]] &lt;= Misc!$P$3),OR(NOT(ISNUMBER(Vertices[[#This Row],[Degree]])), Vertices[[#This Row],[Degree]] &gt;= Misc!$O$4), OR(NOT(ISNUMBER(Vertices[[#This Row],[Degree]])), Vertices[[#This Row],[Degree]] &lt;= Misc!$P$4),TRUE), TRUE, FALSE)</f>
        <v>#REF!</v>
      </c>
      <c r="O129" s="41" t="s">
        <v>414</v>
      </c>
      <c r="P129" s="1" t="s">
        <v>1323</v>
      </c>
      <c r="Q129" s="1" t="s">
        <v>465</v>
      </c>
      <c r="R129" s="1" t="s">
        <v>468</v>
      </c>
      <c r="S129" s="1" t="s">
        <v>656</v>
      </c>
      <c r="T129" s="1" t="s">
        <v>767</v>
      </c>
      <c r="U129" s="1" t="s">
        <v>891</v>
      </c>
      <c r="V129" s="1" t="s">
        <v>1394</v>
      </c>
      <c r="W129" s="1" t="s">
        <v>168</v>
      </c>
      <c r="X129" s="1" t="s">
        <v>1082</v>
      </c>
      <c r="Y129" s="1" t="s">
        <v>1089</v>
      </c>
    </row>
    <row r="130" spans="1:25" x14ac:dyDescent="0.2">
      <c r="A130" s="38" t="s">
        <v>267</v>
      </c>
      <c r="B130" s="39" t="s">
        <v>1275</v>
      </c>
      <c r="C130" s="42"/>
      <c r="D130" s="43">
        <v>8738.7802734375</v>
      </c>
      <c r="E130" s="43">
        <v>6296.66748046875</v>
      </c>
      <c r="F130" s="44" t="s">
        <v>52</v>
      </c>
      <c r="G130" s="45"/>
      <c r="H130" s="45"/>
      <c r="I130" s="36">
        <v>2</v>
      </c>
      <c r="J130" s="37">
        <v>0</v>
      </c>
      <c r="K130" s="37">
        <v>1.6949999999999999E-3</v>
      </c>
      <c r="L130" s="37">
        <v>2.6949999999999999E-3</v>
      </c>
      <c r="M130" s="40">
        <v>147</v>
      </c>
      <c r="N130" s="40" t="e">
        <f xml:space="preserve"> IF(AND(OR(NOT(ISNUMBER(#REF!)),#REF! &gt;= Misc!$O$5), OR(NOT(ISNUMBER(#REF!)),#REF! &lt;= Misc!$P$5),OR(NOT(ISNUMBER(Vertices[[#This Row],[X]])), Vertices[[#This Row],[X]] &gt;= Misc!$O$2), OR(NOT(ISNUMBER(Vertices[[#This Row],[X]])), Vertices[[#This Row],[X]] &lt;= Misc!$P$2),OR(NOT(ISNUMBER(Vertices[[#This Row],[Y]])), Vertices[[#This Row],[Y]] &gt;= Misc!$O$3), OR(NOT(ISNUMBER(Vertices[[#This Row],[Y]])), Vertices[[#This Row],[Y]] &lt;= Misc!$P$3),OR(NOT(ISNUMBER(Vertices[[#This Row],[Degree]])), Vertices[[#This Row],[Degree]] &gt;= Misc!$O$4), OR(NOT(ISNUMBER(Vertices[[#This Row],[Degree]])), Vertices[[#This Row],[Degree]] &lt;= Misc!$P$4),TRUE), TRUE, FALSE)</f>
        <v>#REF!</v>
      </c>
      <c r="O130" s="41" t="s">
        <v>419</v>
      </c>
      <c r="P130" s="1" t="s">
        <v>1275</v>
      </c>
      <c r="Q130" s="1" t="s">
        <v>333</v>
      </c>
      <c r="R130" s="1" t="s">
        <v>526</v>
      </c>
      <c r="S130" s="1" t="s">
        <v>664</v>
      </c>
      <c r="T130" s="1" t="s">
        <v>333</v>
      </c>
      <c r="U130" s="1" t="s">
        <v>897</v>
      </c>
      <c r="V130" s="1" t="s">
        <v>939</v>
      </c>
      <c r="W130" s="1"/>
      <c r="X130" s="1"/>
      <c r="Y130" s="1" t="s">
        <v>1088</v>
      </c>
    </row>
    <row r="131" spans="1:25" x14ac:dyDescent="0.2">
      <c r="A131" s="38" t="s">
        <v>242</v>
      </c>
      <c r="B131" s="39" t="s">
        <v>1299</v>
      </c>
      <c r="C131" s="42"/>
      <c r="D131" s="43">
        <v>5664.390625</v>
      </c>
      <c r="E131" s="43">
        <v>2586.707275390625</v>
      </c>
      <c r="F131" s="44" t="s">
        <v>52</v>
      </c>
      <c r="G131" s="45"/>
      <c r="H131" s="45"/>
      <c r="I131" s="36">
        <v>5</v>
      </c>
      <c r="J131" s="37">
        <v>2.281981</v>
      </c>
      <c r="K131" s="37">
        <v>1.815E-3</v>
      </c>
      <c r="L131" s="37">
        <v>2.3830000000000001E-3</v>
      </c>
      <c r="M131" s="40">
        <v>52</v>
      </c>
      <c r="N131" s="40" t="e">
        <f xml:space="preserve"> IF(AND(OR(NOT(ISNUMBER(#REF!)),#REF! &gt;= Misc!$O$5), OR(NOT(ISNUMBER(#REF!)),#REF! &lt;= Misc!$P$5),OR(NOT(ISNUMBER(Vertices[[#This Row],[X]])), Vertices[[#This Row],[X]] &gt;= Misc!$O$2), OR(NOT(ISNUMBER(Vertices[[#This Row],[X]])), Vertices[[#This Row],[X]] &lt;= Misc!$P$2),OR(NOT(ISNUMBER(Vertices[[#This Row],[Y]])), Vertices[[#This Row],[Y]] &gt;= Misc!$O$3), OR(NOT(ISNUMBER(Vertices[[#This Row],[Y]])), Vertices[[#This Row],[Y]] &lt;= Misc!$P$3),OR(NOT(ISNUMBER(Vertices[[#This Row],[Degree]])), Vertices[[#This Row],[Degree]] &gt;= Misc!$O$4), OR(NOT(ISNUMBER(Vertices[[#This Row],[Degree]])), Vertices[[#This Row],[Degree]] &lt;= Misc!$P$4),TRUE), TRUE, FALSE)</f>
        <v>#REF!</v>
      </c>
      <c r="O131" s="41" t="s">
        <v>366</v>
      </c>
      <c r="P131" s="1" t="s">
        <v>1299</v>
      </c>
      <c r="Q131" s="1" t="s">
        <v>465</v>
      </c>
      <c r="R131" s="1" t="s">
        <v>470</v>
      </c>
      <c r="S131" s="1" t="s">
        <v>589</v>
      </c>
      <c r="T131" s="1" t="s">
        <v>719</v>
      </c>
      <c r="U131" s="1" t="s">
        <v>831</v>
      </c>
      <c r="V131" s="1" t="s">
        <v>967</v>
      </c>
      <c r="W131" s="1" t="s">
        <v>141</v>
      </c>
      <c r="X131" s="1"/>
      <c r="Y131" s="1" t="s">
        <v>1088</v>
      </c>
    </row>
    <row r="132" spans="1:25" x14ac:dyDescent="0.2">
      <c r="A132" s="38" t="s">
        <v>241</v>
      </c>
      <c r="B132" s="39" t="s">
        <v>1304</v>
      </c>
      <c r="C132" s="42"/>
      <c r="D132" s="43">
        <v>5672.9892578125</v>
      </c>
      <c r="E132" s="43">
        <v>2913.0146484375</v>
      </c>
      <c r="F132" s="44" t="s">
        <v>52</v>
      </c>
      <c r="G132" s="45"/>
      <c r="H132" s="45"/>
      <c r="I132" s="36">
        <v>5</v>
      </c>
      <c r="J132" s="37">
        <v>3.3944809999999999</v>
      </c>
      <c r="K132" s="37">
        <v>1.812E-3</v>
      </c>
      <c r="L132" s="37">
        <v>2.163E-3</v>
      </c>
      <c r="M132" s="40">
        <v>68</v>
      </c>
      <c r="N132" s="40" t="e">
        <f xml:space="preserve"> IF(AND(OR(NOT(ISNUMBER(#REF!)),#REF! &gt;= Misc!$O$5), OR(NOT(ISNUMBER(#REF!)),#REF! &lt;= Misc!$P$5),OR(NOT(ISNUMBER(Vertices[[#This Row],[X]])), Vertices[[#This Row],[X]] &gt;= Misc!$O$2), OR(NOT(ISNUMBER(Vertices[[#This Row],[X]])), Vertices[[#This Row],[X]] &lt;= Misc!$P$2),OR(NOT(ISNUMBER(Vertices[[#This Row],[Y]])), Vertices[[#This Row],[Y]] &gt;= Misc!$O$3), OR(NOT(ISNUMBER(Vertices[[#This Row],[Y]])), Vertices[[#This Row],[Y]] &lt;= Misc!$P$3),OR(NOT(ISNUMBER(Vertices[[#This Row],[Degree]])), Vertices[[#This Row],[Degree]] &gt;= Misc!$O$4), OR(NOT(ISNUMBER(Vertices[[#This Row],[Degree]])), Vertices[[#This Row],[Degree]] &lt;= Misc!$P$4),TRUE), TRUE, FALSE)</f>
        <v>#REF!</v>
      </c>
      <c r="O132" s="41" t="s">
        <v>377</v>
      </c>
      <c r="P132" s="1" t="s">
        <v>1304</v>
      </c>
      <c r="Q132" s="1" t="s">
        <v>465</v>
      </c>
      <c r="R132" s="1" t="s">
        <v>480</v>
      </c>
      <c r="S132" s="1" t="s">
        <v>603</v>
      </c>
      <c r="T132" s="1" t="s">
        <v>733</v>
      </c>
      <c r="U132" s="1" t="s">
        <v>846</v>
      </c>
      <c r="V132" s="1" t="s">
        <v>983</v>
      </c>
      <c r="W132" s="1" t="s">
        <v>1035</v>
      </c>
      <c r="X132" s="1" t="s">
        <v>1072</v>
      </c>
      <c r="Y132" s="1" t="s">
        <v>1089</v>
      </c>
    </row>
    <row r="133" spans="1:25" x14ac:dyDescent="0.2">
      <c r="A133" s="38" t="s">
        <v>201</v>
      </c>
      <c r="B133" s="39" t="s">
        <v>1329</v>
      </c>
      <c r="C133" s="42"/>
      <c r="D133" s="43">
        <v>3374.6083984375</v>
      </c>
      <c r="E133" s="43">
        <v>4348.83349609375</v>
      </c>
      <c r="F133" s="44" t="s">
        <v>52</v>
      </c>
      <c r="G133" s="45"/>
      <c r="H133" s="45"/>
      <c r="I133" s="36">
        <v>6</v>
      </c>
      <c r="J133" s="37">
        <v>122.994198</v>
      </c>
      <c r="K133" s="37">
        <v>1.8519999999999999E-3</v>
      </c>
      <c r="L133" s="37">
        <v>2.0179999999999998E-3</v>
      </c>
      <c r="M133" s="40">
        <v>155</v>
      </c>
      <c r="N133" s="40" t="e">
        <f xml:space="preserve"> IF(AND(OR(NOT(ISNUMBER(#REF!)),#REF! &gt;= Misc!$O$5), OR(NOT(ISNUMBER(#REF!)),#REF! &lt;= Misc!$P$5),OR(NOT(ISNUMBER(Vertices[[#This Row],[X]])), Vertices[[#This Row],[X]] &gt;= Misc!$O$2), OR(NOT(ISNUMBER(Vertices[[#This Row],[X]])), Vertices[[#This Row],[X]] &lt;= Misc!$P$2),OR(NOT(ISNUMBER(Vertices[[#This Row],[Y]])), Vertices[[#This Row],[Y]] &gt;= Misc!$O$3), OR(NOT(ISNUMBER(Vertices[[#This Row],[Y]])), Vertices[[#This Row],[Y]] &lt;= Misc!$P$3),OR(NOT(ISNUMBER(Vertices[[#This Row],[Degree]])), Vertices[[#This Row],[Degree]] &gt;= Misc!$O$4), OR(NOT(ISNUMBER(Vertices[[#This Row],[Degree]])), Vertices[[#This Row],[Degree]] &lt;= Misc!$P$4),TRUE), TRUE, FALSE)</f>
        <v>#REF!</v>
      </c>
      <c r="O133" s="41"/>
      <c r="P133" s="1" t="s">
        <v>1329</v>
      </c>
      <c r="Q133" s="1"/>
      <c r="R133" s="1" t="s">
        <v>468</v>
      </c>
      <c r="S133" s="1" t="s">
        <v>671</v>
      </c>
      <c r="T133" s="1"/>
      <c r="U133" s="1" t="s">
        <v>901</v>
      </c>
      <c r="V133" s="1" t="s">
        <v>1394</v>
      </c>
      <c r="W133" s="1" t="s">
        <v>260</v>
      </c>
      <c r="X133" s="1"/>
      <c r="Y133" s="1" t="s">
        <v>1088</v>
      </c>
    </row>
    <row r="134" spans="1:25" x14ac:dyDescent="0.2">
      <c r="A134" s="38" t="s">
        <v>198</v>
      </c>
      <c r="B134" s="39" t="s">
        <v>442</v>
      </c>
      <c r="C134" s="42"/>
      <c r="D134" s="43">
        <v>1201.215087890625</v>
      </c>
      <c r="E134" s="43">
        <v>4243.17236328125</v>
      </c>
      <c r="F134" s="44" t="s">
        <v>52</v>
      </c>
      <c r="G134" s="45"/>
      <c r="H134" s="45"/>
      <c r="I134" s="36">
        <v>8</v>
      </c>
      <c r="J134" s="37">
        <v>77.312331</v>
      </c>
      <c r="K134" s="37">
        <v>1.776E-3</v>
      </c>
      <c r="L134" s="37">
        <v>1.74E-3</v>
      </c>
      <c r="M134" s="40">
        <v>16</v>
      </c>
      <c r="N134" s="40" t="e">
        <f xml:space="preserve"> IF(AND(OR(NOT(ISNUMBER(#REF!)),#REF! &gt;= Misc!$O$5), OR(NOT(ISNUMBER(#REF!)),#REF! &lt;= Misc!$P$5),OR(NOT(ISNUMBER(Vertices[[#This Row],[X]])), Vertices[[#This Row],[X]] &gt;= Misc!$O$2), OR(NOT(ISNUMBER(Vertices[[#This Row],[X]])), Vertices[[#This Row],[X]] &lt;= Misc!$P$2),OR(NOT(ISNUMBER(Vertices[[#This Row],[Y]])), Vertices[[#This Row],[Y]] &gt;= Misc!$O$3), OR(NOT(ISNUMBER(Vertices[[#This Row],[Y]])), Vertices[[#This Row],[Y]] &lt;= Misc!$P$3),OR(NOT(ISNUMBER(Vertices[[#This Row],[Degree]])), Vertices[[#This Row],[Degree]] &gt;= Misc!$O$4), OR(NOT(ISNUMBER(Vertices[[#This Row],[Degree]])), Vertices[[#This Row],[Degree]] &lt;= Misc!$P$4),TRUE), TRUE, FALSE)</f>
        <v>#REF!</v>
      </c>
      <c r="O134" s="41" t="s">
        <v>333</v>
      </c>
      <c r="P134" s="1" t="s">
        <v>442</v>
      </c>
      <c r="Q134" s="1" t="s">
        <v>334</v>
      </c>
      <c r="R134" s="1" t="s">
        <v>541</v>
      </c>
      <c r="S134" s="1" t="s">
        <v>558</v>
      </c>
      <c r="T134" s="1" t="s">
        <v>707</v>
      </c>
      <c r="U134" s="1" t="s">
        <v>800</v>
      </c>
      <c r="V134" s="1" t="s">
        <v>943</v>
      </c>
      <c r="W134" s="1" t="s">
        <v>201</v>
      </c>
      <c r="X134" s="1" t="s">
        <v>169</v>
      </c>
      <c r="Y134" s="1" t="s">
        <v>1088</v>
      </c>
    </row>
    <row r="135" spans="1:25" x14ac:dyDescent="0.2">
      <c r="A135" s="38" t="s">
        <v>143</v>
      </c>
      <c r="B135" s="39" t="s">
        <v>1285</v>
      </c>
      <c r="C135" s="42"/>
      <c r="D135" s="43">
        <v>4451.26171875</v>
      </c>
      <c r="E135" s="43">
        <v>6961.70166015625</v>
      </c>
      <c r="F135" s="44" t="s">
        <v>52</v>
      </c>
      <c r="G135" s="45"/>
      <c r="H135" s="45"/>
      <c r="I135" s="36">
        <v>2</v>
      </c>
      <c r="J135" s="37">
        <v>0.5</v>
      </c>
      <c r="K135" s="37">
        <v>1.6609999999999999E-3</v>
      </c>
      <c r="L135" s="37">
        <v>1.689E-3</v>
      </c>
      <c r="M135" s="40">
        <v>26</v>
      </c>
      <c r="N135" s="40" t="e">
        <f xml:space="preserve"> IF(AND(OR(NOT(ISNUMBER(#REF!)),#REF! &gt;= Misc!$O$5), OR(NOT(ISNUMBER(#REF!)),#REF! &lt;= Misc!$P$5),OR(NOT(ISNUMBER(Vertices[[#This Row],[X]])), Vertices[[#This Row],[X]] &gt;= Misc!$O$2), OR(NOT(ISNUMBER(Vertices[[#This Row],[X]])), Vertices[[#This Row],[X]] &lt;= Misc!$P$2),OR(NOT(ISNUMBER(Vertices[[#This Row],[Y]])), Vertices[[#This Row],[Y]] &gt;= Misc!$O$3), OR(NOT(ISNUMBER(Vertices[[#This Row],[Y]])), Vertices[[#This Row],[Y]] &lt;= Misc!$P$3),OR(NOT(ISNUMBER(Vertices[[#This Row],[Degree]])), Vertices[[#This Row],[Degree]] &gt;= Misc!$O$4), OR(NOT(ISNUMBER(Vertices[[#This Row],[Degree]])), Vertices[[#This Row],[Degree]] &lt;= Misc!$P$4),TRUE), TRUE, FALSE)</f>
        <v>#REF!</v>
      </c>
      <c r="O135" s="41" t="s">
        <v>346</v>
      </c>
      <c r="P135" s="1" t="s">
        <v>1285</v>
      </c>
      <c r="Q135" s="1" t="s">
        <v>333</v>
      </c>
      <c r="R135" s="1" t="s">
        <v>483</v>
      </c>
      <c r="S135" s="1" t="s">
        <v>566</v>
      </c>
      <c r="T135" s="1" t="s">
        <v>333</v>
      </c>
      <c r="U135" s="1" t="s">
        <v>808</v>
      </c>
      <c r="V135" s="1" t="s">
        <v>939</v>
      </c>
      <c r="W135" s="1"/>
      <c r="X135" s="1"/>
      <c r="Y135" s="1" t="s">
        <v>1088</v>
      </c>
    </row>
    <row r="136" spans="1:25" x14ac:dyDescent="0.2">
      <c r="A136" s="38" t="s">
        <v>224</v>
      </c>
      <c r="B136" s="39" t="s">
        <v>455</v>
      </c>
      <c r="C136" s="42"/>
      <c r="D136" s="43">
        <v>1632.0252685546875</v>
      </c>
      <c r="E136" s="43">
        <v>6905.38720703125</v>
      </c>
      <c r="F136" s="44" t="s">
        <v>52</v>
      </c>
      <c r="G136" s="45"/>
      <c r="H136" s="45"/>
      <c r="I136" s="36">
        <v>7</v>
      </c>
      <c r="J136" s="37">
        <v>208.65757600000001</v>
      </c>
      <c r="K136" s="37">
        <v>1.7329999999999999E-3</v>
      </c>
      <c r="L136" s="37">
        <v>1.5770000000000001E-3</v>
      </c>
      <c r="M136" s="40">
        <v>126</v>
      </c>
      <c r="N136" s="40" t="e">
        <f xml:space="preserve"> IF(AND(OR(NOT(ISNUMBER(#REF!)),#REF! &gt;= Misc!$O$5), OR(NOT(ISNUMBER(#REF!)),#REF! &lt;= Misc!$P$5),OR(NOT(ISNUMBER(Vertices[[#This Row],[X]])), Vertices[[#This Row],[X]] &gt;= Misc!$O$2), OR(NOT(ISNUMBER(Vertices[[#This Row],[X]])), Vertices[[#This Row],[X]] &lt;= Misc!$P$2),OR(NOT(ISNUMBER(Vertices[[#This Row],[Y]])), Vertices[[#This Row],[Y]] &gt;= Misc!$O$3), OR(NOT(ISNUMBER(Vertices[[#This Row],[Y]])), Vertices[[#This Row],[Y]] &lt;= Misc!$P$3),OR(NOT(ISNUMBER(Vertices[[#This Row],[Degree]])), Vertices[[#This Row],[Degree]] &gt;= Misc!$O$4), OR(NOT(ISNUMBER(Vertices[[#This Row],[Degree]])), Vertices[[#This Row],[Degree]] &lt;= Misc!$P$4),TRUE), TRUE, FALSE)</f>
        <v>#REF!</v>
      </c>
      <c r="O136" s="41" t="s">
        <v>409</v>
      </c>
      <c r="P136" s="1" t="s">
        <v>455</v>
      </c>
      <c r="Q136" s="1" t="s">
        <v>465</v>
      </c>
      <c r="R136" s="1" t="s">
        <v>492</v>
      </c>
      <c r="S136" s="1" t="s">
        <v>650</v>
      </c>
      <c r="T136" s="1"/>
      <c r="U136" s="1"/>
      <c r="V136" s="1" t="s">
        <v>939</v>
      </c>
      <c r="W136" s="1" t="s">
        <v>543</v>
      </c>
      <c r="X136" s="1"/>
      <c r="Y136" s="1" t="s">
        <v>1088</v>
      </c>
    </row>
    <row r="137" spans="1:25" x14ac:dyDescent="0.2">
      <c r="A137" s="38" t="s">
        <v>289</v>
      </c>
      <c r="B137" s="39" t="s">
        <v>1458</v>
      </c>
      <c r="C137" s="42"/>
      <c r="D137" s="43">
        <v>2100.018310546875</v>
      </c>
      <c r="E137" s="43">
        <v>2903.36083984375</v>
      </c>
      <c r="F137" s="44" t="s">
        <v>52</v>
      </c>
      <c r="G137" s="45"/>
      <c r="H137" s="45"/>
      <c r="I137" s="36">
        <v>3</v>
      </c>
      <c r="J137" s="37">
        <v>1.25</v>
      </c>
      <c r="K137" s="37">
        <v>1.686E-3</v>
      </c>
      <c r="L137" s="37">
        <v>1.56E-3</v>
      </c>
      <c r="M137" s="40">
        <v>81</v>
      </c>
      <c r="N137" s="40" t="e">
        <f xml:space="preserve"> IF(AND(OR(NOT(ISNUMBER(#REF!)),#REF! &gt;= Misc!$O$5), OR(NOT(ISNUMBER(#REF!)),#REF! &lt;= Misc!$P$5),OR(NOT(ISNUMBER(Vertices[[#This Row],[X]])), Vertices[[#This Row],[X]] &gt;= Misc!$O$2), OR(NOT(ISNUMBER(Vertices[[#This Row],[X]])), Vertices[[#This Row],[X]] &lt;= Misc!$P$2),OR(NOT(ISNUMBER(Vertices[[#This Row],[Y]])), Vertices[[#This Row],[Y]] &gt;= Misc!$O$3), OR(NOT(ISNUMBER(Vertices[[#This Row],[Y]])), Vertices[[#This Row],[Y]] &lt;= Misc!$P$3),OR(NOT(ISNUMBER(Vertices[[#This Row],[Degree]])), Vertices[[#This Row],[Degree]] &gt;= Misc!$O$4), OR(NOT(ISNUMBER(Vertices[[#This Row],[Degree]])), Vertices[[#This Row],[Degree]] &lt;= Misc!$P$4),TRUE), TRUE, FALSE)</f>
        <v>#REF!</v>
      </c>
      <c r="O137" s="41" t="s">
        <v>385</v>
      </c>
      <c r="P137" s="1" t="s">
        <v>1458</v>
      </c>
      <c r="Q137" s="1" t="s">
        <v>334</v>
      </c>
      <c r="R137" s="1" t="s">
        <v>468</v>
      </c>
      <c r="S137" s="1" t="s">
        <v>615</v>
      </c>
      <c r="T137" s="1"/>
      <c r="U137" s="1" t="s">
        <v>853</v>
      </c>
      <c r="V137" s="1" t="s">
        <v>990</v>
      </c>
      <c r="W137" s="1" t="s">
        <v>178</v>
      </c>
      <c r="X137" s="1"/>
      <c r="Y137" s="1" t="s">
        <v>1088</v>
      </c>
    </row>
    <row r="138" spans="1:25" x14ac:dyDescent="0.2">
      <c r="A138" s="38" t="s">
        <v>207</v>
      </c>
      <c r="B138" s="39" t="s">
        <v>1338</v>
      </c>
      <c r="C138" s="42"/>
      <c r="D138" s="43">
        <v>7425.44287109375</v>
      </c>
      <c r="E138" s="43">
        <v>5277.1689453125</v>
      </c>
      <c r="F138" s="44" t="s">
        <v>52</v>
      </c>
      <c r="G138" s="45"/>
      <c r="H138" s="45"/>
      <c r="I138" s="36">
        <v>3</v>
      </c>
      <c r="J138" s="37">
        <v>0</v>
      </c>
      <c r="K138" s="37">
        <v>1.792E-3</v>
      </c>
      <c r="L138" s="37">
        <v>1.5399999999999999E-3</v>
      </c>
      <c r="M138" s="40">
        <v>191</v>
      </c>
      <c r="N138" s="40" t="e">
        <f xml:space="preserve"> IF(AND(OR(NOT(ISNUMBER(#REF!)),#REF! &gt;= Misc!$O$5), OR(NOT(ISNUMBER(#REF!)),#REF! &lt;= Misc!$P$5),OR(NOT(ISNUMBER(Vertices[[#This Row],[X]])), Vertices[[#This Row],[X]] &gt;= Misc!$O$2), OR(NOT(ISNUMBER(Vertices[[#This Row],[X]])), Vertices[[#This Row],[X]] &lt;= Misc!$P$2),OR(NOT(ISNUMBER(Vertices[[#This Row],[Y]])), Vertices[[#This Row],[Y]] &gt;= Misc!$O$3), OR(NOT(ISNUMBER(Vertices[[#This Row],[Y]])), Vertices[[#This Row],[Y]] &lt;= Misc!$P$3),OR(NOT(ISNUMBER(Vertices[[#This Row],[Degree]])), Vertices[[#This Row],[Degree]] &gt;= Misc!$O$4), OR(NOT(ISNUMBER(Vertices[[#This Row],[Degree]])), Vertices[[#This Row],[Degree]] &lt;= Misc!$P$4),TRUE), TRUE, FALSE)</f>
        <v>#REF!</v>
      </c>
      <c r="O138" s="41" t="s">
        <v>393</v>
      </c>
      <c r="P138" s="1" t="s">
        <v>1338</v>
      </c>
      <c r="Q138" s="1" t="s">
        <v>465</v>
      </c>
      <c r="R138" s="1" t="s">
        <v>538</v>
      </c>
      <c r="S138" s="1" t="s">
        <v>691</v>
      </c>
      <c r="T138" s="1" t="s">
        <v>715</v>
      </c>
      <c r="U138" s="1" t="s">
        <v>927</v>
      </c>
      <c r="V138" s="1" t="s">
        <v>939</v>
      </c>
      <c r="W138" s="1"/>
      <c r="X138" s="1"/>
      <c r="Y138" s="1" t="s">
        <v>1088</v>
      </c>
    </row>
    <row r="139" spans="1:25" x14ac:dyDescent="0.2">
      <c r="A139" s="38" t="s">
        <v>295</v>
      </c>
      <c r="B139" s="39" t="s">
        <v>450</v>
      </c>
      <c r="C139" s="42"/>
      <c r="D139" s="43">
        <v>4228.74072265625</v>
      </c>
      <c r="E139" s="43">
        <v>9715.8779296875</v>
      </c>
      <c r="F139" s="44" t="s">
        <v>52</v>
      </c>
      <c r="G139" s="45"/>
      <c r="H139" s="45"/>
      <c r="I139" s="36">
        <v>2</v>
      </c>
      <c r="J139" s="37">
        <v>3.6857139999999999</v>
      </c>
      <c r="K139" s="37">
        <v>1.7060000000000001E-3</v>
      </c>
      <c r="L139" s="37">
        <v>1.4450000000000001E-3</v>
      </c>
      <c r="M139" s="40">
        <v>69</v>
      </c>
      <c r="N139" s="40" t="e">
        <f xml:space="preserve"> IF(AND(OR(NOT(ISNUMBER(#REF!)),#REF! &gt;= Misc!$O$5), OR(NOT(ISNUMBER(#REF!)),#REF! &lt;= Misc!$P$5),OR(NOT(ISNUMBER(Vertices[[#This Row],[X]])), Vertices[[#This Row],[X]] &gt;= Misc!$O$2), OR(NOT(ISNUMBER(Vertices[[#This Row],[X]])), Vertices[[#This Row],[X]] &lt;= Misc!$P$2),OR(NOT(ISNUMBER(Vertices[[#This Row],[Y]])), Vertices[[#This Row],[Y]] &gt;= Misc!$O$3), OR(NOT(ISNUMBER(Vertices[[#This Row],[Y]])), Vertices[[#This Row],[Y]] &lt;= Misc!$P$3),OR(NOT(ISNUMBER(Vertices[[#This Row],[Degree]])), Vertices[[#This Row],[Degree]] &gt;= Misc!$O$4), OR(NOT(ISNUMBER(Vertices[[#This Row],[Degree]])), Vertices[[#This Row],[Degree]] &lt;= Misc!$P$4),TRUE), TRUE, FALSE)</f>
        <v>#REF!</v>
      </c>
      <c r="O139" s="41" t="s">
        <v>343</v>
      </c>
      <c r="P139" s="1" t="s">
        <v>450</v>
      </c>
      <c r="Q139" s="1" t="s">
        <v>334</v>
      </c>
      <c r="R139" s="1" t="s">
        <v>497</v>
      </c>
      <c r="S139" s="1" t="s">
        <v>604</v>
      </c>
      <c r="T139" s="1" t="s">
        <v>734</v>
      </c>
      <c r="U139" s="1" t="s">
        <v>1386</v>
      </c>
      <c r="V139" s="1" t="s">
        <v>939</v>
      </c>
      <c r="W139" s="1" t="s">
        <v>1036</v>
      </c>
      <c r="X139" s="1"/>
      <c r="Y139" s="1" t="s">
        <v>1088</v>
      </c>
    </row>
    <row r="140" spans="1:25" x14ac:dyDescent="0.2">
      <c r="A140" s="38" t="s">
        <v>297</v>
      </c>
      <c r="B140" s="39" t="s">
        <v>457</v>
      </c>
      <c r="C140" s="42"/>
      <c r="D140" s="43">
        <v>2640.05859375</v>
      </c>
      <c r="E140" s="43">
        <v>2050.017578125</v>
      </c>
      <c r="F140" s="44" t="s">
        <v>52</v>
      </c>
      <c r="G140" s="45"/>
      <c r="H140" s="45"/>
      <c r="I140" s="36">
        <v>3</v>
      </c>
      <c r="J140" s="37">
        <v>1.3333330000000001</v>
      </c>
      <c r="K140" s="37">
        <v>1.704E-3</v>
      </c>
      <c r="L140" s="37">
        <v>1.4139999999999999E-3</v>
      </c>
      <c r="M140" s="40">
        <v>143</v>
      </c>
      <c r="N140" s="40" t="e">
        <f xml:space="preserve"> IF(AND(OR(NOT(ISNUMBER(#REF!)),#REF! &gt;= Misc!$O$5), OR(NOT(ISNUMBER(#REF!)),#REF! &lt;= Misc!$P$5),OR(NOT(ISNUMBER(Vertices[[#This Row],[X]])), Vertices[[#This Row],[X]] &gt;= Misc!$O$2), OR(NOT(ISNUMBER(Vertices[[#This Row],[X]])), Vertices[[#This Row],[X]] &lt;= Misc!$P$2),OR(NOT(ISNUMBER(Vertices[[#This Row],[Y]])), Vertices[[#This Row],[Y]] &gt;= Misc!$O$3), OR(NOT(ISNUMBER(Vertices[[#This Row],[Y]])), Vertices[[#This Row],[Y]] &lt;= Misc!$P$3),OR(NOT(ISNUMBER(Vertices[[#This Row],[Degree]])), Vertices[[#This Row],[Degree]] &gt;= Misc!$O$4), OR(NOT(ISNUMBER(Vertices[[#This Row],[Degree]])), Vertices[[#This Row],[Degree]] &lt;= Misc!$P$4),TRUE), TRUE, FALSE)</f>
        <v>#REF!</v>
      </c>
      <c r="O140" s="41" t="s">
        <v>417</v>
      </c>
      <c r="P140" s="1" t="s">
        <v>457</v>
      </c>
      <c r="Q140" s="1" t="s">
        <v>378</v>
      </c>
      <c r="R140" s="1" t="s">
        <v>468</v>
      </c>
      <c r="S140" s="1" t="s">
        <v>662</v>
      </c>
      <c r="T140" s="1" t="s">
        <v>771</v>
      </c>
      <c r="U140" s="1" t="s">
        <v>803</v>
      </c>
      <c r="V140" s="1" t="s">
        <v>1394</v>
      </c>
      <c r="W140" s="1"/>
      <c r="X140" s="1"/>
      <c r="Y140" s="1" t="s">
        <v>1088</v>
      </c>
    </row>
    <row r="141" spans="1:25" x14ac:dyDescent="0.2">
      <c r="A141" s="38" t="s">
        <v>170</v>
      </c>
      <c r="B141" s="39" t="s">
        <v>1407</v>
      </c>
      <c r="C141" s="42"/>
      <c r="D141" s="43">
        <v>5231.2470703125</v>
      </c>
      <c r="E141" s="43">
        <v>796.516845703125</v>
      </c>
      <c r="F141" s="44" t="s">
        <v>52</v>
      </c>
      <c r="G141" s="45"/>
      <c r="H141" s="45"/>
      <c r="I141" s="36">
        <v>3</v>
      </c>
      <c r="J141" s="37">
        <v>13.937302000000001</v>
      </c>
      <c r="K141" s="37">
        <v>1.7830000000000001E-3</v>
      </c>
      <c r="L141" s="37">
        <v>1.41E-3</v>
      </c>
      <c r="M141" s="40">
        <v>6</v>
      </c>
      <c r="N141" s="40" t="e">
        <f xml:space="preserve"> IF(AND(OR(NOT(ISNUMBER(#REF!)),#REF! &gt;= Misc!$O$5), OR(NOT(ISNUMBER(#REF!)),#REF! &lt;= Misc!$P$5),OR(NOT(ISNUMBER(Vertices[[#This Row],[X]])), Vertices[[#This Row],[X]] &gt;= Misc!$O$2), OR(NOT(ISNUMBER(Vertices[[#This Row],[X]])), Vertices[[#This Row],[X]] &lt;= Misc!$P$2),OR(NOT(ISNUMBER(Vertices[[#This Row],[Y]])), Vertices[[#This Row],[Y]] &gt;= Misc!$O$3), OR(NOT(ISNUMBER(Vertices[[#This Row],[Y]])), Vertices[[#This Row],[Y]] &lt;= Misc!$P$3),OR(NOT(ISNUMBER(Vertices[[#This Row],[Degree]])), Vertices[[#This Row],[Degree]] &gt;= Misc!$O$4), OR(NOT(ISNUMBER(Vertices[[#This Row],[Degree]])), Vertices[[#This Row],[Degree]] &lt;= Misc!$P$4),TRUE), TRUE, FALSE)</f>
        <v>#REF!</v>
      </c>
      <c r="O141" s="41" t="s">
        <v>328</v>
      </c>
      <c r="P141" s="1" t="s">
        <v>1407</v>
      </c>
      <c r="Q141" s="1" t="s">
        <v>466</v>
      </c>
      <c r="R141" s="1" t="s">
        <v>470</v>
      </c>
      <c r="S141" s="1" t="s">
        <v>550</v>
      </c>
      <c r="T141" s="1" t="s">
        <v>698</v>
      </c>
      <c r="U141" s="1" t="s">
        <v>791</v>
      </c>
      <c r="V141" s="1" t="s">
        <v>934</v>
      </c>
      <c r="W141" s="1" t="s">
        <v>1014</v>
      </c>
      <c r="X141" s="1"/>
      <c r="Y141" s="1" t="s">
        <v>1088</v>
      </c>
    </row>
    <row r="142" spans="1:25" x14ac:dyDescent="0.2">
      <c r="A142" s="38" t="s">
        <v>245</v>
      </c>
      <c r="B142" s="39" t="s">
        <v>1283</v>
      </c>
      <c r="C142" s="42"/>
      <c r="D142" s="43">
        <v>8698.7890625</v>
      </c>
      <c r="E142" s="43">
        <v>4312.62060546875</v>
      </c>
      <c r="F142" s="44" t="s">
        <v>52</v>
      </c>
      <c r="G142" s="45"/>
      <c r="H142" s="45"/>
      <c r="I142" s="36">
        <v>5</v>
      </c>
      <c r="J142" s="37">
        <v>187.5</v>
      </c>
      <c r="K142" s="37">
        <v>1.658E-3</v>
      </c>
      <c r="L142" s="37">
        <v>1.3760000000000001E-3</v>
      </c>
      <c r="M142" s="40">
        <v>19</v>
      </c>
      <c r="N142" s="40" t="e">
        <f xml:space="preserve"> IF(AND(OR(NOT(ISNUMBER(#REF!)),#REF! &gt;= Misc!$O$5), OR(NOT(ISNUMBER(#REF!)),#REF! &lt;= Misc!$P$5),OR(NOT(ISNUMBER(Vertices[[#This Row],[X]])), Vertices[[#This Row],[X]] &gt;= Misc!$O$2), OR(NOT(ISNUMBER(Vertices[[#This Row],[X]])), Vertices[[#This Row],[X]] &lt;= Misc!$P$2),OR(NOT(ISNUMBER(Vertices[[#This Row],[Y]])), Vertices[[#This Row],[Y]] &gt;= Misc!$O$3), OR(NOT(ISNUMBER(Vertices[[#This Row],[Y]])), Vertices[[#This Row],[Y]] &lt;= Misc!$P$3),OR(NOT(ISNUMBER(Vertices[[#This Row],[Degree]])), Vertices[[#This Row],[Degree]] &gt;= Misc!$O$4), OR(NOT(ISNUMBER(Vertices[[#This Row],[Degree]])), Vertices[[#This Row],[Degree]] &lt;= Misc!$P$4),TRUE), TRUE, FALSE)</f>
        <v>#REF!</v>
      </c>
      <c r="O142" s="41" t="s">
        <v>339</v>
      </c>
      <c r="P142" s="1" t="s">
        <v>1283</v>
      </c>
      <c r="Q142" s="1" t="s">
        <v>465</v>
      </c>
      <c r="R142" s="1" t="s">
        <v>475</v>
      </c>
      <c r="S142" s="1" t="s">
        <v>561</v>
      </c>
      <c r="T142" s="1" t="s">
        <v>708</v>
      </c>
      <c r="U142" s="1" t="s">
        <v>802</v>
      </c>
      <c r="V142" s="1" t="s">
        <v>946</v>
      </c>
      <c r="W142" s="1" t="s">
        <v>1021</v>
      </c>
      <c r="X142" s="1"/>
      <c r="Y142" s="1" t="s">
        <v>1088</v>
      </c>
    </row>
    <row r="143" spans="1:25" x14ac:dyDescent="0.2">
      <c r="A143" s="38" t="s">
        <v>176</v>
      </c>
      <c r="B143" s="39" t="s">
        <v>1297</v>
      </c>
      <c r="C143" s="42"/>
      <c r="D143" s="43">
        <v>1686.0081787109375</v>
      </c>
      <c r="E143" s="43">
        <v>3263.00048828125</v>
      </c>
      <c r="F143" s="44" t="s">
        <v>52</v>
      </c>
      <c r="G143" s="45"/>
      <c r="H143" s="45"/>
      <c r="I143" s="36">
        <v>3</v>
      </c>
      <c r="J143" s="37">
        <v>0</v>
      </c>
      <c r="K143" s="37">
        <v>1.6639999999999999E-3</v>
      </c>
      <c r="L143" s="37">
        <v>1.3339999999999999E-3</v>
      </c>
      <c r="M143" s="40">
        <v>48</v>
      </c>
      <c r="N143" s="40" t="e">
        <f xml:space="preserve"> IF(AND(OR(NOT(ISNUMBER(#REF!)),#REF! &gt;= Misc!$O$5), OR(NOT(ISNUMBER(#REF!)),#REF! &lt;= Misc!$P$5),OR(NOT(ISNUMBER(Vertices[[#This Row],[X]])), Vertices[[#This Row],[X]] &gt;= Misc!$O$2), OR(NOT(ISNUMBER(Vertices[[#This Row],[X]])), Vertices[[#This Row],[X]] &lt;= Misc!$P$2),OR(NOT(ISNUMBER(Vertices[[#This Row],[Y]])), Vertices[[#This Row],[Y]] &gt;= Misc!$O$3), OR(NOT(ISNUMBER(Vertices[[#This Row],[Y]])), Vertices[[#This Row],[Y]] &lt;= Misc!$P$3),OR(NOT(ISNUMBER(Vertices[[#This Row],[Degree]])), Vertices[[#This Row],[Degree]] &gt;= Misc!$O$4), OR(NOT(ISNUMBER(Vertices[[#This Row],[Degree]])), Vertices[[#This Row],[Degree]] &lt;= Misc!$P$4),TRUE), TRUE, FALSE)</f>
        <v>#REF!</v>
      </c>
      <c r="O143" s="41" t="s">
        <v>363</v>
      </c>
      <c r="P143" s="1" t="s">
        <v>1297</v>
      </c>
      <c r="Q143" s="1" t="s">
        <v>334</v>
      </c>
      <c r="R143" s="1" t="s">
        <v>472</v>
      </c>
      <c r="S143" s="1" t="s">
        <v>585</v>
      </c>
      <c r="T143" s="1" t="s">
        <v>725</v>
      </c>
      <c r="U143" s="1" t="s">
        <v>827</v>
      </c>
      <c r="V143" s="1" t="s">
        <v>941</v>
      </c>
      <c r="W143" s="1"/>
      <c r="X143" s="1"/>
      <c r="Y143" s="1" t="s">
        <v>1088</v>
      </c>
    </row>
    <row r="144" spans="1:25" x14ac:dyDescent="0.2">
      <c r="A144" s="38" t="s">
        <v>168</v>
      </c>
      <c r="B144" s="39" t="s">
        <v>1308</v>
      </c>
      <c r="C144" s="42"/>
      <c r="D144" s="43">
        <v>1021.723388671875</v>
      </c>
      <c r="E144" s="43">
        <v>4819.28466796875</v>
      </c>
      <c r="F144" s="44" t="s">
        <v>52</v>
      </c>
      <c r="G144" s="45"/>
      <c r="H144" s="45"/>
      <c r="I144" s="36">
        <v>4</v>
      </c>
      <c r="J144" s="37">
        <v>9.1166669999999996</v>
      </c>
      <c r="K144" s="37">
        <v>1.7390000000000001E-3</v>
      </c>
      <c r="L144" s="37">
        <v>1.3290000000000001E-3</v>
      </c>
      <c r="M144" s="40">
        <v>85</v>
      </c>
      <c r="N144" s="40" t="e">
        <f xml:space="preserve"> IF(AND(OR(NOT(ISNUMBER(#REF!)),#REF! &gt;= Misc!$O$5), OR(NOT(ISNUMBER(#REF!)),#REF! &lt;= Misc!$P$5),OR(NOT(ISNUMBER(Vertices[[#This Row],[X]])), Vertices[[#This Row],[X]] &gt;= Misc!$O$2), OR(NOT(ISNUMBER(Vertices[[#This Row],[X]])), Vertices[[#This Row],[X]] &lt;= Misc!$P$2),OR(NOT(ISNUMBER(Vertices[[#This Row],[Y]])), Vertices[[#This Row],[Y]] &gt;= Misc!$O$3), OR(NOT(ISNUMBER(Vertices[[#This Row],[Y]])), Vertices[[#This Row],[Y]] &lt;= Misc!$P$3),OR(NOT(ISNUMBER(Vertices[[#This Row],[Degree]])), Vertices[[#This Row],[Degree]] &gt;= Misc!$O$4), OR(NOT(ISNUMBER(Vertices[[#This Row],[Degree]])), Vertices[[#This Row],[Degree]] &lt;= Misc!$P$4),TRUE), TRUE, FALSE)</f>
        <v>#REF!</v>
      </c>
      <c r="O144" s="41" t="s">
        <v>388</v>
      </c>
      <c r="P144" s="1" t="s">
        <v>1308</v>
      </c>
      <c r="Q144" s="1" t="s">
        <v>465</v>
      </c>
      <c r="R144" s="1" t="s">
        <v>1385</v>
      </c>
      <c r="S144" s="1" t="s">
        <v>617</v>
      </c>
      <c r="T144" s="1"/>
      <c r="U144" s="1" t="s">
        <v>855</v>
      </c>
      <c r="V144" s="1" t="s">
        <v>993</v>
      </c>
      <c r="W144" s="1" t="s">
        <v>173</v>
      </c>
      <c r="X144" s="1" t="s">
        <v>1073</v>
      </c>
      <c r="Y144" s="1" t="s">
        <v>1088</v>
      </c>
    </row>
    <row r="145" spans="1:25" x14ac:dyDescent="0.2">
      <c r="A145" s="38" t="s">
        <v>236</v>
      </c>
      <c r="B145" s="39" t="s">
        <v>1330</v>
      </c>
      <c r="C145" s="42"/>
      <c r="D145" s="43">
        <v>2954.05419921875</v>
      </c>
      <c r="E145" s="43">
        <v>1611.4703369140625</v>
      </c>
      <c r="F145" s="44" t="s">
        <v>52</v>
      </c>
      <c r="G145" s="45"/>
      <c r="H145" s="45"/>
      <c r="I145" s="36">
        <v>2</v>
      </c>
      <c r="J145" s="37">
        <v>4.6057689999999996</v>
      </c>
      <c r="K145" s="37">
        <v>1.792E-3</v>
      </c>
      <c r="L145" s="37">
        <v>1.3129999999999999E-3</v>
      </c>
      <c r="M145" s="40">
        <v>157</v>
      </c>
      <c r="N145" s="40" t="e">
        <f xml:space="preserve"> IF(AND(OR(NOT(ISNUMBER(#REF!)),#REF! &gt;= Misc!$O$5), OR(NOT(ISNUMBER(#REF!)),#REF! &lt;= Misc!$P$5),OR(NOT(ISNUMBER(Vertices[[#This Row],[X]])), Vertices[[#This Row],[X]] &gt;= Misc!$O$2), OR(NOT(ISNUMBER(Vertices[[#This Row],[X]])), Vertices[[#This Row],[X]] &lt;= Misc!$P$2),OR(NOT(ISNUMBER(Vertices[[#This Row],[Y]])), Vertices[[#This Row],[Y]] &gt;= Misc!$O$3), OR(NOT(ISNUMBER(Vertices[[#This Row],[Y]])), Vertices[[#This Row],[Y]] &lt;= Misc!$P$3),OR(NOT(ISNUMBER(Vertices[[#This Row],[Degree]])), Vertices[[#This Row],[Degree]] &gt;= Misc!$O$4), OR(NOT(ISNUMBER(Vertices[[#This Row],[Degree]])), Vertices[[#This Row],[Degree]] &lt;= Misc!$P$4),TRUE), TRUE, FALSE)</f>
        <v>#REF!</v>
      </c>
      <c r="O145" s="41" t="s">
        <v>373</v>
      </c>
      <c r="P145" s="1" t="s">
        <v>1330</v>
      </c>
      <c r="Q145" s="1" t="s">
        <v>333</v>
      </c>
      <c r="R145" s="1" t="s">
        <v>529</v>
      </c>
      <c r="S145" s="1" t="s">
        <v>673</v>
      </c>
      <c r="T145" s="1" t="s">
        <v>333</v>
      </c>
      <c r="U145" s="1" t="s">
        <v>903</v>
      </c>
      <c r="V145" s="1" t="s">
        <v>939</v>
      </c>
      <c r="W145" s="1"/>
      <c r="X145" s="1"/>
      <c r="Y145" s="1" t="s">
        <v>1088</v>
      </c>
    </row>
    <row r="146" spans="1:25" x14ac:dyDescent="0.2">
      <c r="A146" s="38" t="s">
        <v>167</v>
      </c>
      <c r="B146" s="39" t="s">
        <v>1367</v>
      </c>
      <c r="C146" s="42"/>
      <c r="D146" s="43">
        <v>4978.60009765625</v>
      </c>
      <c r="E146" s="43">
        <v>2332.14306640625</v>
      </c>
      <c r="F146" s="44" t="s">
        <v>52</v>
      </c>
      <c r="G146" s="45"/>
      <c r="H146" s="45"/>
      <c r="I146" s="36">
        <v>2</v>
      </c>
      <c r="J146" s="37">
        <v>0</v>
      </c>
      <c r="K146" s="37">
        <v>1.7420000000000001E-3</v>
      </c>
      <c r="L146" s="37">
        <v>1.2819999999999999E-3</v>
      </c>
      <c r="M146" s="40">
        <v>186</v>
      </c>
      <c r="N146" s="40" t="e">
        <f xml:space="preserve"> IF(AND(OR(NOT(ISNUMBER(#REF!)),#REF! &gt;= Misc!$O$5), OR(NOT(ISNUMBER(#REF!)),#REF! &lt;= Misc!$P$5),OR(NOT(ISNUMBER(Vertices[[#This Row],[X]])), Vertices[[#This Row],[X]] &gt;= Misc!$O$2), OR(NOT(ISNUMBER(Vertices[[#This Row],[X]])), Vertices[[#This Row],[X]] &lt;= Misc!$P$2),OR(NOT(ISNUMBER(Vertices[[#This Row],[Y]])), Vertices[[#This Row],[Y]] &gt;= Misc!$O$3), OR(NOT(ISNUMBER(Vertices[[#This Row],[Y]])), Vertices[[#This Row],[Y]] &lt;= Misc!$P$3),OR(NOT(ISNUMBER(Vertices[[#This Row],[Degree]])), Vertices[[#This Row],[Degree]] &gt;= Misc!$O$4), OR(NOT(ISNUMBER(Vertices[[#This Row],[Degree]])), Vertices[[#This Row],[Degree]] &lt;= Misc!$P$4),TRUE), TRUE, FALSE)</f>
        <v>#REF!</v>
      </c>
      <c r="O146" s="41" t="s">
        <v>435</v>
      </c>
      <c r="P146" s="1" t="s">
        <v>1367</v>
      </c>
      <c r="Q146" s="1" t="s">
        <v>334</v>
      </c>
      <c r="R146" s="1" t="s">
        <v>537</v>
      </c>
      <c r="S146" s="1" t="s">
        <v>691</v>
      </c>
      <c r="T146" s="1" t="s">
        <v>719</v>
      </c>
      <c r="U146" s="1" t="s">
        <v>923</v>
      </c>
      <c r="V146" s="1" t="s">
        <v>939</v>
      </c>
      <c r="W146" s="1" t="s">
        <v>1058</v>
      </c>
      <c r="X146" s="1"/>
      <c r="Y146" s="1" t="s">
        <v>1088</v>
      </c>
    </row>
    <row r="147" spans="1:25" x14ac:dyDescent="0.2">
      <c r="A147" s="38" t="s">
        <v>218</v>
      </c>
      <c r="B147" s="39" t="s">
        <v>1351</v>
      </c>
      <c r="C147" s="42"/>
      <c r="D147" s="43">
        <v>7154.2822265625</v>
      </c>
      <c r="E147" s="43">
        <v>9233.5478515625</v>
      </c>
      <c r="F147" s="44" t="s">
        <v>52</v>
      </c>
      <c r="G147" s="45"/>
      <c r="H147" s="45"/>
      <c r="I147" s="36">
        <v>2</v>
      </c>
      <c r="J147" s="37">
        <v>2.7749999999999999</v>
      </c>
      <c r="K147" s="37">
        <v>1.745E-3</v>
      </c>
      <c r="L147" s="37">
        <v>1.2800000000000001E-3</v>
      </c>
      <c r="M147" s="40">
        <v>65</v>
      </c>
      <c r="N147" s="40" t="e">
        <f xml:space="preserve"> IF(AND(OR(NOT(ISNUMBER(#REF!)),#REF! &gt;= Misc!$O$5), OR(NOT(ISNUMBER(#REF!)),#REF! &lt;= Misc!$P$5),OR(NOT(ISNUMBER(Vertices[[#This Row],[X]])), Vertices[[#This Row],[X]] &gt;= Misc!$O$2), OR(NOT(ISNUMBER(Vertices[[#This Row],[X]])), Vertices[[#This Row],[X]] &lt;= Misc!$P$2),OR(NOT(ISNUMBER(Vertices[[#This Row],[Y]])), Vertices[[#This Row],[Y]] &gt;= Misc!$O$3), OR(NOT(ISNUMBER(Vertices[[#This Row],[Y]])), Vertices[[#This Row],[Y]] &lt;= Misc!$P$3),OR(NOT(ISNUMBER(Vertices[[#This Row],[Degree]])), Vertices[[#This Row],[Degree]] &gt;= Misc!$O$4), OR(NOT(ISNUMBER(Vertices[[#This Row],[Degree]])), Vertices[[#This Row],[Degree]] &lt;= Misc!$P$4),TRUE), TRUE, FALSE)</f>
        <v>#REF!</v>
      </c>
      <c r="O147" s="41" t="s">
        <v>374</v>
      </c>
      <c r="P147" s="1" t="s">
        <v>1351</v>
      </c>
      <c r="Q147" s="1" t="s">
        <v>334</v>
      </c>
      <c r="R147" s="1" t="s">
        <v>490</v>
      </c>
      <c r="S147" s="1" t="s">
        <v>601</v>
      </c>
      <c r="T147" s="1" t="s">
        <v>719</v>
      </c>
      <c r="U147" s="1" t="s">
        <v>843</v>
      </c>
      <c r="V147" s="1" t="s">
        <v>980</v>
      </c>
      <c r="W147" s="1" t="s">
        <v>1034</v>
      </c>
      <c r="X147" s="1"/>
      <c r="Y147" s="1" t="s">
        <v>1088</v>
      </c>
    </row>
    <row r="148" spans="1:25" x14ac:dyDescent="0.2">
      <c r="A148" s="38" t="s">
        <v>209</v>
      </c>
      <c r="B148" s="39" t="s">
        <v>441</v>
      </c>
      <c r="C148" s="42"/>
      <c r="D148" s="43">
        <v>7949.95361328125</v>
      </c>
      <c r="E148" s="43">
        <v>2497.003662109375</v>
      </c>
      <c r="F148" s="44" t="s">
        <v>52</v>
      </c>
      <c r="G148" s="45"/>
      <c r="H148" s="45"/>
      <c r="I148" s="36">
        <v>2</v>
      </c>
      <c r="J148" s="37">
        <v>0</v>
      </c>
      <c r="K148" s="37">
        <v>1.7210000000000001E-3</v>
      </c>
      <c r="L148" s="37">
        <v>1.207E-3</v>
      </c>
      <c r="M148" s="40">
        <v>14</v>
      </c>
      <c r="N148" s="40" t="e">
        <f xml:space="preserve"> IF(AND(OR(NOT(ISNUMBER(#REF!)),#REF! &gt;= Misc!$O$5), OR(NOT(ISNUMBER(#REF!)),#REF! &lt;= Misc!$P$5),OR(NOT(ISNUMBER(Vertices[[#This Row],[X]])), Vertices[[#This Row],[X]] &gt;= Misc!$O$2), OR(NOT(ISNUMBER(Vertices[[#This Row],[X]])), Vertices[[#This Row],[X]] &lt;= Misc!$P$2),OR(NOT(ISNUMBER(Vertices[[#This Row],[Y]])), Vertices[[#This Row],[Y]] &gt;= Misc!$O$3), OR(NOT(ISNUMBER(Vertices[[#This Row],[Y]])), Vertices[[#This Row],[Y]] &lt;= Misc!$P$3),OR(NOT(ISNUMBER(Vertices[[#This Row],[Degree]])), Vertices[[#This Row],[Degree]] &gt;= Misc!$O$4), OR(NOT(ISNUMBER(Vertices[[#This Row],[Degree]])), Vertices[[#This Row],[Degree]] &lt;= Misc!$P$4),TRUE), TRUE, FALSE)</f>
        <v>#REF!</v>
      </c>
      <c r="O148" s="41" t="s">
        <v>336</v>
      </c>
      <c r="P148" s="1" t="s">
        <v>441</v>
      </c>
      <c r="Q148" s="1" t="s">
        <v>333</v>
      </c>
      <c r="R148" s="1" t="s">
        <v>476</v>
      </c>
      <c r="S148" s="1" t="s">
        <v>557</v>
      </c>
      <c r="T148" s="1" t="s">
        <v>705</v>
      </c>
      <c r="U148" s="1" t="s">
        <v>798</v>
      </c>
      <c r="V148" s="1" t="s">
        <v>939</v>
      </c>
      <c r="W148" s="1"/>
      <c r="X148" s="1"/>
      <c r="Y148" s="1" t="s">
        <v>1088</v>
      </c>
    </row>
    <row r="149" spans="1:25" x14ac:dyDescent="0.2">
      <c r="A149" s="38" t="s">
        <v>151</v>
      </c>
      <c r="B149" s="39" t="s">
        <v>1335</v>
      </c>
      <c r="C149" s="42"/>
      <c r="D149" s="43">
        <v>1421.5377197265625</v>
      </c>
      <c r="E149" s="43">
        <v>6595.841796875</v>
      </c>
      <c r="F149" s="44" t="s">
        <v>52</v>
      </c>
      <c r="G149" s="45"/>
      <c r="H149" s="45"/>
      <c r="I149" s="36">
        <v>2</v>
      </c>
      <c r="J149" s="37">
        <v>2.8166669999999998</v>
      </c>
      <c r="K149" s="37">
        <v>1.7359999999999999E-3</v>
      </c>
      <c r="L149" s="37">
        <v>1.077E-3</v>
      </c>
      <c r="M149" s="40">
        <v>176</v>
      </c>
      <c r="N149" s="40" t="e">
        <f xml:space="preserve"> IF(AND(OR(NOT(ISNUMBER(#REF!)),#REF! &gt;= Misc!$O$5), OR(NOT(ISNUMBER(#REF!)),#REF! &lt;= Misc!$P$5),OR(NOT(ISNUMBER(Vertices[[#This Row],[X]])), Vertices[[#This Row],[X]] &gt;= Misc!$O$2), OR(NOT(ISNUMBER(Vertices[[#This Row],[X]])), Vertices[[#This Row],[X]] &lt;= Misc!$P$2),OR(NOT(ISNUMBER(Vertices[[#This Row],[Y]])), Vertices[[#This Row],[Y]] &gt;= Misc!$O$3), OR(NOT(ISNUMBER(Vertices[[#This Row],[Y]])), Vertices[[#This Row],[Y]] &lt;= Misc!$P$3),OR(NOT(ISNUMBER(Vertices[[#This Row],[Degree]])), Vertices[[#This Row],[Degree]] &gt;= Misc!$O$4), OR(NOT(ISNUMBER(Vertices[[#This Row],[Degree]])), Vertices[[#This Row],[Degree]] &lt;= Misc!$P$4),TRUE), TRUE, FALSE)</f>
        <v>#REF!</v>
      </c>
      <c r="O149" s="41" t="s">
        <v>430</v>
      </c>
      <c r="P149" s="1" t="s">
        <v>1335</v>
      </c>
      <c r="Q149" s="1" t="s">
        <v>465</v>
      </c>
      <c r="R149" s="1" t="s">
        <v>468</v>
      </c>
      <c r="S149" s="1" t="s">
        <v>682</v>
      </c>
      <c r="T149" s="1" t="s">
        <v>698</v>
      </c>
      <c r="U149" s="1" t="s">
        <v>915</v>
      </c>
      <c r="V149" s="1" t="s">
        <v>1011</v>
      </c>
      <c r="W149" s="1"/>
      <c r="X149" s="1"/>
      <c r="Y149" s="1" t="s">
        <v>1088</v>
      </c>
    </row>
    <row r="150" spans="1:25" x14ac:dyDescent="0.2">
      <c r="A150" s="38" t="s">
        <v>197</v>
      </c>
      <c r="B150" s="39" t="s">
        <v>1280</v>
      </c>
      <c r="C150" s="42"/>
      <c r="D150" s="43">
        <v>8489.087890625</v>
      </c>
      <c r="E150" s="43">
        <v>5416.83349609375</v>
      </c>
      <c r="F150" s="44" t="s">
        <v>52</v>
      </c>
      <c r="G150" s="45"/>
      <c r="H150" s="45"/>
      <c r="I150" s="36">
        <v>4</v>
      </c>
      <c r="J150" s="37">
        <v>14.638889000000001</v>
      </c>
      <c r="K150" s="37">
        <v>1.7329999999999999E-3</v>
      </c>
      <c r="L150" s="37">
        <v>1.0660000000000001E-3</v>
      </c>
      <c r="M150" s="40">
        <v>12</v>
      </c>
      <c r="N150" s="40" t="e">
        <f xml:space="preserve"> IF(AND(OR(NOT(ISNUMBER(#REF!)),#REF! &gt;= Misc!$O$5), OR(NOT(ISNUMBER(#REF!)),#REF! &lt;= Misc!$P$5),OR(NOT(ISNUMBER(Vertices[[#This Row],[X]])), Vertices[[#This Row],[X]] &gt;= Misc!$O$2), OR(NOT(ISNUMBER(Vertices[[#This Row],[X]])), Vertices[[#This Row],[X]] &lt;= Misc!$P$2),OR(NOT(ISNUMBER(Vertices[[#This Row],[Y]])), Vertices[[#This Row],[Y]] &gt;= Misc!$O$3), OR(NOT(ISNUMBER(Vertices[[#This Row],[Y]])), Vertices[[#This Row],[Y]] &lt;= Misc!$P$3),OR(NOT(ISNUMBER(Vertices[[#This Row],[Degree]])), Vertices[[#This Row],[Degree]] &gt;= Misc!$O$4), OR(NOT(ISNUMBER(Vertices[[#This Row],[Degree]])), Vertices[[#This Row],[Degree]] &lt;= Misc!$P$4),TRUE), TRUE, FALSE)</f>
        <v>#REF!</v>
      </c>
      <c r="O150" s="41" t="s">
        <v>334</v>
      </c>
      <c r="P150" s="1" t="s">
        <v>1280</v>
      </c>
      <c r="Q150" s="1" t="s">
        <v>334</v>
      </c>
      <c r="R150" s="1" t="s">
        <v>474</v>
      </c>
      <c r="S150" s="1" t="s">
        <v>555</v>
      </c>
      <c r="T150" s="1" t="s">
        <v>703</v>
      </c>
      <c r="U150" s="1" t="s">
        <v>797</v>
      </c>
      <c r="V150" s="1" t="s">
        <v>940</v>
      </c>
      <c r="W150" s="1" t="s">
        <v>1018</v>
      </c>
      <c r="X150" s="1"/>
      <c r="Y150" s="1" t="s">
        <v>1088</v>
      </c>
    </row>
    <row r="151" spans="1:25" x14ac:dyDescent="0.2">
      <c r="A151" s="38" t="s">
        <v>309</v>
      </c>
      <c r="B151" s="39" t="s">
        <v>1278</v>
      </c>
      <c r="C151" s="42"/>
      <c r="D151" s="43">
        <v>3939.287353515625</v>
      </c>
      <c r="E151" s="43">
        <v>949.98785400390625</v>
      </c>
      <c r="F151" s="44" t="s">
        <v>52</v>
      </c>
      <c r="G151" s="45"/>
      <c r="H151" s="45"/>
      <c r="I151" s="36">
        <v>2</v>
      </c>
      <c r="J151" s="37">
        <v>2.381818</v>
      </c>
      <c r="K151" s="37">
        <v>1.7359999999999999E-3</v>
      </c>
      <c r="L151" s="37">
        <v>9.7799999999999992E-4</v>
      </c>
      <c r="M151" s="40">
        <v>8</v>
      </c>
      <c r="N151" s="40" t="e">
        <f xml:space="preserve"> IF(AND(OR(NOT(ISNUMBER(#REF!)),#REF! &gt;= Misc!$O$5), OR(NOT(ISNUMBER(#REF!)),#REF! &lt;= Misc!$P$5),OR(NOT(ISNUMBER(Vertices[[#This Row],[X]])), Vertices[[#This Row],[X]] &gt;= Misc!$O$2), OR(NOT(ISNUMBER(Vertices[[#This Row],[X]])), Vertices[[#This Row],[X]] &lt;= Misc!$P$2),OR(NOT(ISNUMBER(Vertices[[#This Row],[Y]])), Vertices[[#This Row],[Y]] &gt;= Misc!$O$3), OR(NOT(ISNUMBER(Vertices[[#This Row],[Y]])), Vertices[[#This Row],[Y]] &lt;= Misc!$P$3),OR(NOT(ISNUMBER(Vertices[[#This Row],[Degree]])), Vertices[[#This Row],[Degree]] &gt;= Misc!$O$4), OR(NOT(ISNUMBER(Vertices[[#This Row],[Degree]])), Vertices[[#This Row],[Degree]] &lt;= Misc!$P$4),TRUE), TRUE, FALSE)</f>
        <v>#REF!</v>
      </c>
      <c r="O151" s="41" t="s">
        <v>330</v>
      </c>
      <c r="P151" s="1" t="s">
        <v>1278</v>
      </c>
      <c r="Q151" s="1" t="s">
        <v>378</v>
      </c>
      <c r="R151" s="1" t="s">
        <v>472</v>
      </c>
      <c r="S151" s="1" t="s">
        <v>552</v>
      </c>
      <c r="T151" s="1" t="s">
        <v>700</v>
      </c>
      <c r="U151" s="1" t="s">
        <v>793</v>
      </c>
      <c r="V151" s="1" t="s">
        <v>936</v>
      </c>
      <c r="W151" s="1" t="s">
        <v>1016</v>
      </c>
      <c r="X151" s="1"/>
      <c r="Y151" s="1" t="s">
        <v>1088</v>
      </c>
    </row>
    <row r="152" spans="1:25" x14ac:dyDescent="0.2">
      <c r="A152" s="38" t="s">
        <v>315</v>
      </c>
      <c r="B152" s="39" t="s">
        <v>1361</v>
      </c>
      <c r="C152" s="42"/>
      <c r="D152" s="43">
        <v>1136.5877685546875</v>
      </c>
      <c r="E152" s="43">
        <v>5681.01171875</v>
      </c>
      <c r="F152" s="44" t="s">
        <v>52</v>
      </c>
      <c r="G152" s="45"/>
      <c r="H152" s="45"/>
      <c r="I152" s="36">
        <v>4</v>
      </c>
      <c r="J152" s="37">
        <v>20.911905000000001</v>
      </c>
      <c r="K152" s="37">
        <v>1.6980000000000001E-3</v>
      </c>
      <c r="L152" s="37">
        <v>9.2500000000000004E-4</v>
      </c>
      <c r="M152" s="40">
        <v>158</v>
      </c>
      <c r="N152" s="40" t="e">
        <f xml:space="preserve"> IF(AND(OR(NOT(ISNUMBER(#REF!)),#REF! &gt;= Misc!$O$5), OR(NOT(ISNUMBER(#REF!)),#REF! &lt;= Misc!$P$5),OR(NOT(ISNUMBER(Vertices[[#This Row],[X]])), Vertices[[#This Row],[X]] &gt;= Misc!$O$2), OR(NOT(ISNUMBER(Vertices[[#This Row],[X]])), Vertices[[#This Row],[X]] &lt;= Misc!$P$2),OR(NOT(ISNUMBER(Vertices[[#This Row],[Y]])), Vertices[[#This Row],[Y]] &gt;= Misc!$O$3), OR(NOT(ISNUMBER(Vertices[[#This Row],[Y]])), Vertices[[#This Row],[Y]] &lt;= Misc!$P$3),OR(NOT(ISNUMBER(Vertices[[#This Row],[Degree]])), Vertices[[#This Row],[Degree]] &gt;= Misc!$O$4), OR(NOT(ISNUMBER(Vertices[[#This Row],[Degree]])), Vertices[[#This Row],[Degree]] &lt;= Misc!$P$4),TRUE), TRUE, FALSE)</f>
        <v>#REF!</v>
      </c>
      <c r="O152" s="41" t="s">
        <v>424</v>
      </c>
      <c r="P152" s="1" t="s">
        <v>1361</v>
      </c>
      <c r="Q152" s="1" t="s">
        <v>334</v>
      </c>
      <c r="R152" s="1" t="s">
        <v>468</v>
      </c>
      <c r="S152" s="1" t="s">
        <v>673</v>
      </c>
      <c r="T152" s="1" t="s">
        <v>776</v>
      </c>
      <c r="U152" s="1" t="s">
        <v>904</v>
      </c>
      <c r="V152" s="1" t="s">
        <v>1394</v>
      </c>
      <c r="W152" s="1" t="s">
        <v>1053</v>
      </c>
      <c r="X152" s="1"/>
      <c r="Y152" s="1" t="s">
        <v>1088</v>
      </c>
    </row>
    <row r="153" spans="1:25" x14ac:dyDescent="0.2">
      <c r="A153" s="38" t="s">
        <v>290</v>
      </c>
      <c r="B153" s="39" t="s">
        <v>1303</v>
      </c>
      <c r="C153" s="42"/>
      <c r="D153" s="43">
        <v>1434.796142578125</v>
      </c>
      <c r="E153" s="43">
        <v>3811.998779296875</v>
      </c>
      <c r="F153" s="44" t="s">
        <v>52</v>
      </c>
      <c r="G153" s="45"/>
      <c r="H153" s="45"/>
      <c r="I153" s="36">
        <v>4</v>
      </c>
      <c r="J153" s="37">
        <v>23.373049000000002</v>
      </c>
      <c r="K153" s="37">
        <v>1.7570000000000001E-3</v>
      </c>
      <c r="L153" s="37">
        <v>8.7200000000000005E-4</v>
      </c>
      <c r="M153" s="40">
        <v>67</v>
      </c>
      <c r="N153" s="40" t="e">
        <f xml:space="preserve"> IF(AND(OR(NOT(ISNUMBER(#REF!)),#REF! &gt;= Misc!$O$5), OR(NOT(ISNUMBER(#REF!)),#REF! &lt;= Misc!$P$5),OR(NOT(ISNUMBER(Vertices[[#This Row],[X]])), Vertices[[#This Row],[X]] &gt;= Misc!$O$2), OR(NOT(ISNUMBER(Vertices[[#This Row],[X]])), Vertices[[#This Row],[X]] &lt;= Misc!$P$2),OR(NOT(ISNUMBER(Vertices[[#This Row],[Y]])), Vertices[[#This Row],[Y]] &gt;= Misc!$O$3), OR(NOT(ISNUMBER(Vertices[[#This Row],[Y]])), Vertices[[#This Row],[Y]] &lt;= Misc!$P$3),OR(NOT(ISNUMBER(Vertices[[#This Row],[Degree]])), Vertices[[#This Row],[Degree]] &gt;= Misc!$O$4), OR(NOT(ISNUMBER(Vertices[[#This Row],[Degree]])), Vertices[[#This Row],[Degree]] &lt;= Misc!$P$4),TRUE), TRUE, FALSE)</f>
        <v>#REF!</v>
      </c>
      <c r="O153" s="41" t="s">
        <v>376</v>
      </c>
      <c r="P153" s="1" t="s">
        <v>1303</v>
      </c>
      <c r="Q153" s="1" t="s">
        <v>465</v>
      </c>
      <c r="R153" s="1" t="s">
        <v>468</v>
      </c>
      <c r="S153" s="1" t="s">
        <v>602</v>
      </c>
      <c r="T153" s="1" t="s">
        <v>732</v>
      </c>
      <c r="U153" s="1" t="s">
        <v>845</v>
      </c>
      <c r="V153" s="1" t="s">
        <v>982</v>
      </c>
      <c r="W153" s="1" t="s">
        <v>201</v>
      </c>
      <c r="X153" s="1" t="s">
        <v>1071</v>
      </c>
      <c r="Y153" s="1" t="s">
        <v>1088</v>
      </c>
    </row>
    <row r="154" spans="1:25" x14ac:dyDescent="0.2">
      <c r="A154" s="38" t="s">
        <v>294</v>
      </c>
      <c r="B154" s="39" t="s">
        <v>1284</v>
      </c>
      <c r="C154" s="42"/>
      <c r="D154" s="43">
        <v>6749.98828125</v>
      </c>
      <c r="E154" s="43">
        <v>9471.263671875</v>
      </c>
      <c r="F154" s="44" t="s">
        <v>52</v>
      </c>
      <c r="G154" s="45"/>
      <c r="H154" s="45"/>
      <c r="I154" s="36">
        <v>1</v>
      </c>
      <c r="J154" s="37">
        <v>0</v>
      </c>
      <c r="K154" s="37">
        <v>1.639E-3</v>
      </c>
      <c r="L154" s="37">
        <v>8.7200000000000005E-4</v>
      </c>
      <c r="M154" s="40">
        <v>24</v>
      </c>
      <c r="N154" s="40" t="e">
        <f xml:space="preserve"> IF(AND(OR(NOT(ISNUMBER(#REF!)),#REF! &gt;= Misc!$O$5), OR(NOT(ISNUMBER(#REF!)),#REF! &lt;= Misc!$P$5),OR(NOT(ISNUMBER(Vertices[[#This Row],[X]])), Vertices[[#This Row],[X]] &gt;= Misc!$O$2), OR(NOT(ISNUMBER(Vertices[[#This Row],[X]])), Vertices[[#This Row],[X]] &lt;= Misc!$P$2),OR(NOT(ISNUMBER(Vertices[[#This Row],[Y]])), Vertices[[#This Row],[Y]] &gt;= Misc!$O$3), OR(NOT(ISNUMBER(Vertices[[#This Row],[Y]])), Vertices[[#This Row],[Y]] &lt;= Misc!$P$3),OR(NOT(ISNUMBER(Vertices[[#This Row],[Degree]])), Vertices[[#This Row],[Degree]] &gt;= Misc!$O$4), OR(NOT(ISNUMBER(Vertices[[#This Row],[Degree]])), Vertices[[#This Row],[Degree]] &lt;= Misc!$P$4),TRUE), TRUE, FALSE)</f>
        <v>#REF!</v>
      </c>
      <c r="O154" s="41" t="s">
        <v>343</v>
      </c>
      <c r="P154" s="1" t="s">
        <v>1284</v>
      </c>
      <c r="Q154" s="1" t="s">
        <v>378</v>
      </c>
      <c r="R154" s="1" t="s">
        <v>481</v>
      </c>
      <c r="S154" s="1" t="s">
        <v>564</v>
      </c>
      <c r="T154" s="1" t="s">
        <v>709</v>
      </c>
      <c r="U154" s="1" t="s">
        <v>806</v>
      </c>
      <c r="V154" s="1" t="s">
        <v>950</v>
      </c>
      <c r="W154" s="1"/>
      <c r="X154" s="1"/>
      <c r="Y154" s="1" t="s">
        <v>1088</v>
      </c>
    </row>
    <row r="155" spans="1:25" x14ac:dyDescent="0.2">
      <c r="A155" s="38" t="s">
        <v>1095</v>
      </c>
      <c r="B155" s="39" t="s">
        <v>1317</v>
      </c>
      <c r="C155" s="42"/>
      <c r="D155" s="43">
        <v>2095.5400390625</v>
      </c>
      <c r="E155" s="43">
        <v>7487.4521484375</v>
      </c>
      <c r="F155" s="44" t="s">
        <v>52</v>
      </c>
      <c r="G155" s="45"/>
      <c r="H155" s="45"/>
      <c r="I155" s="36">
        <v>3</v>
      </c>
      <c r="J155" s="37">
        <v>2.8333330000000001</v>
      </c>
      <c r="K155" s="37">
        <v>1.701E-3</v>
      </c>
      <c r="L155" s="37">
        <v>8.3100000000000003E-4</v>
      </c>
      <c r="M155" s="40">
        <v>113</v>
      </c>
      <c r="N155" s="40" t="e">
        <f xml:space="preserve"> IF(AND(OR(NOT(ISNUMBER(#REF!)),#REF! &gt;= Misc!$O$5), OR(NOT(ISNUMBER(#REF!)),#REF! &lt;= Misc!$P$5),OR(NOT(ISNUMBER(Vertices[[#This Row],[X]])), Vertices[[#This Row],[X]] &gt;= Misc!$O$2), OR(NOT(ISNUMBER(Vertices[[#This Row],[X]])), Vertices[[#This Row],[X]] &lt;= Misc!$P$2),OR(NOT(ISNUMBER(Vertices[[#This Row],[Y]])), Vertices[[#This Row],[Y]] &gt;= Misc!$O$3), OR(NOT(ISNUMBER(Vertices[[#This Row],[Y]])), Vertices[[#This Row],[Y]] &lt;= Misc!$P$3),OR(NOT(ISNUMBER(Vertices[[#This Row],[Degree]])), Vertices[[#This Row],[Degree]] &gt;= Misc!$O$4), OR(NOT(ISNUMBER(Vertices[[#This Row],[Degree]])), Vertices[[#This Row],[Degree]] &lt;= Misc!$P$4),TRUE), TRUE, FALSE)</f>
        <v>#REF!</v>
      </c>
      <c r="O155" s="41" t="s">
        <v>402</v>
      </c>
      <c r="P155" s="1" t="s">
        <v>1317</v>
      </c>
      <c r="Q155" s="1" t="s">
        <v>465</v>
      </c>
      <c r="R155" s="1" t="s">
        <v>480</v>
      </c>
      <c r="S155" s="1" t="s">
        <v>640</v>
      </c>
      <c r="T155" s="1" t="s">
        <v>754</v>
      </c>
      <c r="U155" s="1" t="s">
        <v>876</v>
      </c>
      <c r="V155" s="1" t="s">
        <v>941</v>
      </c>
      <c r="W155" s="1" t="s">
        <v>1045</v>
      </c>
      <c r="X155" s="1"/>
      <c r="Y155" s="1" t="s">
        <v>1088</v>
      </c>
    </row>
    <row r="156" spans="1:25" x14ac:dyDescent="0.2">
      <c r="A156" s="38" t="s">
        <v>203</v>
      </c>
      <c r="B156" s="39" t="s">
        <v>1399</v>
      </c>
      <c r="C156" s="42"/>
      <c r="D156" s="43">
        <v>7652.88232421875</v>
      </c>
      <c r="E156" s="43">
        <v>8900.43359375</v>
      </c>
      <c r="F156" s="44" t="s">
        <v>52</v>
      </c>
      <c r="G156" s="45"/>
      <c r="H156" s="45"/>
      <c r="I156" s="36">
        <v>2</v>
      </c>
      <c r="J156" s="37">
        <v>0</v>
      </c>
      <c r="K156" s="37">
        <v>1.645E-3</v>
      </c>
      <c r="L156" s="37">
        <v>8.0800000000000002E-4</v>
      </c>
      <c r="M156" s="40">
        <v>32</v>
      </c>
      <c r="N156" s="40" t="e">
        <f xml:space="preserve"> IF(AND(OR(NOT(ISNUMBER(#REF!)),#REF! &gt;= Misc!$O$5), OR(NOT(ISNUMBER(#REF!)),#REF! &lt;= Misc!$P$5),OR(NOT(ISNUMBER(Vertices[[#This Row],[X]])), Vertices[[#This Row],[X]] &gt;= Misc!$O$2), OR(NOT(ISNUMBER(Vertices[[#This Row],[X]])), Vertices[[#This Row],[X]] &lt;= Misc!$P$2),OR(NOT(ISNUMBER(Vertices[[#This Row],[Y]])), Vertices[[#This Row],[Y]] &gt;= Misc!$O$3), OR(NOT(ISNUMBER(Vertices[[#This Row],[Y]])), Vertices[[#This Row],[Y]] &lt;= Misc!$P$3),OR(NOT(ISNUMBER(Vertices[[#This Row],[Degree]])), Vertices[[#This Row],[Degree]] &gt;= Misc!$O$4), OR(NOT(ISNUMBER(Vertices[[#This Row],[Degree]])), Vertices[[#This Row],[Degree]] &lt;= Misc!$P$4),TRUE), TRUE, FALSE)</f>
        <v>#REF!</v>
      </c>
      <c r="O156" s="41" t="s">
        <v>351</v>
      </c>
      <c r="P156" s="1" t="s">
        <v>1399</v>
      </c>
      <c r="Q156" s="1" t="s">
        <v>465</v>
      </c>
      <c r="R156" s="1" t="s">
        <v>486</v>
      </c>
      <c r="S156" s="1" t="s">
        <v>571</v>
      </c>
      <c r="T156" s="1" t="s">
        <v>715</v>
      </c>
      <c r="U156" s="1"/>
      <c r="V156" s="1" t="s">
        <v>939</v>
      </c>
      <c r="W156" s="1" t="s">
        <v>1025</v>
      </c>
      <c r="X156" s="1"/>
      <c r="Y156" s="1" t="s">
        <v>1088</v>
      </c>
    </row>
    <row r="157" spans="1:25" x14ac:dyDescent="0.2">
      <c r="A157" s="38" t="s">
        <v>213</v>
      </c>
      <c r="B157" s="39" t="s">
        <v>447</v>
      </c>
      <c r="C157" s="42"/>
      <c r="D157" s="43">
        <v>4686.11865234375</v>
      </c>
      <c r="E157" s="43">
        <v>9695.380859375</v>
      </c>
      <c r="F157" s="44" t="s">
        <v>52</v>
      </c>
      <c r="G157" s="45"/>
      <c r="H157" s="45"/>
      <c r="I157" s="36">
        <v>2</v>
      </c>
      <c r="J157" s="37">
        <v>0</v>
      </c>
      <c r="K157" s="37">
        <v>1.6310000000000001E-3</v>
      </c>
      <c r="L157" s="37">
        <v>8.0599999999999997E-4</v>
      </c>
      <c r="M157" s="40">
        <v>46</v>
      </c>
      <c r="N157" s="40" t="e">
        <f xml:space="preserve"> IF(AND(OR(NOT(ISNUMBER(#REF!)),#REF! &gt;= Misc!$O$5), OR(NOT(ISNUMBER(#REF!)),#REF! &lt;= Misc!$P$5),OR(NOT(ISNUMBER(Vertices[[#This Row],[X]])), Vertices[[#This Row],[X]] &gt;= Misc!$O$2), OR(NOT(ISNUMBER(Vertices[[#This Row],[X]])), Vertices[[#This Row],[X]] &lt;= Misc!$P$2),OR(NOT(ISNUMBER(Vertices[[#This Row],[Y]])), Vertices[[#This Row],[Y]] &gt;= Misc!$O$3), OR(NOT(ISNUMBER(Vertices[[#This Row],[Y]])), Vertices[[#This Row],[Y]] &lt;= Misc!$P$3),OR(NOT(ISNUMBER(Vertices[[#This Row],[Degree]])), Vertices[[#This Row],[Degree]] &gt;= Misc!$O$4), OR(NOT(ISNUMBER(Vertices[[#This Row],[Degree]])), Vertices[[#This Row],[Degree]] &lt;= Misc!$P$4),TRUE), TRUE, FALSE)</f>
        <v>#REF!</v>
      </c>
      <c r="O157" s="41" t="s">
        <v>362</v>
      </c>
      <c r="P157" s="1" t="s">
        <v>447</v>
      </c>
      <c r="Q157" s="1" t="s">
        <v>465</v>
      </c>
      <c r="R157" s="1" t="s">
        <v>480</v>
      </c>
      <c r="S157" s="1" t="s">
        <v>583</v>
      </c>
      <c r="T157" s="1" t="s">
        <v>724</v>
      </c>
      <c r="U157" s="1"/>
      <c r="V157" s="1" t="s">
        <v>941</v>
      </c>
      <c r="W157" s="1"/>
      <c r="X157" s="1"/>
      <c r="Y157" s="1" t="s">
        <v>1088</v>
      </c>
    </row>
    <row r="158" spans="1:25" x14ac:dyDescent="0.2">
      <c r="A158" s="38" t="s">
        <v>152</v>
      </c>
      <c r="B158" s="39" t="s">
        <v>1451</v>
      </c>
      <c r="C158" s="42"/>
      <c r="D158" s="43">
        <v>4294.515625</v>
      </c>
      <c r="E158" s="43">
        <v>923.36468505859375</v>
      </c>
      <c r="F158" s="44" t="s">
        <v>52</v>
      </c>
      <c r="G158" s="45"/>
      <c r="H158" s="45"/>
      <c r="I158" s="36">
        <v>1</v>
      </c>
      <c r="J158" s="37">
        <v>0</v>
      </c>
      <c r="K158" s="37">
        <v>1.7390000000000001E-3</v>
      </c>
      <c r="L158" s="37">
        <v>7.76E-4</v>
      </c>
      <c r="M158" s="40">
        <v>50</v>
      </c>
      <c r="N158" s="40" t="e">
        <f xml:space="preserve"> IF(AND(OR(NOT(ISNUMBER(#REF!)),#REF! &gt;= Misc!$O$5), OR(NOT(ISNUMBER(#REF!)),#REF! &lt;= Misc!$P$5),OR(NOT(ISNUMBER(Vertices[[#This Row],[X]])), Vertices[[#This Row],[X]] &gt;= Misc!$O$2), OR(NOT(ISNUMBER(Vertices[[#This Row],[X]])), Vertices[[#This Row],[X]] &lt;= Misc!$P$2),OR(NOT(ISNUMBER(Vertices[[#This Row],[Y]])), Vertices[[#This Row],[Y]] &gt;= Misc!$O$3), OR(NOT(ISNUMBER(Vertices[[#This Row],[Y]])), Vertices[[#This Row],[Y]] &lt;= Misc!$P$3),OR(NOT(ISNUMBER(Vertices[[#This Row],[Degree]])), Vertices[[#This Row],[Degree]] &gt;= Misc!$O$4), OR(NOT(ISNUMBER(Vertices[[#This Row],[Degree]])), Vertices[[#This Row],[Degree]] &lt;= Misc!$P$4),TRUE), TRUE, FALSE)</f>
        <v>#REF!</v>
      </c>
      <c r="O158" s="41" t="s">
        <v>365</v>
      </c>
      <c r="P158" s="1" t="s">
        <v>1451</v>
      </c>
      <c r="Q158" s="1" t="s">
        <v>465</v>
      </c>
      <c r="R158" s="1" t="s">
        <v>493</v>
      </c>
      <c r="S158" s="1" t="s">
        <v>587</v>
      </c>
      <c r="T158" s="1" t="s">
        <v>719</v>
      </c>
      <c r="U158" s="1" t="s">
        <v>829</v>
      </c>
      <c r="V158" s="1" t="s">
        <v>966</v>
      </c>
      <c r="W158" s="1" t="s">
        <v>1028</v>
      </c>
      <c r="X158" s="1" t="s">
        <v>1069</v>
      </c>
      <c r="Y158" s="1" t="s">
        <v>1088</v>
      </c>
    </row>
    <row r="159" spans="1:25" x14ac:dyDescent="0.2">
      <c r="A159" s="38" t="s">
        <v>155</v>
      </c>
      <c r="B159" s="39" t="s">
        <v>1336</v>
      </c>
      <c r="C159" s="42"/>
      <c r="D159" s="43">
        <v>8808.5126953125</v>
      </c>
      <c r="E159" s="43">
        <v>4991.46923828125</v>
      </c>
      <c r="F159" s="44" t="s">
        <v>52</v>
      </c>
      <c r="G159" s="45"/>
      <c r="H159" s="45"/>
      <c r="I159" s="36">
        <v>4</v>
      </c>
      <c r="J159" s="37">
        <v>17.429400999999999</v>
      </c>
      <c r="K159" s="37">
        <v>1.745E-3</v>
      </c>
      <c r="L159" s="37">
        <v>7.54E-4</v>
      </c>
      <c r="M159" s="40">
        <v>182</v>
      </c>
      <c r="N159" s="40" t="e">
        <f xml:space="preserve"> IF(AND(OR(NOT(ISNUMBER(#REF!)),#REF! &gt;= Misc!$O$5), OR(NOT(ISNUMBER(#REF!)),#REF! &lt;= Misc!$P$5),OR(NOT(ISNUMBER(Vertices[[#This Row],[X]])), Vertices[[#This Row],[X]] &gt;= Misc!$O$2), OR(NOT(ISNUMBER(Vertices[[#This Row],[X]])), Vertices[[#This Row],[X]] &lt;= Misc!$P$2),OR(NOT(ISNUMBER(Vertices[[#This Row],[Y]])), Vertices[[#This Row],[Y]] &gt;= Misc!$O$3), OR(NOT(ISNUMBER(Vertices[[#This Row],[Y]])), Vertices[[#This Row],[Y]] &lt;= Misc!$P$3),OR(NOT(ISNUMBER(Vertices[[#This Row],[Degree]])), Vertices[[#This Row],[Degree]] &gt;= Misc!$O$4), OR(NOT(ISNUMBER(Vertices[[#This Row],[Degree]])), Vertices[[#This Row],[Degree]] &lt;= Misc!$P$4),TRUE), TRUE, FALSE)</f>
        <v>#REF!</v>
      </c>
      <c r="O159" s="41" t="s">
        <v>397</v>
      </c>
      <c r="P159" s="1" t="s">
        <v>1336</v>
      </c>
      <c r="Q159" s="1" t="s">
        <v>334</v>
      </c>
      <c r="R159" s="1" t="s">
        <v>536</v>
      </c>
      <c r="S159" s="1" t="s">
        <v>687</v>
      </c>
      <c r="T159" s="1" t="s">
        <v>784</v>
      </c>
      <c r="U159" s="1" t="s">
        <v>920</v>
      </c>
      <c r="V159" s="1" t="s">
        <v>939</v>
      </c>
      <c r="W159" s="1" t="s">
        <v>1056</v>
      </c>
      <c r="X159" s="1"/>
      <c r="Y159" s="1" t="s">
        <v>1088</v>
      </c>
    </row>
    <row r="160" spans="1:25" x14ac:dyDescent="0.2">
      <c r="A160" s="38" t="s">
        <v>222</v>
      </c>
      <c r="B160" s="39" t="s">
        <v>1398</v>
      </c>
      <c r="C160" s="42"/>
      <c r="D160" s="43">
        <v>3005.979736328125</v>
      </c>
      <c r="E160" s="43">
        <v>3911.864990234375</v>
      </c>
      <c r="F160" s="44" t="s">
        <v>52</v>
      </c>
      <c r="G160" s="45"/>
      <c r="H160" s="45"/>
      <c r="I160" s="36">
        <v>2</v>
      </c>
      <c r="J160" s="37">
        <v>0.33333299999999999</v>
      </c>
      <c r="K160" s="37">
        <v>1.678E-3</v>
      </c>
      <c r="L160" s="37">
        <v>7.1900000000000002E-4</v>
      </c>
      <c r="M160" s="40">
        <v>25</v>
      </c>
      <c r="N160" s="40" t="e">
        <f xml:space="preserve"> IF(AND(OR(NOT(ISNUMBER(#REF!)),#REF! &gt;= Misc!$O$5), OR(NOT(ISNUMBER(#REF!)),#REF! &lt;= Misc!$P$5),OR(NOT(ISNUMBER(Vertices[[#This Row],[X]])), Vertices[[#This Row],[X]] &gt;= Misc!$O$2), OR(NOT(ISNUMBER(Vertices[[#This Row],[X]])), Vertices[[#This Row],[X]] &lt;= Misc!$P$2),OR(NOT(ISNUMBER(Vertices[[#This Row],[Y]])), Vertices[[#This Row],[Y]] &gt;= Misc!$O$3), OR(NOT(ISNUMBER(Vertices[[#This Row],[Y]])), Vertices[[#This Row],[Y]] &lt;= Misc!$P$3),OR(NOT(ISNUMBER(Vertices[[#This Row],[Degree]])), Vertices[[#This Row],[Degree]] &gt;= Misc!$O$4), OR(NOT(ISNUMBER(Vertices[[#This Row],[Degree]])), Vertices[[#This Row],[Degree]] &lt;= Misc!$P$4),TRUE), TRUE, FALSE)</f>
        <v>#REF!</v>
      </c>
      <c r="O160" s="41" t="s">
        <v>345</v>
      </c>
      <c r="P160" s="1" t="s">
        <v>1398</v>
      </c>
      <c r="Q160" s="1" t="s">
        <v>466</v>
      </c>
      <c r="R160" s="1" t="s">
        <v>480</v>
      </c>
      <c r="S160" s="1" t="s">
        <v>565</v>
      </c>
      <c r="T160" s="1" t="s">
        <v>345</v>
      </c>
      <c r="U160" s="1" t="s">
        <v>807</v>
      </c>
      <c r="V160" s="1" t="s">
        <v>951</v>
      </c>
      <c r="W160" s="1" t="s">
        <v>1022</v>
      </c>
      <c r="X160" s="1" t="s">
        <v>1063</v>
      </c>
      <c r="Y160" s="1" t="s">
        <v>1088</v>
      </c>
    </row>
    <row r="161" spans="1:25" x14ac:dyDescent="0.2">
      <c r="A161" s="38" t="s">
        <v>291</v>
      </c>
      <c r="B161" s="39" t="s">
        <v>440</v>
      </c>
      <c r="C161" s="42"/>
      <c r="D161" s="43">
        <v>5776.7568359375</v>
      </c>
      <c r="E161" s="43">
        <v>949.63824462890625</v>
      </c>
      <c r="F161" s="44" t="s">
        <v>52</v>
      </c>
      <c r="G161" s="45"/>
      <c r="H161" s="45"/>
      <c r="I161" s="36">
        <v>2</v>
      </c>
      <c r="J161" s="37">
        <v>0</v>
      </c>
      <c r="K161" s="37">
        <v>1.7060000000000001E-3</v>
      </c>
      <c r="L161" s="37">
        <v>6.9499999999999998E-4</v>
      </c>
      <c r="M161" s="40">
        <v>5</v>
      </c>
      <c r="N161" s="40" t="e">
        <f xml:space="preserve"> IF(AND(OR(NOT(ISNUMBER(#REF!)),#REF! &gt;= Misc!$O$5), OR(NOT(ISNUMBER(#REF!)),#REF! &lt;= Misc!$P$5),OR(NOT(ISNUMBER(Vertices[[#This Row],[X]])), Vertices[[#This Row],[X]] &gt;= Misc!$O$2), OR(NOT(ISNUMBER(Vertices[[#This Row],[X]])), Vertices[[#This Row],[X]] &lt;= Misc!$P$2),OR(NOT(ISNUMBER(Vertices[[#This Row],[Y]])), Vertices[[#This Row],[Y]] &gt;= Misc!$O$3), OR(NOT(ISNUMBER(Vertices[[#This Row],[Y]])), Vertices[[#This Row],[Y]] &lt;= Misc!$P$3),OR(NOT(ISNUMBER(Vertices[[#This Row],[Degree]])), Vertices[[#This Row],[Degree]] &gt;= Misc!$O$4), OR(NOT(ISNUMBER(Vertices[[#This Row],[Degree]])), Vertices[[#This Row],[Degree]] &lt;= Misc!$P$4),TRUE), TRUE, FALSE)</f>
        <v>#REF!</v>
      </c>
      <c r="O161" s="41" t="s">
        <v>328</v>
      </c>
      <c r="P161" s="1" t="s">
        <v>440</v>
      </c>
      <c r="Q161" s="1" t="s">
        <v>466</v>
      </c>
      <c r="R161" s="1" t="s">
        <v>468</v>
      </c>
      <c r="S161" s="1" t="s">
        <v>549</v>
      </c>
      <c r="T161" s="1" t="s">
        <v>345</v>
      </c>
      <c r="U161" s="1" t="s">
        <v>929</v>
      </c>
      <c r="V161" s="1" t="s">
        <v>933</v>
      </c>
      <c r="W161" s="1" t="s">
        <v>1013</v>
      </c>
      <c r="X161" s="1"/>
      <c r="Y161" s="1" t="s">
        <v>1088</v>
      </c>
    </row>
    <row r="162" spans="1:25" x14ac:dyDescent="0.2">
      <c r="A162" s="38" t="s">
        <v>205</v>
      </c>
      <c r="B162" s="39" t="s">
        <v>452</v>
      </c>
      <c r="C162" s="42"/>
      <c r="D162" s="43">
        <v>8258.8525390625</v>
      </c>
      <c r="E162" s="43">
        <v>3022.15087890625</v>
      </c>
      <c r="F162" s="44" t="s">
        <v>52</v>
      </c>
      <c r="G162" s="45"/>
      <c r="H162" s="45"/>
      <c r="I162" s="36">
        <v>1</v>
      </c>
      <c r="J162" s="37">
        <v>0</v>
      </c>
      <c r="K162" s="37">
        <v>1.701E-3</v>
      </c>
      <c r="L162" s="37">
        <v>6.7000000000000002E-4</v>
      </c>
      <c r="M162" s="40">
        <v>98</v>
      </c>
      <c r="N162" s="40" t="e">
        <f xml:space="preserve"> IF(AND(OR(NOT(ISNUMBER(#REF!)),#REF! &gt;= Misc!$O$5), OR(NOT(ISNUMBER(#REF!)),#REF! &lt;= Misc!$P$5),OR(NOT(ISNUMBER(Vertices[[#This Row],[X]])), Vertices[[#This Row],[X]] &gt;= Misc!$O$2), OR(NOT(ISNUMBER(Vertices[[#This Row],[X]])), Vertices[[#This Row],[X]] &lt;= Misc!$P$2),OR(NOT(ISNUMBER(Vertices[[#This Row],[Y]])), Vertices[[#This Row],[Y]] &gt;= Misc!$O$3), OR(NOT(ISNUMBER(Vertices[[#This Row],[Y]])), Vertices[[#This Row],[Y]] &lt;= Misc!$P$3),OR(NOT(ISNUMBER(Vertices[[#This Row],[Degree]])), Vertices[[#This Row],[Degree]] &gt;= Misc!$O$4), OR(NOT(ISNUMBER(Vertices[[#This Row],[Degree]])), Vertices[[#This Row],[Degree]] &lt;= Misc!$P$4),TRUE), TRUE, FALSE)</f>
        <v>#REF!</v>
      </c>
      <c r="O162" s="41" t="s">
        <v>396</v>
      </c>
      <c r="P162" s="1" t="s">
        <v>452</v>
      </c>
      <c r="Q162" s="1" t="s">
        <v>334</v>
      </c>
      <c r="R162" s="1" t="s">
        <v>480</v>
      </c>
      <c r="S162" s="1" t="s">
        <v>628</v>
      </c>
      <c r="T162" s="1" t="s">
        <v>710</v>
      </c>
      <c r="U162" s="1" t="s">
        <v>865</v>
      </c>
      <c r="V162" s="1" t="s">
        <v>999</v>
      </c>
      <c r="W162" s="1" t="s">
        <v>161</v>
      </c>
      <c r="X162" s="1" t="s">
        <v>1077</v>
      </c>
      <c r="Y162" s="1" t="s">
        <v>1088</v>
      </c>
    </row>
    <row r="163" spans="1:25" x14ac:dyDescent="0.2">
      <c r="A163" s="38" t="s">
        <v>173</v>
      </c>
      <c r="B163" s="39" t="s">
        <v>1453</v>
      </c>
      <c r="C163" s="42"/>
      <c r="D163" s="43">
        <v>5806.40185546875</v>
      </c>
      <c r="E163" s="43">
        <v>9708.3740234375</v>
      </c>
      <c r="F163" s="44" t="s">
        <v>52</v>
      </c>
      <c r="G163" s="45"/>
      <c r="H163" s="45"/>
      <c r="I163" s="36">
        <v>2</v>
      </c>
      <c r="J163" s="37">
        <v>0</v>
      </c>
      <c r="K163" s="37">
        <v>1.6230000000000001E-3</v>
      </c>
      <c r="L163" s="37">
        <v>6.6699999999999995E-4</v>
      </c>
      <c r="M163" s="40">
        <v>59</v>
      </c>
      <c r="N163" s="40" t="e">
        <f xml:space="preserve"> IF(AND(OR(NOT(ISNUMBER(#REF!)),#REF! &gt;= Misc!$O$5), OR(NOT(ISNUMBER(#REF!)),#REF! &lt;= Misc!$P$5),OR(NOT(ISNUMBER(Vertices[[#This Row],[X]])), Vertices[[#This Row],[X]] &gt;= Misc!$O$2), OR(NOT(ISNUMBER(Vertices[[#This Row],[X]])), Vertices[[#This Row],[X]] &lt;= Misc!$P$2),OR(NOT(ISNUMBER(Vertices[[#This Row],[Y]])), Vertices[[#This Row],[Y]] &gt;= Misc!$O$3), OR(NOT(ISNUMBER(Vertices[[#This Row],[Y]])), Vertices[[#This Row],[Y]] &lt;= Misc!$P$3),OR(NOT(ISNUMBER(Vertices[[#This Row],[Degree]])), Vertices[[#This Row],[Degree]] &gt;= Misc!$O$4), OR(NOT(ISNUMBER(Vertices[[#This Row],[Degree]])), Vertices[[#This Row],[Degree]] &lt;= Misc!$P$4),TRUE), TRUE, FALSE)</f>
        <v>#REF!</v>
      </c>
      <c r="O163" s="41" t="s">
        <v>370</v>
      </c>
      <c r="P163" s="1" t="s">
        <v>1453</v>
      </c>
      <c r="Q163" s="1" t="s">
        <v>334</v>
      </c>
      <c r="R163" s="1" t="s">
        <v>468</v>
      </c>
      <c r="S163" s="1" t="s">
        <v>595</v>
      </c>
      <c r="T163" s="1" t="s">
        <v>719</v>
      </c>
      <c r="U163" s="1" t="s">
        <v>837</v>
      </c>
      <c r="V163" s="1" t="s">
        <v>974</v>
      </c>
      <c r="W163" s="1" t="s">
        <v>1032</v>
      </c>
      <c r="X163" s="1"/>
      <c r="Y163" s="1" t="s">
        <v>1088</v>
      </c>
    </row>
    <row r="164" spans="1:25" x14ac:dyDescent="0.2">
      <c r="A164" s="38" t="s">
        <v>276</v>
      </c>
      <c r="B164" s="39" t="s">
        <v>1334</v>
      </c>
      <c r="C164" s="42"/>
      <c r="D164" s="43">
        <v>6313.5478515625</v>
      </c>
      <c r="E164" s="43">
        <v>9664.71484375</v>
      </c>
      <c r="F164" s="44" t="s">
        <v>52</v>
      </c>
      <c r="G164" s="45"/>
      <c r="H164" s="45"/>
      <c r="I164" s="36">
        <v>2</v>
      </c>
      <c r="J164" s="37">
        <v>0</v>
      </c>
      <c r="K164" s="37">
        <v>1.6230000000000001E-3</v>
      </c>
      <c r="L164" s="37">
        <v>6.6699999999999995E-4</v>
      </c>
      <c r="M164" s="40">
        <v>175</v>
      </c>
      <c r="N164" s="40" t="e">
        <f xml:space="preserve"> IF(AND(OR(NOT(ISNUMBER(#REF!)),#REF! &gt;= Misc!$O$5), OR(NOT(ISNUMBER(#REF!)),#REF! &lt;= Misc!$P$5),OR(NOT(ISNUMBER(Vertices[[#This Row],[X]])), Vertices[[#This Row],[X]] &gt;= Misc!$O$2), OR(NOT(ISNUMBER(Vertices[[#This Row],[X]])), Vertices[[#This Row],[X]] &lt;= Misc!$P$2),OR(NOT(ISNUMBER(Vertices[[#This Row],[Y]])), Vertices[[#This Row],[Y]] &gt;= Misc!$O$3), OR(NOT(ISNUMBER(Vertices[[#This Row],[Y]])), Vertices[[#This Row],[Y]] &lt;= Misc!$P$3),OR(NOT(ISNUMBER(Vertices[[#This Row],[Degree]])), Vertices[[#This Row],[Degree]] &gt;= Misc!$O$4), OR(NOT(ISNUMBER(Vertices[[#This Row],[Degree]])), Vertices[[#This Row],[Degree]] &lt;= Misc!$P$4),TRUE), TRUE, FALSE)</f>
        <v>#REF!</v>
      </c>
      <c r="O164" s="41" t="s">
        <v>327</v>
      </c>
      <c r="P164" s="1" t="s">
        <v>1334</v>
      </c>
      <c r="Q164" s="1" t="s">
        <v>334</v>
      </c>
      <c r="R164" s="1" t="s">
        <v>521</v>
      </c>
      <c r="S164" s="1" t="s">
        <v>681</v>
      </c>
      <c r="T164" s="1" t="s">
        <v>719</v>
      </c>
      <c r="U164" s="1" t="s">
        <v>914</v>
      </c>
      <c r="V164" s="1" t="s">
        <v>1010</v>
      </c>
      <c r="W164" s="1"/>
      <c r="X164" s="1"/>
      <c r="Y164" s="1" t="s">
        <v>1088</v>
      </c>
    </row>
    <row r="165" spans="1:25" x14ac:dyDescent="0.2">
      <c r="A165" s="38" t="s">
        <v>262</v>
      </c>
      <c r="B165" s="39" t="s">
        <v>1148</v>
      </c>
      <c r="C165" s="42"/>
      <c r="D165" s="43">
        <v>1242.6849365234375</v>
      </c>
      <c r="E165" s="43">
        <v>5936.11572265625</v>
      </c>
      <c r="F165" s="44" t="s">
        <v>52</v>
      </c>
      <c r="G165" s="45"/>
      <c r="H165" s="45"/>
      <c r="I165" s="36">
        <v>2</v>
      </c>
      <c r="J165" s="37">
        <v>0.76025600000000004</v>
      </c>
      <c r="K165" s="37">
        <v>1.684E-3</v>
      </c>
      <c r="L165" s="37">
        <v>5.9599999999999996E-4</v>
      </c>
      <c r="M165" s="40">
        <v>44</v>
      </c>
      <c r="N165" s="40" t="e">
        <f xml:space="preserve"> IF(AND(OR(NOT(ISNUMBER(#REF!)),#REF! &gt;= Misc!$O$5), OR(NOT(ISNUMBER(#REF!)),#REF! &lt;= Misc!$P$5),OR(NOT(ISNUMBER(Vertices[[#This Row],[X]])), Vertices[[#This Row],[X]] &gt;= Misc!$O$2), OR(NOT(ISNUMBER(Vertices[[#This Row],[X]])), Vertices[[#This Row],[X]] &lt;= Misc!$P$2),OR(NOT(ISNUMBER(Vertices[[#This Row],[Y]])), Vertices[[#This Row],[Y]] &gt;= Misc!$O$3), OR(NOT(ISNUMBER(Vertices[[#This Row],[Y]])), Vertices[[#This Row],[Y]] &lt;= Misc!$P$3),OR(NOT(ISNUMBER(Vertices[[#This Row],[Degree]])), Vertices[[#This Row],[Degree]] &gt;= Misc!$O$4), OR(NOT(ISNUMBER(Vertices[[#This Row],[Degree]])), Vertices[[#This Row],[Degree]] &lt;= Misc!$P$4),TRUE), TRUE, FALSE)</f>
        <v>#REF!</v>
      </c>
      <c r="O165" s="41" t="s">
        <v>360</v>
      </c>
      <c r="P165" s="1" t="s">
        <v>1148</v>
      </c>
      <c r="Q165" s="1" t="s">
        <v>333</v>
      </c>
      <c r="R165" s="1" t="s">
        <v>473</v>
      </c>
      <c r="S165" s="1" t="s">
        <v>582</v>
      </c>
      <c r="T165" s="1" t="s">
        <v>333</v>
      </c>
      <c r="U165" s="1" t="s">
        <v>824</v>
      </c>
      <c r="V165" s="1" t="s">
        <v>939</v>
      </c>
      <c r="W165" s="1"/>
      <c r="X165" s="1"/>
      <c r="Y165" s="1" t="s">
        <v>1088</v>
      </c>
    </row>
    <row r="166" spans="1:25" x14ac:dyDescent="0.2">
      <c r="A166" s="38" t="s">
        <v>285</v>
      </c>
      <c r="B166" s="39" t="s">
        <v>1363</v>
      </c>
      <c r="C166" s="42"/>
      <c r="D166" s="43">
        <v>3506.8701171875</v>
      </c>
      <c r="E166" s="43">
        <v>3474.037841796875</v>
      </c>
      <c r="F166" s="44" t="s">
        <v>52</v>
      </c>
      <c r="G166" s="45"/>
      <c r="H166" s="45"/>
      <c r="I166" s="36">
        <v>1</v>
      </c>
      <c r="J166" s="37">
        <v>0</v>
      </c>
      <c r="K166" s="37">
        <v>1.678E-3</v>
      </c>
      <c r="L166" s="37">
        <v>5.7300000000000005E-4</v>
      </c>
      <c r="M166" s="40">
        <v>181</v>
      </c>
      <c r="N166" s="40" t="e">
        <f xml:space="preserve"> IF(AND(OR(NOT(ISNUMBER(#REF!)),#REF! &gt;= Misc!$O$5), OR(NOT(ISNUMBER(#REF!)),#REF! &lt;= Misc!$P$5),OR(NOT(ISNUMBER(Vertices[[#This Row],[X]])), Vertices[[#This Row],[X]] &gt;= Misc!$O$2), OR(NOT(ISNUMBER(Vertices[[#This Row],[X]])), Vertices[[#This Row],[X]] &lt;= Misc!$P$2),OR(NOT(ISNUMBER(Vertices[[#This Row],[Y]])), Vertices[[#This Row],[Y]] &gt;= Misc!$O$3), OR(NOT(ISNUMBER(Vertices[[#This Row],[Y]])), Vertices[[#This Row],[Y]] &lt;= Misc!$P$3),OR(NOT(ISNUMBER(Vertices[[#This Row],[Degree]])), Vertices[[#This Row],[Degree]] &gt;= Misc!$O$4), OR(NOT(ISNUMBER(Vertices[[#This Row],[Degree]])), Vertices[[#This Row],[Degree]] &lt;= Misc!$P$4),TRUE), TRUE, FALSE)</f>
        <v>#REF!</v>
      </c>
      <c r="O166" s="41" t="s">
        <v>432</v>
      </c>
      <c r="P166" s="1" t="s">
        <v>1363</v>
      </c>
      <c r="Q166" s="1" t="s">
        <v>465</v>
      </c>
      <c r="R166" s="1" t="s">
        <v>535</v>
      </c>
      <c r="S166" s="1" t="s">
        <v>687</v>
      </c>
      <c r="T166" s="1" t="s">
        <v>698</v>
      </c>
      <c r="U166" s="1" t="s">
        <v>919</v>
      </c>
      <c r="V166" s="1" t="s">
        <v>939</v>
      </c>
      <c r="W166" s="1" t="s">
        <v>156</v>
      </c>
      <c r="X166" s="1"/>
      <c r="Y166" s="1" t="s">
        <v>1088</v>
      </c>
    </row>
    <row r="167" spans="1:25" x14ac:dyDescent="0.2">
      <c r="A167" s="38" t="s">
        <v>301</v>
      </c>
      <c r="B167" s="39" t="s">
        <v>1102</v>
      </c>
      <c r="C167" s="42"/>
      <c r="D167" s="43">
        <v>8703.0654296875</v>
      </c>
      <c r="E167" s="43">
        <v>6933.2890625</v>
      </c>
      <c r="F167" s="44" t="s">
        <v>52</v>
      </c>
      <c r="G167" s="45"/>
      <c r="H167" s="45"/>
      <c r="I167" s="36">
        <v>1</v>
      </c>
      <c r="J167" s="37">
        <v>0</v>
      </c>
      <c r="K167" s="37">
        <v>1.6639999999999999E-3</v>
      </c>
      <c r="L167" s="37">
        <v>5.4699999999999996E-4</v>
      </c>
      <c r="M167" s="40">
        <v>91</v>
      </c>
      <c r="N167" s="40" t="e">
        <f xml:space="preserve"> IF(AND(OR(NOT(ISNUMBER(#REF!)),#REF! &gt;= Misc!$O$5), OR(NOT(ISNUMBER(#REF!)),#REF! &lt;= Misc!$P$5),OR(NOT(ISNUMBER(Vertices[[#This Row],[X]])), Vertices[[#This Row],[X]] &gt;= Misc!$O$2), OR(NOT(ISNUMBER(Vertices[[#This Row],[X]])), Vertices[[#This Row],[X]] &lt;= Misc!$P$2),OR(NOT(ISNUMBER(Vertices[[#This Row],[Y]])), Vertices[[#This Row],[Y]] &gt;= Misc!$O$3), OR(NOT(ISNUMBER(Vertices[[#This Row],[Y]])), Vertices[[#This Row],[Y]] &lt;= Misc!$P$3),OR(NOT(ISNUMBER(Vertices[[#This Row],[Degree]])), Vertices[[#This Row],[Degree]] &gt;= Misc!$O$4), OR(NOT(ISNUMBER(Vertices[[#This Row],[Degree]])), Vertices[[#This Row],[Degree]] &lt;= Misc!$P$4),TRUE), TRUE, FALSE)</f>
        <v>#REF!</v>
      </c>
      <c r="O167" s="41" t="s">
        <v>390</v>
      </c>
      <c r="P167" s="1" t="s">
        <v>1102</v>
      </c>
      <c r="Q167" s="1" t="s">
        <v>465</v>
      </c>
      <c r="R167" s="1" t="s">
        <v>506</v>
      </c>
      <c r="S167" s="1" t="s">
        <v>622</v>
      </c>
      <c r="T167" s="1" t="s">
        <v>697</v>
      </c>
      <c r="U167" s="1" t="s">
        <v>803</v>
      </c>
      <c r="V167" s="1" t="s">
        <v>939</v>
      </c>
      <c r="W167" s="1" t="s">
        <v>176</v>
      </c>
      <c r="X167" s="1"/>
      <c r="Y167" s="1" t="s">
        <v>1088</v>
      </c>
    </row>
    <row r="168" spans="1:25" x14ac:dyDescent="0.2">
      <c r="A168" s="38" t="s">
        <v>225</v>
      </c>
      <c r="B168" s="39" t="s">
        <v>1293</v>
      </c>
      <c r="C168" s="42"/>
      <c r="D168" s="43">
        <v>3466.87158203125</v>
      </c>
      <c r="E168" s="43">
        <v>3757.022705078125</v>
      </c>
      <c r="F168" s="44" t="s">
        <v>52</v>
      </c>
      <c r="G168" s="45"/>
      <c r="H168" s="45"/>
      <c r="I168" s="36">
        <v>2</v>
      </c>
      <c r="J168" s="37">
        <v>0</v>
      </c>
      <c r="K168" s="37">
        <v>1.686E-3</v>
      </c>
      <c r="L168" s="37">
        <v>5.44E-4</v>
      </c>
      <c r="M168" s="40">
        <v>37</v>
      </c>
      <c r="N168" s="40" t="e">
        <f xml:space="preserve"> IF(AND(OR(NOT(ISNUMBER(#REF!)),#REF! &gt;= Misc!$O$5), OR(NOT(ISNUMBER(#REF!)),#REF! &lt;= Misc!$P$5),OR(NOT(ISNUMBER(Vertices[[#This Row],[X]])), Vertices[[#This Row],[X]] &gt;= Misc!$O$2), OR(NOT(ISNUMBER(Vertices[[#This Row],[X]])), Vertices[[#This Row],[X]] &lt;= Misc!$P$2),OR(NOT(ISNUMBER(Vertices[[#This Row],[Y]])), Vertices[[#This Row],[Y]] &gt;= Misc!$O$3), OR(NOT(ISNUMBER(Vertices[[#This Row],[Y]])), Vertices[[#This Row],[Y]] &lt;= Misc!$P$3),OR(NOT(ISNUMBER(Vertices[[#This Row],[Degree]])), Vertices[[#This Row],[Degree]] &gt;= Misc!$O$4), OR(NOT(ISNUMBER(Vertices[[#This Row],[Degree]])), Vertices[[#This Row],[Degree]] &lt;= Misc!$P$4),TRUE), TRUE, FALSE)</f>
        <v>#REF!</v>
      </c>
      <c r="O168" s="41" t="s">
        <v>356</v>
      </c>
      <c r="P168" s="1" t="s">
        <v>1293</v>
      </c>
      <c r="Q168" s="1" t="s">
        <v>465</v>
      </c>
      <c r="R168" s="1" t="s">
        <v>468</v>
      </c>
      <c r="S168" s="1" t="s">
        <v>576</v>
      </c>
      <c r="T168" s="1" t="s">
        <v>720</v>
      </c>
      <c r="U168" s="1" t="s">
        <v>818</v>
      </c>
      <c r="V168" s="1" t="s">
        <v>960</v>
      </c>
      <c r="W168" s="1" t="s">
        <v>173</v>
      </c>
      <c r="X168" s="1" t="s">
        <v>1066</v>
      </c>
      <c r="Y168" s="1" t="s">
        <v>1088</v>
      </c>
    </row>
    <row r="169" spans="1:25" x14ac:dyDescent="0.2">
      <c r="A169" s="38" t="s">
        <v>255</v>
      </c>
      <c r="B169" s="39" t="s">
        <v>459</v>
      </c>
      <c r="C169" s="42"/>
      <c r="D169" s="43">
        <v>8018.732421875</v>
      </c>
      <c r="E169" s="43">
        <v>8583.5439453125</v>
      </c>
      <c r="F169" s="44" t="s">
        <v>52</v>
      </c>
      <c r="G169" s="45"/>
      <c r="H169" s="45"/>
      <c r="I169" s="36">
        <v>1</v>
      </c>
      <c r="J169" s="37">
        <v>0</v>
      </c>
      <c r="K169" s="37">
        <v>1.6310000000000001E-3</v>
      </c>
      <c r="L169" s="37">
        <v>5.4100000000000003E-4</v>
      </c>
      <c r="M169" s="40">
        <v>148</v>
      </c>
      <c r="N169" s="40" t="e">
        <f xml:space="preserve"> IF(AND(OR(NOT(ISNUMBER(#REF!)),#REF! &gt;= Misc!$O$5), OR(NOT(ISNUMBER(#REF!)),#REF! &lt;= Misc!$P$5),OR(NOT(ISNUMBER(Vertices[[#This Row],[X]])), Vertices[[#This Row],[X]] &gt;= Misc!$O$2), OR(NOT(ISNUMBER(Vertices[[#This Row],[X]])), Vertices[[#This Row],[X]] &lt;= Misc!$P$2),OR(NOT(ISNUMBER(Vertices[[#This Row],[Y]])), Vertices[[#This Row],[Y]] &gt;= Misc!$O$3), OR(NOT(ISNUMBER(Vertices[[#This Row],[Y]])), Vertices[[#This Row],[Y]] &lt;= Misc!$P$3),OR(NOT(ISNUMBER(Vertices[[#This Row],[Degree]])), Vertices[[#This Row],[Degree]] &gt;= Misc!$O$4), OR(NOT(ISNUMBER(Vertices[[#This Row],[Degree]])), Vertices[[#This Row],[Degree]] &lt;= Misc!$P$4),TRUE), TRUE, FALSE)</f>
        <v>#REF!</v>
      </c>
      <c r="O169" s="41" t="s">
        <v>420</v>
      </c>
      <c r="P169" s="1" t="s">
        <v>459</v>
      </c>
      <c r="Q169" s="1" t="s">
        <v>465</v>
      </c>
      <c r="R169" s="1" t="s">
        <v>468</v>
      </c>
      <c r="S169" s="1" t="s">
        <v>665</v>
      </c>
      <c r="T169" s="1"/>
      <c r="U169" s="1"/>
      <c r="V169" s="1" t="s">
        <v>1394</v>
      </c>
      <c r="W169" s="1" t="s">
        <v>314</v>
      </c>
      <c r="X169" s="1"/>
      <c r="Y169" s="1" t="s">
        <v>1088</v>
      </c>
    </row>
    <row r="170" spans="1:25" x14ac:dyDescent="0.2">
      <c r="A170" s="38" t="s">
        <v>303</v>
      </c>
      <c r="B170" s="39" t="s">
        <v>1309</v>
      </c>
      <c r="C170" s="42"/>
      <c r="D170" s="43">
        <v>8584.189453125</v>
      </c>
      <c r="E170" s="43">
        <v>3341.997314453125</v>
      </c>
      <c r="F170" s="44" t="s">
        <v>52</v>
      </c>
      <c r="G170" s="45"/>
      <c r="H170" s="45"/>
      <c r="I170" s="36">
        <v>1</v>
      </c>
      <c r="J170" s="37">
        <v>0</v>
      </c>
      <c r="K170" s="37">
        <v>1.684E-3</v>
      </c>
      <c r="L170" s="37">
        <v>5.3700000000000004E-4</v>
      </c>
      <c r="M170" s="40">
        <v>92</v>
      </c>
      <c r="N170" s="40" t="e">
        <f xml:space="preserve"> IF(AND(OR(NOT(ISNUMBER(#REF!)),#REF! &gt;= Misc!$O$5), OR(NOT(ISNUMBER(#REF!)),#REF! &lt;= Misc!$P$5),OR(NOT(ISNUMBER(Vertices[[#This Row],[X]])), Vertices[[#This Row],[X]] &gt;= Misc!$O$2), OR(NOT(ISNUMBER(Vertices[[#This Row],[X]])), Vertices[[#This Row],[X]] &lt;= Misc!$P$2),OR(NOT(ISNUMBER(Vertices[[#This Row],[Y]])), Vertices[[#This Row],[Y]] &gt;= Misc!$O$3), OR(NOT(ISNUMBER(Vertices[[#This Row],[Y]])), Vertices[[#This Row],[Y]] &lt;= Misc!$P$3),OR(NOT(ISNUMBER(Vertices[[#This Row],[Degree]])), Vertices[[#This Row],[Degree]] &gt;= Misc!$O$4), OR(NOT(ISNUMBER(Vertices[[#This Row],[Degree]])), Vertices[[#This Row],[Degree]] &lt;= Misc!$P$4),TRUE), TRUE, FALSE)</f>
        <v>#REF!</v>
      </c>
      <c r="O170" s="41" t="s">
        <v>391</v>
      </c>
      <c r="P170" s="1" t="s">
        <v>1309</v>
      </c>
      <c r="Q170" s="1" t="s">
        <v>378</v>
      </c>
      <c r="R170" s="1" t="s">
        <v>508</v>
      </c>
      <c r="S170" s="1" t="s">
        <v>623</v>
      </c>
      <c r="T170" s="1" t="s">
        <v>378</v>
      </c>
      <c r="U170" s="1" t="s">
        <v>861</v>
      </c>
      <c r="V170" s="1" t="s">
        <v>939</v>
      </c>
      <c r="W170" s="1"/>
      <c r="X170" s="1"/>
      <c r="Y170" s="1" t="s">
        <v>1088</v>
      </c>
    </row>
    <row r="171" spans="1:25" x14ac:dyDescent="0.2">
      <c r="A171" s="38" t="s">
        <v>211</v>
      </c>
      <c r="B171" s="39" t="s">
        <v>1327</v>
      </c>
      <c r="C171" s="42"/>
      <c r="D171" s="43">
        <v>8563.892578125</v>
      </c>
      <c r="E171" s="43">
        <v>3701.5302734375</v>
      </c>
      <c r="F171" s="44" t="s">
        <v>52</v>
      </c>
      <c r="G171" s="45"/>
      <c r="H171" s="45"/>
      <c r="I171" s="36">
        <v>1</v>
      </c>
      <c r="J171" s="37">
        <v>0</v>
      </c>
      <c r="K171" s="37">
        <v>1.684E-3</v>
      </c>
      <c r="L171" s="37">
        <v>5.3700000000000004E-4</v>
      </c>
      <c r="M171" s="40">
        <v>146</v>
      </c>
      <c r="N171" s="40" t="e">
        <f xml:space="preserve"> IF(AND(OR(NOT(ISNUMBER(#REF!)),#REF! &gt;= Misc!$O$5), OR(NOT(ISNUMBER(#REF!)),#REF! &lt;= Misc!$P$5),OR(NOT(ISNUMBER(Vertices[[#This Row],[X]])), Vertices[[#This Row],[X]] &gt;= Misc!$O$2), OR(NOT(ISNUMBER(Vertices[[#This Row],[X]])), Vertices[[#This Row],[X]] &lt;= Misc!$P$2),OR(NOT(ISNUMBER(Vertices[[#This Row],[Y]])), Vertices[[#This Row],[Y]] &gt;= Misc!$O$3), OR(NOT(ISNUMBER(Vertices[[#This Row],[Y]])), Vertices[[#This Row],[Y]] &lt;= Misc!$P$3),OR(NOT(ISNUMBER(Vertices[[#This Row],[Degree]])), Vertices[[#This Row],[Degree]] &gt;= Misc!$O$4), OR(NOT(ISNUMBER(Vertices[[#This Row],[Degree]])), Vertices[[#This Row],[Degree]] &lt;= Misc!$P$4),TRUE), TRUE, FALSE)</f>
        <v>#REF!</v>
      </c>
      <c r="O171" s="41" t="s">
        <v>418</v>
      </c>
      <c r="P171" s="1" t="s">
        <v>1327</v>
      </c>
      <c r="Q171" s="1" t="s">
        <v>334</v>
      </c>
      <c r="R171" s="1" t="s">
        <v>472</v>
      </c>
      <c r="S171" s="1" t="s">
        <v>663</v>
      </c>
      <c r="T171" s="1" t="s">
        <v>772</v>
      </c>
      <c r="U171" s="1" t="s">
        <v>896</v>
      </c>
      <c r="V171" s="1" t="s">
        <v>939</v>
      </c>
      <c r="W171" s="1" t="s">
        <v>1052</v>
      </c>
      <c r="X171" s="1"/>
      <c r="Y171" s="1" t="s">
        <v>1088</v>
      </c>
    </row>
    <row r="172" spans="1:25" x14ac:dyDescent="0.2">
      <c r="A172" s="38" t="s">
        <v>196</v>
      </c>
      <c r="B172" s="39" t="s">
        <v>454</v>
      </c>
      <c r="C172" s="42"/>
      <c r="D172" s="43">
        <v>8870.9296875</v>
      </c>
      <c r="E172" s="43">
        <v>5916.97802734375</v>
      </c>
      <c r="F172" s="44" t="s">
        <v>52</v>
      </c>
      <c r="G172" s="45"/>
      <c r="H172" s="45"/>
      <c r="I172" s="36">
        <v>3</v>
      </c>
      <c r="J172" s="37">
        <v>0</v>
      </c>
      <c r="K172" s="37">
        <v>1.6750000000000001E-3</v>
      </c>
      <c r="L172" s="37">
        <v>5.2099999999999998E-4</v>
      </c>
      <c r="M172" s="40">
        <v>124</v>
      </c>
      <c r="N172" s="40" t="e">
        <f xml:space="preserve"> IF(AND(OR(NOT(ISNUMBER(#REF!)),#REF! &gt;= Misc!$O$5), OR(NOT(ISNUMBER(#REF!)),#REF! &lt;= Misc!$P$5),OR(NOT(ISNUMBER(Vertices[[#This Row],[X]])), Vertices[[#This Row],[X]] &gt;= Misc!$O$2), OR(NOT(ISNUMBER(Vertices[[#This Row],[X]])), Vertices[[#This Row],[X]] &lt;= Misc!$P$2),OR(NOT(ISNUMBER(Vertices[[#This Row],[Y]])), Vertices[[#This Row],[Y]] &gt;= Misc!$O$3), OR(NOT(ISNUMBER(Vertices[[#This Row],[Y]])), Vertices[[#This Row],[Y]] &lt;= Misc!$P$3),OR(NOT(ISNUMBER(Vertices[[#This Row],[Degree]])), Vertices[[#This Row],[Degree]] &gt;= Misc!$O$4), OR(NOT(ISNUMBER(Vertices[[#This Row],[Degree]])), Vertices[[#This Row],[Degree]] &lt;= Misc!$P$4),TRUE), TRUE, FALSE)</f>
        <v>#REF!</v>
      </c>
      <c r="O172" s="41" t="s">
        <v>397</v>
      </c>
      <c r="P172" s="1" t="s">
        <v>454</v>
      </c>
      <c r="Q172" s="1" t="s">
        <v>334</v>
      </c>
      <c r="R172" s="1" t="s">
        <v>482</v>
      </c>
      <c r="S172" s="1" t="s">
        <v>648</v>
      </c>
      <c r="T172" s="1" t="s">
        <v>762</v>
      </c>
      <c r="U172" s="1" t="s">
        <v>882</v>
      </c>
      <c r="V172" s="1" t="s">
        <v>939</v>
      </c>
      <c r="W172" s="1"/>
      <c r="X172" s="1"/>
      <c r="Y172" s="1" t="s">
        <v>1088</v>
      </c>
    </row>
    <row r="173" spans="1:25" x14ac:dyDescent="0.2">
      <c r="A173" s="38" t="s">
        <v>237</v>
      </c>
      <c r="B173" s="39" t="s">
        <v>448</v>
      </c>
      <c r="C173" s="42"/>
      <c r="D173" s="43">
        <v>5303.2353515625</v>
      </c>
      <c r="E173" s="43">
        <v>9667.34765625</v>
      </c>
      <c r="F173" s="44" t="s">
        <v>52</v>
      </c>
      <c r="G173" s="45"/>
      <c r="H173" s="45"/>
      <c r="I173" s="36">
        <v>1</v>
      </c>
      <c r="J173" s="37">
        <v>0</v>
      </c>
      <c r="K173" s="37">
        <v>1.629E-3</v>
      </c>
      <c r="L173" s="37">
        <v>5.0600000000000005E-4</v>
      </c>
      <c r="M173" s="40">
        <v>51</v>
      </c>
      <c r="N173" s="40" t="e">
        <f xml:space="preserve"> IF(AND(OR(NOT(ISNUMBER(#REF!)),#REF! &gt;= Misc!$O$5), OR(NOT(ISNUMBER(#REF!)),#REF! &lt;= Misc!$P$5),OR(NOT(ISNUMBER(Vertices[[#This Row],[X]])), Vertices[[#This Row],[X]] &gt;= Misc!$O$2), OR(NOT(ISNUMBER(Vertices[[#This Row],[X]])), Vertices[[#This Row],[X]] &lt;= Misc!$P$2),OR(NOT(ISNUMBER(Vertices[[#This Row],[Y]])), Vertices[[#This Row],[Y]] &gt;= Misc!$O$3), OR(NOT(ISNUMBER(Vertices[[#This Row],[Y]])), Vertices[[#This Row],[Y]] &lt;= Misc!$P$3),OR(NOT(ISNUMBER(Vertices[[#This Row],[Degree]])), Vertices[[#This Row],[Degree]] &gt;= Misc!$O$4), OR(NOT(ISNUMBER(Vertices[[#This Row],[Degree]])), Vertices[[#This Row],[Degree]] &lt;= Misc!$P$4),TRUE), TRUE, FALSE)</f>
        <v>#REF!</v>
      </c>
      <c r="O173" s="41" t="s">
        <v>356</v>
      </c>
      <c r="P173" s="1" t="s">
        <v>448</v>
      </c>
      <c r="Q173" s="1" t="s">
        <v>465</v>
      </c>
      <c r="R173" s="1" t="s">
        <v>494</v>
      </c>
      <c r="S173" s="1" t="s">
        <v>588</v>
      </c>
      <c r="T173" s="1" t="s">
        <v>333</v>
      </c>
      <c r="U173" s="1" t="s">
        <v>830</v>
      </c>
      <c r="V173" s="1" t="s">
        <v>939</v>
      </c>
      <c r="W173" s="1"/>
      <c r="X173" s="1"/>
      <c r="Y173" s="1" t="s">
        <v>1088</v>
      </c>
    </row>
    <row r="174" spans="1:25" x14ac:dyDescent="0.2">
      <c r="A174" s="38" t="s">
        <v>202</v>
      </c>
      <c r="B174" s="39" t="s">
        <v>1360</v>
      </c>
      <c r="C174" s="42"/>
      <c r="D174" s="43">
        <v>2387.622314453125</v>
      </c>
      <c r="E174" s="43">
        <v>2262.100830078125</v>
      </c>
      <c r="F174" s="44" t="s">
        <v>52</v>
      </c>
      <c r="G174" s="45"/>
      <c r="H174" s="45"/>
      <c r="I174" s="36">
        <v>1</v>
      </c>
      <c r="J174" s="37">
        <v>0</v>
      </c>
      <c r="K174" s="37">
        <v>1.65E-3</v>
      </c>
      <c r="L174" s="37">
        <v>4.9399999999999997E-4</v>
      </c>
      <c r="M174" s="40">
        <v>156</v>
      </c>
      <c r="N174" s="40" t="e">
        <f xml:space="preserve"> IF(AND(OR(NOT(ISNUMBER(#REF!)),#REF! &gt;= Misc!$O$5), OR(NOT(ISNUMBER(#REF!)),#REF! &lt;= Misc!$P$5),OR(NOT(ISNUMBER(Vertices[[#This Row],[X]])), Vertices[[#This Row],[X]] &gt;= Misc!$O$2), OR(NOT(ISNUMBER(Vertices[[#This Row],[X]])), Vertices[[#This Row],[X]] &lt;= Misc!$P$2),OR(NOT(ISNUMBER(Vertices[[#This Row],[Y]])), Vertices[[#This Row],[Y]] &gt;= Misc!$O$3), OR(NOT(ISNUMBER(Vertices[[#This Row],[Y]])), Vertices[[#This Row],[Y]] &lt;= Misc!$P$3),OR(NOT(ISNUMBER(Vertices[[#This Row],[Degree]])), Vertices[[#This Row],[Degree]] &gt;= Misc!$O$4), OR(NOT(ISNUMBER(Vertices[[#This Row],[Degree]])), Vertices[[#This Row],[Degree]] &lt;= Misc!$P$4),TRUE), TRUE, FALSE)</f>
        <v>#REF!</v>
      </c>
      <c r="O174" s="41" t="s">
        <v>423</v>
      </c>
      <c r="P174" s="1" t="s">
        <v>1360</v>
      </c>
      <c r="Q174" s="1" t="s">
        <v>465</v>
      </c>
      <c r="R174" s="1" t="s">
        <v>524</v>
      </c>
      <c r="S174" s="1" t="s">
        <v>672</v>
      </c>
      <c r="T174" s="1"/>
      <c r="U174" s="1" t="s">
        <v>902</v>
      </c>
      <c r="V174" s="1" t="s">
        <v>939</v>
      </c>
      <c r="W174" s="1"/>
      <c r="X174" s="1"/>
      <c r="Y174" s="1" t="s">
        <v>1088</v>
      </c>
    </row>
    <row r="175" spans="1:25" x14ac:dyDescent="0.2">
      <c r="A175" s="38" t="s">
        <v>250</v>
      </c>
      <c r="B175" s="39" t="s">
        <v>1362</v>
      </c>
      <c r="C175" s="42"/>
      <c r="D175" s="43">
        <v>2078.90478515625</v>
      </c>
      <c r="E175" s="43">
        <v>2605.909423828125</v>
      </c>
      <c r="F175" s="44" t="s">
        <v>52</v>
      </c>
      <c r="G175" s="45"/>
      <c r="H175" s="45"/>
      <c r="I175" s="36">
        <v>1</v>
      </c>
      <c r="J175" s="37">
        <v>0</v>
      </c>
      <c r="K175" s="37">
        <v>1.65E-3</v>
      </c>
      <c r="L175" s="37">
        <v>4.9399999999999997E-4</v>
      </c>
      <c r="M175" s="40">
        <v>173</v>
      </c>
      <c r="N175" s="40" t="e">
        <f xml:space="preserve"> IF(AND(OR(NOT(ISNUMBER(#REF!)),#REF! &gt;= Misc!$O$5), OR(NOT(ISNUMBER(#REF!)),#REF! &lt;= Misc!$P$5),OR(NOT(ISNUMBER(Vertices[[#This Row],[X]])), Vertices[[#This Row],[X]] &gt;= Misc!$O$2), OR(NOT(ISNUMBER(Vertices[[#This Row],[X]])), Vertices[[#This Row],[X]] &lt;= Misc!$P$2),OR(NOT(ISNUMBER(Vertices[[#This Row],[Y]])), Vertices[[#This Row],[Y]] &gt;= Misc!$O$3), OR(NOT(ISNUMBER(Vertices[[#This Row],[Y]])), Vertices[[#This Row],[Y]] &lt;= Misc!$P$3),OR(NOT(ISNUMBER(Vertices[[#This Row],[Degree]])), Vertices[[#This Row],[Degree]] &gt;= Misc!$O$4), OR(NOT(ISNUMBER(Vertices[[#This Row],[Degree]])), Vertices[[#This Row],[Degree]] &lt;= Misc!$P$4),TRUE), TRUE, FALSE)</f>
        <v>#REF!</v>
      </c>
      <c r="O175" s="41" t="s">
        <v>351</v>
      </c>
      <c r="P175" s="1" t="s">
        <v>1362</v>
      </c>
      <c r="Q175" s="1" t="s">
        <v>378</v>
      </c>
      <c r="R175" s="1" t="s">
        <v>532</v>
      </c>
      <c r="S175" s="1" t="s">
        <v>680</v>
      </c>
      <c r="T175" s="1" t="s">
        <v>734</v>
      </c>
      <c r="U175" s="1"/>
      <c r="V175" s="1" t="s">
        <v>939</v>
      </c>
      <c r="W175" s="1"/>
      <c r="X175" s="1"/>
      <c r="Y175" s="1" t="s">
        <v>1088</v>
      </c>
    </row>
    <row r="176" spans="1:25" x14ac:dyDescent="0.2">
      <c r="A176" s="38" t="s">
        <v>260</v>
      </c>
      <c r="B176" s="39" t="s">
        <v>1281</v>
      </c>
      <c r="C176" s="42"/>
      <c r="D176" s="43">
        <v>2839.2744140625</v>
      </c>
      <c r="E176" s="43">
        <v>5372.26123046875</v>
      </c>
      <c r="F176" s="44" t="s">
        <v>52</v>
      </c>
      <c r="G176" s="45"/>
      <c r="H176" s="45"/>
      <c r="I176" s="36">
        <v>3</v>
      </c>
      <c r="J176" s="37">
        <v>0.54987399999999997</v>
      </c>
      <c r="K176" s="37">
        <v>1.4250000000000001E-3</v>
      </c>
      <c r="L176" s="37">
        <v>4.8000000000000001E-4</v>
      </c>
      <c r="M176" s="40">
        <v>15</v>
      </c>
      <c r="N176" s="40" t="e">
        <f xml:space="preserve"> IF(AND(OR(NOT(ISNUMBER(#REF!)),#REF! &gt;= Misc!$O$5), OR(NOT(ISNUMBER(#REF!)),#REF! &lt;= Misc!$P$5),OR(NOT(ISNUMBER(Vertices[[#This Row],[X]])), Vertices[[#This Row],[X]] &gt;= Misc!$O$2), OR(NOT(ISNUMBER(Vertices[[#This Row],[X]])), Vertices[[#This Row],[X]] &lt;= Misc!$P$2),OR(NOT(ISNUMBER(Vertices[[#This Row],[Y]])), Vertices[[#This Row],[Y]] &gt;= Misc!$O$3), OR(NOT(ISNUMBER(Vertices[[#This Row],[Y]])), Vertices[[#This Row],[Y]] &lt;= Misc!$P$3),OR(NOT(ISNUMBER(Vertices[[#This Row],[Degree]])), Vertices[[#This Row],[Degree]] &gt;= Misc!$O$4), OR(NOT(ISNUMBER(Vertices[[#This Row],[Degree]])), Vertices[[#This Row],[Degree]] &lt;= Misc!$P$4),TRUE), TRUE, FALSE)</f>
        <v>#REF!</v>
      </c>
      <c r="O176" s="41" t="s">
        <v>337</v>
      </c>
      <c r="P176" s="1" t="s">
        <v>1281</v>
      </c>
      <c r="Q176" s="1" t="s">
        <v>465</v>
      </c>
      <c r="R176" s="1" t="s">
        <v>468</v>
      </c>
      <c r="S176" s="1" t="s">
        <v>557</v>
      </c>
      <c r="T176" s="1" t="s">
        <v>706</v>
      </c>
      <c r="U176" s="1" t="s">
        <v>799</v>
      </c>
      <c r="V176" s="1" t="s">
        <v>942</v>
      </c>
      <c r="W176" s="1"/>
      <c r="X176" s="1"/>
      <c r="Y176" s="1" t="s">
        <v>1088</v>
      </c>
    </row>
    <row r="177" spans="1:25" x14ac:dyDescent="0.2">
      <c r="A177" s="38" t="s">
        <v>226</v>
      </c>
      <c r="B177" s="39" t="s">
        <v>458</v>
      </c>
      <c r="C177" s="42"/>
      <c r="D177" s="43">
        <v>2100.935302734375</v>
      </c>
      <c r="E177" s="43">
        <v>7804.61279296875</v>
      </c>
      <c r="F177" s="44" t="s">
        <v>52</v>
      </c>
      <c r="G177" s="45"/>
      <c r="H177" s="45"/>
      <c r="I177" s="36">
        <v>2</v>
      </c>
      <c r="J177" s="37">
        <v>0</v>
      </c>
      <c r="K177" s="37">
        <v>1.6609999999999999E-3</v>
      </c>
      <c r="L177" s="37">
        <v>4.5399999999999998E-4</v>
      </c>
      <c r="M177" s="40">
        <v>145</v>
      </c>
      <c r="N177" s="40" t="e">
        <f xml:space="preserve"> IF(AND(OR(NOT(ISNUMBER(#REF!)),#REF! &gt;= Misc!$O$5), OR(NOT(ISNUMBER(#REF!)),#REF! &lt;= Misc!$P$5),OR(NOT(ISNUMBER(Vertices[[#This Row],[X]])), Vertices[[#This Row],[X]] &gt;= Misc!$O$2), OR(NOT(ISNUMBER(Vertices[[#This Row],[X]])), Vertices[[#This Row],[X]] &lt;= Misc!$P$2),OR(NOT(ISNUMBER(Vertices[[#This Row],[Y]])), Vertices[[#This Row],[Y]] &gt;= Misc!$O$3), OR(NOT(ISNUMBER(Vertices[[#This Row],[Y]])), Vertices[[#This Row],[Y]] &lt;= Misc!$P$3),OR(NOT(ISNUMBER(Vertices[[#This Row],[Degree]])), Vertices[[#This Row],[Degree]] &gt;= Misc!$O$4), OR(NOT(ISNUMBER(Vertices[[#This Row],[Degree]])), Vertices[[#This Row],[Degree]] &lt;= Misc!$P$4),TRUE), TRUE, FALSE)</f>
        <v>#REF!</v>
      </c>
      <c r="O177" s="41" t="s">
        <v>345</v>
      </c>
      <c r="P177" s="1" t="s">
        <v>458</v>
      </c>
      <c r="Q177" s="1" t="s">
        <v>345</v>
      </c>
      <c r="R177" s="1" t="s">
        <v>492</v>
      </c>
      <c r="S177" s="1" t="s">
        <v>663</v>
      </c>
      <c r="T177" s="1"/>
      <c r="U177" s="1"/>
      <c r="V177" s="1" t="s">
        <v>939</v>
      </c>
      <c r="W177" s="1" t="s">
        <v>1051</v>
      </c>
      <c r="X177" s="1"/>
      <c r="Y177" s="1" t="s">
        <v>1088</v>
      </c>
    </row>
    <row r="178" spans="1:25" x14ac:dyDescent="0.2">
      <c r="A178" s="38" t="s">
        <v>139</v>
      </c>
      <c r="B178" s="39" t="s">
        <v>1381</v>
      </c>
      <c r="C178" s="42"/>
      <c r="D178" s="43">
        <v>7457.25048828125</v>
      </c>
      <c r="E178" s="43">
        <v>906.74530029296875</v>
      </c>
      <c r="F178" s="44" t="s">
        <v>52</v>
      </c>
      <c r="G178" s="45"/>
      <c r="H178" s="45"/>
      <c r="I178" s="36">
        <v>1</v>
      </c>
      <c r="J178" s="37">
        <v>0</v>
      </c>
      <c r="K178" s="37">
        <v>1.642E-3</v>
      </c>
      <c r="L178" s="37">
        <v>4.46E-4</v>
      </c>
      <c r="M178" s="40">
        <v>125</v>
      </c>
      <c r="N178" s="40" t="e">
        <f xml:space="preserve"> IF(AND(OR(NOT(ISNUMBER(#REF!)),#REF! &gt;= Misc!$O$5), OR(NOT(ISNUMBER(#REF!)),#REF! &lt;= Misc!$P$5),OR(NOT(ISNUMBER(Vertices[[#This Row],[X]])), Vertices[[#This Row],[X]] &gt;= Misc!$O$2), OR(NOT(ISNUMBER(Vertices[[#This Row],[X]])), Vertices[[#This Row],[X]] &lt;= Misc!$P$2),OR(NOT(ISNUMBER(Vertices[[#This Row],[Y]])), Vertices[[#This Row],[Y]] &gt;= Misc!$O$3), OR(NOT(ISNUMBER(Vertices[[#This Row],[Y]])), Vertices[[#This Row],[Y]] &lt;= Misc!$P$3),OR(NOT(ISNUMBER(Vertices[[#This Row],[Degree]])), Vertices[[#This Row],[Degree]] &gt;= Misc!$O$4), OR(NOT(ISNUMBER(Vertices[[#This Row],[Degree]])), Vertices[[#This Row],[Degree]] &lt;= Misc!$P$4),TRUE), TRUE, FALSE)</f>
        <v>#REF!</v>
      </c>
      <c r="O178" s="41" t="s">
        <v>345</v>
      </c>
      <c r="P178" s="1" t="s">
        <v>1381</v>
      </c>
      <c r="Q178" s="1" t="s">
        <v>466</v>
      </c>
      <c r="R178" s="1" t="s">
        <v>520</v>
      </c>
      <c r="S178" s="1" t="s">
        <v>649</v>
      </c>
      <c r="T178" s="1" t="s">
        <v>763</v>
      </c>
      <c r="U178" s="1" t="s">
        <v>883</v>
      </c>
      <c r="V178" s="1" t="s">
        <v>939</v>
      </c>
      <c r="W178" s="1" t="s">
        <v>136</v>
      </c>
      <c r="X178" s="1"/>
      <c r="Y178" s="1" t="s">
        <v>1088</v>
      </c>
    </row>
    <row r="179" spans="1:25" x14ac:dyDescent="0.2">
      <c r="A179" s="38" t="s">
        <v>308</v>
      </c>
      <c r="B179" s="39" t="s">
        <v>1294</v>
      </c>
      <c r="C179" s="42"/>
      <c r="D179" s="43">
        <v>1545.41552734375</v>
      </c>
      <c r="E179" s="43">
        <v>3529.69140625</v>
      </c>
      <c r="F179" s="44" t="s">
        <v>52</v>
      </c>
      <c r="G179" s="45"/>
      <c r="H179" s="45"/>
      <c r="I179" s="36">
        <v>1</v>
      </c>
      <c r="J179" s="37">
        <v>0</v>
      </c>
      <c r="K179" s="37">
        <v>1.642E-3</v>
      </c>
      <c r="L179" s="37">
        <v>4.2900000000000002E-4</v>
      </c>
      <c r="M179" s="40">
        <v>40</v>
      </c>
      <c r="N179" s="40" t="e">
        <f xml:space="preserve"> IF(AND(OR(NOT(ISNUMBER(#REF!)),#REF! &gt;= Misc!$O$5), OR(NOT(ISNUMBER(#REF!)),#REF! &lt;= Misc!$P$5),OR(NOT(ISNUMBER(Vertices[[#This Row],[X]])), Vertices[[#This Row],[X]] &gt;= Misc!$O$2), OR(NOT(ISNUMBER(Vertices[[#This Row],[X]])), Vertices[[#This Row],[X]] &lt;= Misc!$P$2),OR(NOT(ISNUMBER(Vertices[[#This Row],[Y]])), Vertices[[#This Row],[Y]] &gt;= Misc!$O$3), OR(NOT(ISNUMBER(Vertices[[#This Row],[Y]])), Vertices[[#This Row],[Y]] &lt;= Misc!$P$3),OR(NOT(ISNUMBER(Vertices[[#This Row],[Degree]])), Vertices[[#This Row],[Degree]] &gt;= Misc!$O$4), OR(NOT(ISNUMBER(Vertices[[#This Row],[Degree]])), Vertices[[#This Row],[Degree]] &lt;= Misc!$P$4),TRUE), TRUE, FALSE)</f>
        <v>#REF!</v>
      </c>
      <c r="O179" s="41" t="s">
        <v>1341</v>
      </c>
      <c r="P179" s="1" t="s">
        <v>1294</v>
      </c>
      <c r="Q179" s="1" t="s">
        <v>334</v>
      </c>
      <c r="R179" s="1" t="s">
        <v>490</v>
      </c>
      <c r="S179" s="1" t="s">
        <v>577</v>
      </c>
      <c r="T179" s="1" t="s">
        <v>719</v>
      </c>
      <c r="U179" s="1" t="s">
        <v>820</v>
      </c>
      <c r="V179" s="1" t="s">
        <v>963</v>
      </c>
      <c r="W179" s="1" t="s">
        <v>1027</v>
      </c>
      <c r="X179" s="1"/>
      <c r="Y179" s="1" t="s">
        <v>1088</v>
      </c>
    </row>
    <row r="180" spans="1:25" x14ac:dyDescent="0.2">
      <c r="A180" s="38" t="s">
        <v>259</v>
      </c>
      <c r="B180" s="39" t="s">
        <v>1342</v>
      </c>
      <c r="C180" s="42"/>
      <c r="D180" s="43">
        <v>1299.562744140625</v>
      </c>
      <c r="E180" s="43">
        <v>6234.875</v>
      </c>
      <c r="F180" s="44" t="s">
        <v>52</v>
      </c>
      <c r="G180" s="45"/>
      <c r="H180" s="45"/>
      <c r="I180" s="36">
        <v>2</v>
      </c>
      <c r="J180" s="37">
        <v>0</v>
      </c>
      <c r="K180" s="37">
        <v>1.653E-3</v>
      </c>
      <c r="L180" s="37">
        <v>4.0900000000000002E-4</v>
      </c>
      <c r="M180" s="40">
        <v>33</v>
      </c>
      <c r="N180" s="40" t="e">
        <f xml:space="preserve"> IF(AND(OR(NOT(ISNUMBER(#REF!)),#REF! &gt;= Misc!$O$5), OR(NOT(ISNUMBER(#REF!)),#REF! &lt;= Misc!$P$5),OR(NOT(ISNUMBER(Vertices[[#This Row],[X]])), Vertices[[#This Row],[X]] &gt;= Misc!$O$2), OR(NOT(ISNUMBER(Vertices[[#This Row],[X]])), Vertices[[#This Row],[X]] &lt;= Misc!$P$2),OR(NOT(ISNUMBER(Vertices[[#This Row],[Y]])), Vertices[[#This Row],[Y]] &gt;= Misc!$O$3), OR(NOT(ISNUMBER(Vertices[[#This Row],[Y]])), Vertices[[#This Row],[Y]] &lt;= Misc!$P$3),OR(NOT(ISNUMBER(Vertices[[#This Row],[Degree]])), Vertices[[#This Row],[Degree]] &gt;= Misc!$O$4), OR(NOT(ISNUMBER(Vertices[[#This Row],[Degree]])), Vertices[[#This Row],[Degree]] &lt;= Misc!$P$4),TRUE), TRUE, FALSE)</f>
        <v>#REF!</v>
      </c>
      <c r="O180" s="41" t="s">
        <v>352</v>
      </c>
      <c r="P180" s="1" t="s">
        <v>1342</v>
      </c>
      <c r="Q180" s="1" t="s">
        <v>466</v>
      </c>
      <c r="R180" s="1" t="s">
        <v>487</v>
      </c>
      <c r="S180" s="1" t="s">
        <v>572</v>
      </c>
      <c r="T180" s="1" t="s">
        <v>716</v>
      </c>
      <c r="U180" s="1" t="s">
        <v>814</v>
      </c>
      <c r="V180" s="1" t="s">
        <v>956</v>
      </c>
      <c r="W180" s="1" t="s">
        <v>1026</v>
      </c>
      <c r="X180" s="1"/>
      <c r="Y180" s="1" t="s">
        <v>1088</v>
      </c>
    </row>
    <row r="181" spans="1:25" x14ac:dyDescent="0.2">
      <c r="A181" s="38" t="s">
        <v>256</v>
      </c>
      <c r="B181" s="39" t="s">
        <v>446</v>
      </c>
      <c r="C181" s="42"/>
      <c r="D181" s="43">
        <v>8416.0029296875</v>
      </c>
      <c r="E181" s="43">
        <v>7802.14306640625</v>
      </c>
      <c r="F181" s="44" t="s">
        <v>52</v>
      </c>
      <c r="G181" s="45"/>
      <c r="H181" s="45"/>
      <c r="I181" s="36">
        <v>1</v>
      </c>
      <c r="J181" s="37">
        <v>0</v>
      </c>
      <c r="K181" s="37">
        <v>1.6260000000000001E-3</v>
      </c>
      <c r="L181" s="37">
        <v>3.7100000000000002E-4</v>
      </c>
      <c r="M181" s="40">
        <v>38</v>
      </c>
      <c r="N181" s="40" t="e">
        <f xml:space="preserve"> IF(AND(OR(NOT(ISNUMBER(#REF!)),#REF! &gt;= Misc!$O$5), OR(NOT(ISNUMBER(#REF!)),#REF! &lt;= Misc!$P$5),OR(NOT(ISNUMBER(Vertices[[#This Row],[X]])), Vertices[[#This Row],[X]] &gt;= Misc!$O$2), OR(NOT(ISNUMBER(Vertices[[#This Row],[X]])), Vertices[[#This Row],[X]] &lt;= Misc!$P$2),OR(NOT(ISNUMBER(Vertices[[#This Row],[Y]])), Vertices[[#This Row],[Y]] &gt;= Misc!$O$3), OR(NOT(ISNUMBER(Vertices[[#This Row],[Y]])), Vertices[[#This Row],[Y]] &lt;= Misc!$P$3),OR(NOT(ISNUMBER(Vertices[[#This Row],[Degree]])), Vertices[[#This Row],[Degree]] &gt;= Misc!$O$4), OR(NOT(ISNUMBER(Vertices[[#This Row],[Degree]])), Vertices[[#This Row],[Degree]] &lt;= Misc!$P$4),TRUE), TRUE, FALSE)</f>
        <v>#REF!</v>
      </c>
      <c r="O181" s="41" t="s">
        <v>357</v>
      </c>
      <c r="P181" s="1" t="s">
        <v>446</v>
      </c>
      <c r="Q181" s="1" t="s">
        <v>465</v>
      </c>
      <c r="R181" s="1" t="s">
        <v>468</v>
      </c>
      <c r="S181" s="1" t="s">
        <v>577</v>
      </c>
      <c r="T181" s="1"/>
      <c r="U181" s="1"/>
      <c r="V181" s="1" t="s">
        <v>961</v>
      </c>
      <c r="W181" s="1"/>
      <c r="X181" s="1"/>
      <c r="Y181" s="1" t="s">
        <v>1088</v>
      </c>
    </row>
    <row r="182" spans="1:25" x14ac:dyDescent="0.2">
      <c r="A182" s="38" t="s">
        <v>228</v>
      </c>
      <c r="B182" s="39" t="s">
        <v>449</v>
      </c>
      <c r="C182" s="42"/>
      <c r="D182" s="43">
        <v>2328.55908203125</v>
      </c>
      <c r="E182" s="43">
        <v>8206.8310546875</v>
      </c>
      <c r="F182" s="44" t="s">
        <v>52</v>
      </c>
      <c r="G182" s="45"/>
      <c r="H182" s="45"/>
      <c r="I182" s="36">
        <v>1</v>
      </c>
      <c r="J182" s="37">
        <v>0</v>
      </c>
      <c r="K182" s="37">
        <v>1.639E-3</v>
      </c>
      <c r="L182" s="37">
        <v>3.4200000000000002E-4</v>
      </c>
      <c r="M182" s="40">
        <v>76</v>
      </c>
      <c r="N182" s="40" t="e">
        <f xml:space="preserve"> IF(AND(OR(NOT(ISNUMBER(#REF!)),#REF! &gt;= Misc!$O$5), OR(NOT(ISNUMBER(#REF!)),#REF! &lt;= Misc!$P$5),OR(NOT(ISNUMBER(Vertices[[#This Row],[X]])), Vertices[[#This Row],[X]] &gt;= Misc!$O$2), OR(NOT(ISNUMBER(Vertices[[#This Row],[X]])), Vertices[[#This Row],[X]] &lt;= Misc!$P$2),OR(NOT(ISNUMBER(Vertices[[#This Row],[Y]])), Vertices[[#This Row],[Y]] &gt;= Misc!$O$3), OR(NOT(ISNUMBER(Vertices[[#This Row],[Y]])), Vertices[[#This Row],[Y]] &lt;= Misc!$P$3),OR(NOT(ISNUMBER(Vertices[[#This Row],[Degree]])), Vertices[[#This Row],[Degree]] &gt;= Misc!$O$4), OR(NOT(ISNUMBER(Vertices[[#This Row],[Degree]])), Vertices[[#This Row],[Degree]] &lt;= Misc!$P$4),TRUE), TRUE, FALSE)</f>
        <v>#REF!</v>
      </c>
      <c r="O182" s="41" t="s">
        <v>382</v>
      </c>
      <c r="P182" s="1" t="s">
        <v>449</v>
      </c>
      <c r="Q182" s="1" t="s">
        <v>465</v>
      </c>
      <c r="R182" s="1" t="s">
        <v>501</v>
      </c>
      <c r="S182" s="1" t="s">
        <v>611</v>
      </c>
      <c r="T182" s="1" t="s">
        <v>738</v>
      </c>
      <c r="U182" s="1"/>
      <c r="V182" s="1" t="s">
        <v>939</v>
      </c>
      <c r="W182" s="1"/>
      <c r="X182" s="1"/>
      <c r="Y182" s="1" t="s">
        <v>1088</v>
      </c>
    </row>
    <row r="183" spans="1:25" x14ac:dyDescent="0.2">
      <c r="A183" s="38" t="s">
        <v>292</v>
      </c>
      <c r="B183" s="39" t="s">
        <v>1291</v>
      </c>
      <c r="C183" s="42"/>
      <c r="D183" s="43">
        <v>7928.4443359375</v>
      </c>
      <c r="E183" s="43">
        <v>1936.6827392578125</v>
      </c>
      <c r="F183" s="44" t="s">
        <v>52</v>
      </c>
      <c r="G183" s="45"/>
      <c r="H183" s="45"/>
      <c r="I183" s="36">
        <v>1</v>
      </c>
      <c r="J183" s="37">
        <v>0</v>
      </c>
      <c r="K183" s="37">
        <v>1.6310000000000001E-3</v>
      </c>
      <c r="L183" s="37">
        <v>3.39E-4</v>
      </c>
      <c r="M183" s="40">
        <v>35</v>
      </c>
      <c r="N183" s="40" t="e">
        <f xml:space="preserve"> IF(AND(OR(NOT(ISNUMBER(#REF!)),#REF! &gt;= Misc!$O$5), OR(NOT(ISNUMBER(#REF!)),#REF! &lt;= Misc!$P$5),OR(NOT(ISNUMBER(Vertices[[#This Row],[X]])), Vertices[[#This Row],[X]] &gt;= Misc!$O$2), OR(NOT(ISNUMBER(Vertices[[#This Row],[X]])), Vertices[[#This Row],[X]] &lt;= Misc!$P$2),OR(NOT(ISNUMBER(Vertices[[#This Row],[Y]])), Vertices[[#This Row],[Y]] &gt;= Misc!$O$3), OR(NOT(ISNUMBER(Vertices[[#This Row],[Y]])), Vertices[[#This Row],[Y]] &lt;= Misc!$P$3),OR(NOT(ISNUMBER(Vertices[[#This Row],[Degree]])), Vertices[[#This Row],[Degree]] &gt;= Misc!$O$4), OR(NOT(ISNUMBER(Vertices[[#This Row],[Degree]])), Vertices[[#This Row],[Degree]] &lt;= Misc!$P$4),TRUE), TRUE, FALSE)</f>
        <v>#REF!</v>
      </c>
      <c r="O183" s="41" t="s">
        <v>354</v>
      </c>
      <c r="P183" s="1" t="s">
        <v>1291</v>
      </c>
      <c r="Q183" s="1" t="s">
        <v>465</v>
      </c>
      <c r="R183" s="1" t="s">
        <v>489</v>
      </c>
      <c r="S183" s="1" t="s">
        <v>574</v>
      </c>
      <c r="T183" s="1" t="s">
        <v>718</v>
      </c>
      <c r="U183" s="1" t="s">
        <v>816</v>
      </c>
      <c r="V183" s="1" t="s">
        <v>958</v>
      </c>
      <c r="W183" s="1" t="s">
        <v>272</v>
      </c>
      <c r="X183" s="1" t="s">
        <v>1064</v>
      </c>
      <c r="Y183" s="1" t="s">
        <v>1088</v>
      </c>
    </row>
    <row r="184" spans="1:25" x14ac:dyDescent="0.2">
      <c r="A184" s="38" t="s">
        <v>182</v>
      </c>
      <c r="B184" s="39" t="s">
        <v>1269</v>
      </c>
      <c r="C184" s="42"/>
      <c r="D184" s="43">
        <v>8530.67578125</v>
      </c>
      <c r="E184" s="43">
        <v>7420.0732421875</v>
      </c>
      <c r="F184" s="44" t="s">
        <v>52</v>
      </c>
      <c r="G184" s="45"/>
      <c r="H184" s="45"/>
      <c r="I184" s="36">
        <v>1</v>
      </c>
      <c r="J184" s="37">
        <v>0</v>
      </c>
      <c r="K184" s="37">
        <v>1.6230000000000001E-3</v>
      </c>
      <c r="L184" s="37">
        <v>3.1E-4</v>
      </c>
      <c r="M184" s="40">
        <v>119</v>
      </c>
      <c r="N184" s="40" t="e">
        <f xml:space="preserve"> IF(AND(OR(NOT(ISNUMBER(#REF!)),#REF! &gt;= Misc!$O$5), OR(NOT(ISNUMBER(#REF!)),#REF! &lt;= Misc!$P$5),OR(NOT(ISNUMBER(Vertices[[#This Row],[X]])), Vertices[[#This Row],[X]] &gt;= Misc!$O$2), OR(NOT(ISNUMBER(Vertices[[#This Row],[X]])), Vertices[[#This Row],[X]] &lt;= Misc!$P$2),OR(NOT(ISNUMBER(Vertices[[#This Row],[Y]])), Vertices[[#This Row],[Y]] &gt;= Misc!$O$3), OR(NOT(ISNUMBER(Vertices[[#This Row],[Y]])), Vertices[[#This Row],[Y]] &lt;= Misc!$P$3),OR(NOT(ISNUMBER(Vertices[[#This Row],[Degree]])), Vertices[[#This Row],[Degree]] &gt;= Misc!$O$4), OR(NOT(ISNUMBER(Vertices[[#This Row],[Degree]])), Vertices[[#This Row],[Degree]] &lt;= Misc!$P$4),TRUE), TRUE, FALSE)</f>
        <v>#REF!</v>
      </c>
      <c r="O184" s="41" t="s">
        <v>405</v>
      </c>
      <c r="P184" s="1" t="s">
        <v>1269</v>
      </c>
      <c r="Q184" s="1" t="s">
        <v>334</v>
      </c>
      <c r="R184" s="1" t="s">
        <v>518</v>
      </c>
      <c r="S184" s="1" t="s">
        <v>645</v>
      </c>
      <c r="T184" s="1" t="s">
        <v>746</v>
      </c>
      <c r="U184" s="1" t="s">
        <v>830</v>
      </c>
      <c r="V184" s="1" t="s">
        <v>939</v>
      </c>
      <c r="W184" s="1"/>
      <c r="X184" s="1"/>
      <c r="Y184" s="1" t="s">
        <v>1088</v>
      </c>
    </row>
    <row r="185" spans="1:25" x14ac:dyDescent="0.2">
      <c r="A185" s="38" t="s">
        <v>183</v>
      </c>
      <c r="B185" s="39" t="s">
        <v>1332</v>
      </c>
      <c r="C185" s="42"/>
      <c r="D185" s="43">
        <v>8423.2216796875</v>
      </c>
      <c r="E185" s="43">
        <v>2720.309326171875</v>
      </c>
      <c r="F185" s="44" t="s">
        <v>52</v>
      </c>
      <c r="G185" s="45"/>
      <c r="H185" s="45"/>
      <c r="I185" s="36">
        <v>1</v>
      </c>
      <c r="J185" s="37">
        <v>0</v>
      </c>
      <c r="K185" s="37">
        <v>1.6230000000000001E-3</v>
      </c>
      <c r="L185" s="37">
        <v>3.1E-4</v>
      </c>
      <c r="M185" s="40">
        <v>167</v>
      </c>
      <c r="N185" s="40" t="e">
        <f xml:space="preserve"> IF(AND(OR(NOT(ISNUMBER(#REF!)),#REF! &gt;= Misc!$O$5), OR(NOT(ISNUMBER(#REF!)),#REF! &lt;= Misc!$P$5),OR(NOT(ISNUMBER(Vertices[[#This Row],[X]])), Vertices[[#This Row],[X]] &gt;= Misc!$O$2), OR(NOT(ISNUMBER(Vertices[[#This Row],[X]])), Vertices[[#This Row],[X]] &lt;= Misc!$P$2),OR(NOT(ISNUMBER(Vertices[[#This Row],[Y]])), Vertices[[#This Row],[Y]] &gt;= Misc!$O$3), OR(NOT(ISNUMBER(Vertices[[#This Row],[Y]])), Vertices[[#This Row],[Y]] &lt;= Misc!$P$3),OR(NOT(ISNUMBER(Vertices[[#This Row],[Degree]])), Vertices[[#This Row],[Degree]] &gt;= Misc!$O$4), OR(NOT(ISNUMBER(Vertices[[#This Row],[Degree]])), Vertices[[#This Row],[Degree]] &lt;= Misc!$P$4),TRUE), TRUE, FALSE)</f>
        <v>#REF!</v>
      </c>
      <c r="O185" s="41" t="s">
        <v>405</v>
      </c>
      <c r="P185" s="1" t="s">
        <v>1332</v>
      </c>
      <c r="Q185" s="1" t="s">
        <v>334</v>
      </c>
      <c r="R185" s="1" t="s">
        <v>486</v>
      </c>
      <c r="S185" s="1" t="s">
        <v>677</v>
      </c>
      <c r="T185" s="1" t="s">
        <v>779</v>
      </c>
      <c r="U185" s="1" t="s">
        <v>830</v>
      </c>
      <c r="V185" s="1" t="s">
        <v>939</v>
      </c>
      <c r="W185" s="1"/>
      <c r="X185" s="1"/>
      <c r="Y185" s="1" t="s">
        <v>1088</v>
      </c>
    </row>
    <row r="186" spans="1:25" x14ac:dyDescent="0.2">
      <c r="A186" s="38" t="s">
        <v>543</v>
      </c>
      <c r="B186" s="39" t="s">
        <v>1461</v>
      </c>
      <c r="C186" s="42"/>
      <c r="D186" s="43">
        <v>1110.672607421875</v>
      </c>
      <c r="E186" s="43">
        <v>8180.9931640625</v>
      </c>
      <c r="F186" s="44" t="s">
        <v>52</v>
      </c>
      <c r="G186" s="45"/>
      <c r="H186" s="45"/>
      <c r="I186" s="36">
        <v>1</v>
      </c>
      <c r="J186" s="37">
        <v>0</v>
      </c>
      <c r="K186" s="37">
        <v>1.3140000000000001E-3</v>
      </c>
      <c r="L186" s="37">
        <v>1.12E-4</v>
      </c>
      <c r="M186" s="40">
        <v>93</v>
      </c>
      <c r="N186" s="40" t="e">
        <f xml:space="preserve"> IF(AND(OR(NOT(ISNUMBER(#REF!)),#REF! &gt;= Misc!$O$5), OR(NOT(ISNUMBER(#REF!)),#REF! &lt;= Misc!$P$5),OR(NOT(ISNUMBER(Vertices[[#This Row],[X]])), Vertices[[#This Row],[X]] &gt;= Misc!$O$2), OR(NOT(ISNUMBER(Vertices[[#This Row],[X]])), Vertices[[#This Row],[X]] &lt;= Misc!$P$2),OR(NOT(ISNUMBER(Vertices[[#This Row],[Y]])), Vertices[[#This Row],[Y]] &gt;= Misc!$O$3), OR(NOT(ISNUMBER(Vertices[[#This Row],[Y]])), Vertices[[#This Row],[Y]] &lt;= Misc!$P$3),OR(NOT(ISNUMBER(Vertices[[#This Row],[Degree]])), Vertices[[#This Row],[Degree]] &gt;= Misc!$O$4), OR(NOT(ISNUMBER(Vertices[[#This Row],[Degree]])), Vertices[[#This Row],[Degree]] &lt;= Misc!$P$4),TRUE), TRUE, FALSE)</f>
        <v>#REF!</v>
      </c>
      <c r="O186" s="41" t="s">
        <v>392</v>
      </c>
      <c r="P186" s="1" t="s">
        <v>1461</v>
      </c>
      <c r="Q186" s="1" t="s">
        <v>465</v>
      </c>
      <c r="R186" s="1" t="s">
        <v>501</v>
      </c>
      <c r="S186" s="1" t="s">
        <v>624</v>
      </c>
      <c r="T186" s="1" t="s">
        <v>744</v>
      </c>
      <c r="U186" s="1"/>
      <c r="V186" s="1" t="s">
        <v>939</v>
      </c>
      <c r="W186" s="1"/>
      <c r="X186" s="1"/>
      <c r="Y186" s="1" t="s">
        <v>1088</v>
      </c>
    </row>
    <row r="187" spans="1:25" x14ac:dyDescent="0.2">
      <c r="A187" s="38" t="s">
        <v>190</v>
      </c>
      <c r="B187" s="39" t="s">
        <v>542</v>
      </c>
      <c r="C187" s="42"/>
      <c r="D187" s="43">
        <v>9350.6123046875</v>
      </c>
      <c r="E187" s="43">
        <v>4937.9375</v>
      </c>
      <c r="F187" s="44" t="s">
        <v>52</v>
      </c>
      <c r="G187" s="45"/>
      <c r="H187" s="45"/>
      <c r="I187" s="36">
        <v>1</v>
      </c>
      <c r="J187" s="37">
        <v>0</v>
      </c>
      <c r="K187" s="37">
        <v>1.271E-3</v>
      </c>
      <c r="L187" s="37">
        <v>9.7E-5</v>
      </c>
      <c r="M187" s="40">
        <v>13</v>
      </c>
      <c r="N187" s="40" t="e">
        <f xml:space="preserve"> IF(AND(OR(NOT(ISNUMBER(#REF!)),#REF! &gt;= Misc!$O$5), OR(NOT(ISNUMBER(#REF!)),#REF! &lt;= Misc!$P$5),OR(NOT(ISNUMBER(Vertices[[#This Row],[X]])), Vertices[[#This Row],[X]] &gt;= Misc!$O$2), OR(NOT(ISNUMBER(Vertices[[#This Row],[X]])), Vertices[[#This Row],[X]] &lt;= Misc!$P$2),OR(NOT(ISNUMBER(Vertices[[#This Row],[Y]])), Vertices[[#This Row],[Y]] &gt;= Misc!$O$3), OR(NOT(ISNUMBER(Vertices[[#This Row],[Y]])), Vertices[[#This Row],[Y]] &lt;= Misc!$P$3),OR(NOT(ISNUMBER(Vertices[[#This Row],[Degree]])), Vertices[[#This Row],[Degree]] &gt;= Misc!$O$4), OR(NOT(ISNUMBER(Vertices[[#This Row],[Degree]])), Vertices[[#This Row],[Degree]] &lt;= Misc!$P$4),TRUE), TRUE, FALSE)</f>
        <v>#REF!</v>
      </c>
      <c r="O187" s="41" t="s">
        <v>335</v>
      </c>
      <c r="P187" s="1" t="s">
        <v>542</v>
      </c>
      <c r="Q187" s="1" t="s">
        <v>465</v>
      </c>
      <c r="R187" s="1" t="s">
        <v>475</v>
      </c>
      <c r="S187" s="1" t="s">
        <v>556</v>
      </c>
      <c r="T187" s="1" t="s">
        <v>704</v>
      </c>
      <c r="U187" s="1"/>
      <c r="V187" s="1" t="s">
        <v>941</v>
      </c>
      <c r="W187" s="1"/>
      <c r="X187" s="1"/>
      <c r="Y187" s="1" t="s">
        <v>1088</v>
      </c>
    </row>
    <row r="188" spans="1:25" ht="15" customHeight="1" x14ac:dyDescent="0.2">
      <c r="A188" s="38" t="s">
        <v>307</v>
      </c>
      <c r="B188" s="50" t="s">
        <v>1339</v>
      </c>
      <c r="C188" s="53"/>
      <c r="D188" s="54">
        <v>3631.429931640625</v>
      </c>
      <c r="E188" s="54">
        <v>1094.185791015625</v>
      </c>
      <c r="F188" s="55" t="s">
        <v>52</v>
      </c>
      <c r="G188" s="56"/>
      <c r="H188" s="56"/>
      <c r="I188" s="36">
        <v>2</v>
      </c>
      <c r="J188" s="57"/>
      <c r="K188" s="58"/>
      <c r="L188" s="58"/>
      <c r="M188" s="52">
        <v>192</v>
      </c>
      <c r="N188" s="52" t="e">
        <f xml:space="preserve"> IF(AND(OR(NOT(ISNUMBER(#REF!)),#REF! &gt;= Misc!$O$5), OR(NOT(ISNUMBER(#REF!)),#REF! &lt;= Misc!$P$5),OR(NOT(ISNUMBER(Vertices[[#This Row],[X]])), Vertices[[#This Row],[X]] &gt;= Misc!$O$2), OR(NOT(ISNUMBER(Vertices[[#This Row],[X]])), Vertices[[#This Row],[X]] &lt;= Misc!$P$2),OR(NOT(ISNUMBER(Vertices[[#This Row],[Y]])), Vertices[[#This Row],[Y]] &gt;= Misc!$O$3), OR(NOT(ISNUMBER(Vertices[[#This Row],[Y]])), Vertices[[#This Row],[Y]] &lt;= Misc!$P$3),OR(NOT(ISNUMBER(Vertices[[#This Row],[Degree]])), Vertices[[#This Row],[Degree]] &gt;= Misc!$O$4), OR(NOT(ISNUMBER(Vertices[[#This Row],[Degree]])), Vertices[[#This Row],[Degree]] &lt;= Misc!$P$4),TRUE), TRUE, FALSE)</f>
        <v>#REF!</v>
      </c>
      <c r="O188" s="41" t="s">
        <v>438</v>
      </c>
      <c r="P188" s="1" t="s">
        <v>1339</v>
      </c>
      <c r="Q188" s="1" t="s">
        <v>465</v>
      </c>
      <c r="R188" s="1" t="s">
        <v>539</v>
      </c>
      <c r="S188" s="1" t="s">
        <v>696</v>
      </c>
      <c r="T188" s="1" t="s">
        <v>787</v>
      </c>
      <c r="U188" s="1"/>
      <c r="V188" s="1" t="s">
        <v>1468</v>
      </c>
      <c r="W188" s="1"/>
      <c r="X188" s="1"/>
      <c r="Y188" s="1" t="s">
        <v>1088</v>
      </c>
    </row>
  </sheetData>
  <dataConsolidate/>
  <dataValidations xWindow="204" yWindow="581" count="11">
    <dataValidation allowBlank="1" errorTitle="Invalid Vertex Visibility" error="You have entered an unrecognized vertex visibility.  Try selecting from the drop-down list instead." sqref="P3" xr:uid="{00000000-0002-0000-0100-000000000000}"/>
    <dataValidation allowBlank="1" showErrorMessage="1" sqref="P2" xr:uid="{00000000-0002-0000-0100-000001000000}"/>
    <dataValidation allowBlank="1" showInputMessage="1" showErrorMessage="1" promptTitle="Vertex Name" prompt="Enter the name of the vertex." sqref="AB3:AB10 AB12:AB82 A3:A188" xr:uid="{00000000-0002-0000-0100-000002000000}"/>
    <dataValidation allowBlank="1" showInputMessage="1" errorTitle="Invalid Vertex Image Key" promptTitle="Vertex Tooltip" prompt="Enter optional text that will pop up when the mouse is hovered over the vertex." sqref="B3:B188" xr:uid="{00000000-0002-0000-0100-000003000000}"/>
    <dataValidation allowBlank="1" showInputMessage="1" errorTitle="Invalid Vertex Visibility" error="You have entered an unrecognized vertex visibility.  Try selecting from the drop-down list instead." promptTitle="Vertex ID" prompt="This is a unique ID that gets filled in automatically.  Do not edit this column." sqref="M3:M188" xr:uid="{00000000-0002-0000-0100-000004000000}"/>
    <dataValidation type="list" allowBlank="1" showInputMessage="1" showErrorMessage="1" errorTitle="Invalid Vertex Locked" error="You have entered an invalid vertex &quot;locked.&quot;  Try selecting from the drop-down list instead." promptTitle="Vertex Locked?" prompt="Set to Yes to lock the vertex at its current location." sqref="F3:F188" xr:uid="{00000000-0002-0000-0100-000005000000}">
      <formula1>ValidBooleansDefaultFalse</formula1>
    </dataValidation>
    <dataValidation allowBlank="1" showInputMessage="1" errorTitle="Invalid Vertex Location" error="The optional vertex location's X and Y values must be whole numbers between 0 and 9999." promptTitle="Vertex Location" prompt="Enter an optional vertex location.  X and Y values should be between 0 and 9,999.  If you enter X and Y values, you should set NodeXL, Graph, Layout to &quot;None&quot; to prevent NodeXL from overwriting your values when you show the graph." sqref="D3:E188" xr:uid="{00000000-0002-0000-0100-000006000000}"/>
    <dataValidation allowBlank="1" showInputMessage="1" showErrorMessage="1" errorTitle="Invalid Vertex Visibility" error="You have entered an unrecognized vertex visibility.  Try selecting from the drop-down list instead." promptTitle="Vertex Layout Order" prompt="Enter an optional number to control the order in which the vertices are laid out and stacked in the graph." sqref="C3:C188" xr:uid="{00000000-0002-0000-0100-000007000000}"/>
    <dataValidation allowBlank="1" showInputMessage="1" errorTitle="Invalid Vertex Location" error="The optional vertex location's X and Y values must be whole numbers between 0 and 9999." promptTitle="Vertex Polar R" prompt="Enter an optional vertex polar radial coordinate.  This is used only when a Layout Type of Polar or Polar Absolute is selected in the graph pane.  Hover the mouse over the column header for more details." sqref="G3:G188" xr:uid="{00000000-0002-0000-0100-000008000000}"/>
    <dataValidation allowBlank="1" showInputMessage="1" errorTitle="Invalid Vertex Location" error="The optional vertex location's X and Y values must be whole numbers between 0 and 9999." promptTitle="Vertex Polar Angle" prompt="Enter an optional vertex polar angle coordinate, in degrees.  This is used only when a Layout Type of Polar or Polar Absolute is selected in the graph pane." sqref="H3:H188" xr:uid="{00000000-0002-0000-0100-000009000000}"/>
    <dataValidation allowBlank="1" errorTitle="Invalid Vertex Visibility" error="You have entered an unrecognized vertex visibility.  Try selecting from the drop-down list instead." promptTitle="Vertex ID" prompt="This is a unique ID that gets filled in automatically.  Do not edit this column." sqref="N3:N188" xr:uid="{00000000-0002-0000-0100-00000A000000}"/>
  </dataValidations>
  <pageMargins left="0.7" right="0.7" top="0.75" bottom="0.75" header="0.3" footer="0.3"/>
  <pageSetup orientation="portrait" horizontalDpi="0" verticalDpi="0" r:id="rId1"/>
  <legacy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D21"/>
  <sheetViews>
    <sheetView workbookViewId="0"/>
  </sheetViews>
  <sheetFormatPr baseColWidth="10" defaultColWidth="8.83203125" defaultRowHeight="15" x14ac:dyDescent="0.2"/>
  <cols>
    <col min="1" max="1" width="10.83203125" bestFit="1" customWidth="1"/>
    <col min="2" max="2" width="16.83203125" bestFit="1" customWidth="1"/>
    <col min="4" max="5" width="9.1640625" customWidth="1"/>
  </cols>
  <sheetData>
    <row r="1" spans="1:1" x14ac:dyDescent="0.2">
      <c r="A1" t="s">
        <v>35</v>
      </c>
    </row>
    <row r="2" spans="1:1" ht="15" customHeight="1" x14ac:dyDescent="0.2"/>
    <row r="3" spans="1:1" ht="15" customHeight="1" x14ac:dyDescent="0.2">
      <c r="A3" s="19" t="s">
        <v>36</v>
      </c>
    </row>
    <row r="21" spans="4:4" x14ac:dyDescent="0.2">
      <c r="D21" s="6"/>
    </row>
  </sheetData>
  <dataConsolidate/>
  <dataValidations xWindow="63" yWindow="236" count="2">
    <dataValidation allowBlank="1" showInputMessage="1" showErrorMessage="1" promptTitle="Image ID" prompt="Enter a unique ID for the image." sqref="A2" xr:uid="{00000000-0002-0000-0200-000000000000}"/>
    <dataValidation allowBlank="1" showInputMessage="1" showErrorMessage="1" promptTitle="Image File Path" prompt="Enter an image file path.  Hover over the column header for examples." sqref="B2" xr:uid="{00000000-0002-0000-0200-000001000000}"/>
  </dataValidations>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7"/>
  <dimension ref="A1:X88"/>
  <sheetViews>
    <sheetView topLeftCell="A88" workbookViewId="0">
      <selection activeCell="A95" sqref="A95"/>
    </sheetView>
  </sheetViews>
  <sheetFormatPr baseColWidth="10" defaultColWidth="8.83203125" defaultRowHeight="15" x14ac:dyDescent="0.2"/>
  <cols>
    <col min="1" max="1" width="43.1640625" customWidth="1"/>
    <col min="2" max="2" width="13.83203125" customWidth="1"/>
    <col min="3" max="3" width="9.1640625" customWidth="1"/>
    <col min="4" max="4" width="12.83203125" hidden="1" customWidth="1"/>
    <col min="5" max="5" width="19.6640625" hidden="1" customWidth="1"/>
    <col min="6" max="6" width="15.5" hidden="1" customWidth="1"/>
    <col min="7" max="7" width="22.1640625" hidden="1" customWidth="1"/>
    <col min="8" max="8" width="17.1640625" hidden="1" customWidth="1"/>
    <col min="9" max="9" width="23.83203125" hidden="1" customWidth="1"/>
    <col min="10" max="10" width="28.33203125" hidden="1" customWidth="1"/>
    <col min="11" max="11" width="34.83203125" hidden="1" customWidth="1"/>
    <col min="12" max="12" width="25" hidden="1" customWidth="1"/>
    <col min="13" max="13" width="31.5" hidden="1" customWidth="1"/>
    <col min="14" max="14" width="26.5" hidden="1" customWidth="1"/>
    <col min="15" max="17" width="33.33203125" hidden="1" customWidth="1"/>
    <col min="18" max="18" width="26.5" hidden="1" customWidth="1"/>
    <col min="19" max="19" width="33" hidden="1" customWidth="1"/>
    <col min="20" max="20" width="19.5" hidden="1" customWidth="1"/>
    <col min="21" max="21" width="26.1640625" hidden="1" customWidth="1"/>
    <col min="22" max="22" width="9.1640625" hidden="1" customWidth="1"/>
    <col min="23" max="23" width="34.1640625" hidden="1" customWidth="1"/>
    <col min="24" max="24" width="25.1640625" hidden="1" customWidth="1"/>
  </cols>
  <sheetData>
    <row r="1" spans="1:24" ht="15" customHeight="1" thickBot="1" x14ac:dyDescent="0.25">
      <c r="A1" s="7" t="s">
        <v>123</v>
      </c>
      <c r="B1" s="7" t="s">
        <v>12</v>
      </c>
      <c r="D1" t="s">
        <v>64</v>
      </c>
      <c r="E1" t="s">
        <v>65</v>
      </c>
      <c r="F1" s="23" t="s">
        <v>71</v>
      </c>
      <c r="G1" s="24" t="s">
        <v>72</v>
      </c>
      <c r="H1" s="23" t="s">
        <v>73</v>
      </c>
      <c r="I1" s="24" t="s">
        <v>74</v>
      </c>
      <c r="J1" s="23" t="s">
        <v>75</v>
      </c>
      <c r="K1" s="24" t="s">
        <v>76</v>
      </c>
      <c r="L1" s="23" t="s">
        <v>81</v>
      </c>
      <c r="M1" s="24" t="s">
        <v>82</v>
      </c>
      <c r="N1" s="23" t="s">
        <v>87</v>
      </c>
      <c r="O1" s="24" t="s">
        <v>88</v>
      </c>
      <c r="P1" s="24" t="s">
        <v>108</v>
      </c>
      <c r="Q1" s="24" t="s">
        <v>109</v>
      </c>
      <c r="R1" s="23" t="s">
        <v>93</v>
      </c>
      <c r="S1" s="23" t="s">
        <v>94</v>
      </c>
      <c r="T1" s="23" t="s">
        <v>95</v>
      </c>
      <c r="U1" s="24" t="s">
        <v>96</v>
      </c>
      <c r="W1" t="s">
        <v>100</v>
      </c>
      <c r="X1" t="s">
        <v>12</v>
      </c>
    </row>
    <row r="2" spans="1:24" ht="16" thickTop="1" x14ac:dyDescent="0.2">
      <c r="A2" s="22" t="s">
        <v>321</v>
      </c>
      <c r="B2" s="22" t="s">
        <v>23</v>
      </c>
      <c r="D2" s="20">
        <f>MIN(Vertices[Degree])</f>
        <v>1</v>
      </c>
      <c r="E2">
        <f>COUNTIF(Vertices[Degree], "&gt;= " &amp; D2) - COUNTIF(Vertices[Degree], "&gt;=" &amp; D3)</f>
        <v>97</v>
      </c>
      <c r="F2" s="25" t="e">
        <f>MIN(#REF!)</f>
        <v>#REF!</v>
      </c>
      <c r="G2" s="26" t="e">
        <f>COUNTIF(#REF!, "&gt;= " &amp; F2) - COUNTIF(#REF!, "&gt;=" &amp; F3)</f>
        <v>#REF!</v>
      </c>
      <c r="H2" s="25" t="e">
        <f>MIN(#REF!)</f>
        <v>#REF!</v>
      </c>
      <c r="I2" s="26" t="e">
        <f>COUNTIF(#REF!, "&gt;= " &amp; H2) - COUNTIF(#REF!, "&gt;=" &amp; H3)</f>
        <v>#REF!</v>
      </c>
      <c r="J2" s="25">
        <f>MIN(Vertices[Betweenness Centrality])</f>
        <v>0</v>
      </c>
      <c r="K2" s="26">
        <f>COUNTIF(Vertices[Betweenness Centrality], "&gt;= " &amp; J2) - COUNTIF(Vertices[Betweenness Centrality], "&gt;=" &amp; J3)</f>
        <v>175</v>
      </c>
      <c r="L2" s="25">
        <f>MIN(Vertices[Closeness Centrality])</f>
        <v>1.271E-3</v>
      </c>
      <c r="M2" s="26">
        <f>COUNTIF(Vertices[Closeness Centrality], "&gt;= " &amp; L2) - COUNTIF(Vertices[Closeness Centrality], "&gt;=" &amp; L3)</f>
        <v>2</v>
      </c>
      <c r="N2" s="25">
        <f>MIN(Vertices[Eigenvector Centrality])</f>
        <v>9.7E-5</v>
      </c>
      <c r="O2" s="26">
        <f>COUNTIF(Vertices[Eigenvector Centrality], "&gt;= " &amp; N2) - COUNTIF(Vertices[Eigenvector Centrality], "&gt;=" &amp; N3)</f>
        <v>49</v>
      </c>
      <c r="P2" s="25" t="e">
        <f>MIN(#REF!)</f>
        <v>#REF!</v>
      </c>
      <c r="Q2" s="26" t="e">
        <f>COUNTIF(#REF!, "&gt;= " &amp; P2) - COUNTIF(#REF!, "&gt;=" &amp; P3)</f>
        <v>#REF!</v>
      </c>
      <c r="R2" s="25" t="e">
        <f>MIN(#REF!)</f>
        <v>#REF!</v>
      </c>
      <c r="S2" s="31" t="e">
        <f>COUNTIF(#REF!, "&gt;= " &amp; R2) - COUNTIF(#REF!, "&gt;=" &amp; R3)</f>
        <v>#REF!</v>
      </c>
      <c r="T2" s="25">
        <f ca="1">MIN(INDIRECT(DynamicFilterSourceColumnRange))</f>
        <v>1</v>
      </c>
      <c r="U2" s="26">
        <f t="shared" ref="U2:U45" ca="1" si="0">COUNTIF(INDIRECT(DynamicFilterSourceColumnRange), "&gt;= " &amp; T2) - COUNTIF(INDIRECT(DynamicFilterSourceColumnRange), "&gt;=" &amp; T3)</f>
        <v>97</v>
      </c>
      <c r="W2" t="s">
        <v>97</v>
      </c>
      <c r="X2">
        <f>ROWS(HistogramBins[Degree Bin]) - 1</f>
        <v>43</v>
      </c>
    </row>
    <row r="3" spans="1:24" x14ac:dyDescent="0.2">
      <c r="A3" s="47"/>
      <c r="B3" s="47"/>
      <c r="D3" s="20">
        <f t="shared" ref="D3:D44" si="1">D2+($D$45-$D$2)/BinDivisor</f>
        <v>3.7906976744186047</v>
      </c>
      <c r="E3">
        <f>COUNTIF(Vertices[Degree], "&gt;= " &amp; D3) - COUNTIF(Vertices[Degree], "&gt;=" &amp; D4)</f>
        <v>46</v>
      </c>
      <c r="F3" s="27" t="e">
        <f t="shared" ref="F3:F44" si="2">F2+($F$45-$F$2)/BinDivisor</f>
        <v>#REF!</v>
      </c>
      <c r="G3" s="28" t="e">
        <f>COUNTIF(#REF!, "&gt;= " &amp; F3) - COUNTIF(#REF!, "&gt;=" &amp; F4)</f>
        <v>#REF!</v>
      </c>
      <c r="H3" s="27" t="e">
        <f t="shared" ref="H3:H44" si="3">H2+($H$45-$H$2)/BinDivisor</f>
        <v>#REF!</v>
      </c>
      <c r="I3" s="28" t="e">
        <f>COUNTIF(#REF!, "&gt;= " &amp; H3) - COUNTIF(#REF!, "&gt;=" &amp; H4)</f>
        <v>#REF!</v>
      </c>
      <c r="J3" s="27">
        <f t="shared" ref="J3:J44" si="4">J2+($J$45-$J$2)/BinDivisor</f>
        <v>343.83206720930229</v>
      </c>
      <c r="K3" s="28">
        <f>COUNTIF(Vertices[Betweenness Centrality], "&gt;= " &amp; J3) - COUNTIF(Vertices[Betweenness Centrality], "&gt;=" &amp; J4)</f>
        <v>7</v>
      </c>
      <c r="L3" s="27">
        <f t="shared" ref="L3:L44" si="5">L2+($L$45-$L$2)/BinDivisor</f>
        <v>1.3337209302325581E-3</v>
      </c>
      <c r="M3" s="28">
        <f>COUNTIF(Vertices[Closeness Centrality], "&gt;= " &amp; L3) - COUNTIF(Vertices[Closeness Centrality], "&gt;=" &amp; L4)</f>
        <v>0</v>
      </c>
      <c r="N3" s="27">
        <f t="shared" ref="N3:N44" si="6">N2+($N$45-$N$2)/BinDivisor</f>
        <v>1.518953488372093E-3</v>
      </c>
      <c r="O3" s="28">
        <f>COUNTIF(Vertices[Eigenvector Centrality], "&gt;= " &amp; N3) - COUNTIF(Vertices[Eigenvector Centrality], "&gt;=" &amp; N4)</f>
        <v>9</v>
      </c>
      <c r="P3" s="27" t="e">
        <f t="shared" ref="P3:P44" si="7">P2+($P$45-$P$2)/BinDivisor</f>
        <v>#REF!</v>
      </c>
      <c r="Q3" s="28" t="e">
        <f>COUNTIF(#REF!, "&gt;= " &amp; P3) - COUNTIF(#REF!, "&gt;=" &amp; P4)</f>
        <v>#REF!</v>
      </c>
      <c r="R3" s="27" t="e">
        <f t="shared" ref="R3:R44" si="8">R2+($R$45-$R$2)/BinDivisor</f>
        <v>#REF!</v>
      </c>
      <c r="S3" s="32" t="e">
        <f>COUNTIF(#REF!, "&gt;= " &amp; R3) - COUNTIF(#REF!, "&gt;=" &amp; R4)</f>
        <v>#REF!</v>
      </c>
      <c r="T3" s="27">
        <f t="shared" ref="T3:T44" ca="1" si="9">T2+($T$45-$T$2)/BinDivisor</f>
        <v>3.7906976744186047</v>
      </c>
      <c r="U3" s="28">
        <f t="shared" ca="1" si="0"/>
        <v>46</v>
      </c>
      <c r="W3" t="s">
        <v>98</v>
      </c>
      <c r="X3" t="s">
        <v>70</v>
      </c>
    </row>
    <row r="4" spans="1:24" x14ac:dyDescent="0.2">
      <c r="A4" s="22" t="s">
        <v>110</v>
      </c>
      <c r="B4" s="22">
        <v>186</v>
      </c>
      <c r="D4" s="20">
        <f t="shared" si="1"/>
        <v>6.5813953488372094</v>
      </c>
      <c r="E4">
        <f>COUNTIF(Vertices[Degree], "&gt;= " &amp; D4) - COUNTIF(Vertices[Degree], "&gt;=" &amp; D5)</f>
        <v>20</v>
      </c>
      <c r="F4" s="25" t="e">
        <f t="shared" si="2"/>
        <v>#REF!</v>
      </c>
      <c r="G4" s="26" t="e">
        <f>COUNTIF(#REF!, "&gt;= " &amp; F4) - COUNTIF(#REF!, "&gt;=" &amp; F5)</f>
        <v>#REF!</v>
      </c>
      <c r="H4" s="25" t="e">
        <f t="shared" si="3"/>
        <v>#REF!</v>
      </c>
      <c r="I4" s="26" t="e">
        <f>COUNTIF(#REF!, "&gt;= " &amp; H4) - COUNTIF(#REF!, "&gt;=" &amp; H5)</f>
        <v>#REF!</v>
      </c>
      <c r="J4" s="25">
        <f t="shared" si="4"/>
        <v>687.66413441860459</v>
      </c>
      <c r="K4" s="26">
        <f>COUNTIF(Vertices[Betweenness Centrality], "&gt;= " &amp; J4) - COUNTIF(Vertices[Betweenness Centrality], "&gt;=" &amp; J5)</f>
        <v>2</v>
      </c>
      <c r="L4" s="25">
        <f t="shared" si="5"/>
        <v>1.3964418604651163E-3</v>
      </c>
      <c r="M4" s="26">
        <f>COUNTIF(Vertices[Closeness Centrality], "&gt;= " &amp; L4) - COUNTIF(Vertices[Closeness Centrality], "&gt;=" &amp; L5)</f>
        <v>1</v>
      </c>
      <c r="N4" s="25">
        <f t="shared" si="6"/>
        <v>2.9409069767441856E-3</v>
      </c>
      <c r="O4" s="26">
        <f>COUNTIF(Vertices[Eigenvector Centrality], "&gt;= " &amp; N4) - COUNTIF(Vertices[Eigenvector Centrality], "&gt;=" &amp; N5)</f>
        <v>22</v>
      </c>
      <c r="P4" s="25" t="e">
        <f t="shared" si="7"/>
        <v>#REF!</v>
      </c>
      <c r="Q4" s="26" t="e">
        <f>COUNTIF(#REF!, "&gt;= " &amp; P4) - COUNTIF(#REF!, "&gt;=" &amp; P5)</f>
        <v>#REF!</v>
      </c>
      <c r="R4" s="25" t="e">
        <f t="shared" si="8"/>
        <v>#REF!</v>
      </c>
      <c r="S4" s="31" t="e">
        <f>COUNTIF(#REF!, "&gt;= " &amp; R4) - COUNTIF(#REF!, "&gt;=" &amp; R5)</f>
        <v>#REF!</v>
      </c>
      <c r="T4" s="25">
        <f t="shared" ca="1" si="9"/>
        <v>6.5813953488372094</v>
      </c>
      <c r="U4" s="26">
        <f t="shared" ca="1" si="0"/>
        <v>20</v>
      </c>
      <c r="W4" t="s">
        <v>99</v>
      </c>
      <c r="X4" t="s">
        <v>1090</v>
      </c>
    </row>
    <row r="5" spans="1:24" x14ac:dyDescent="0.2">
      <c r="A5" s="47"/>
      <c r="B5" s="47"/>
      <c r="D5" s="20">
        <f t="shared" si="1"/>
        <v>9.3720930232558146</v>
      </c>
      <c r="E5">
        <f>COUNTIF(Vertices[Degree], "&gt;= " &amp; D5) - COUNTIF(Vertices[Degree], "&gt;=" &amp; D6)</f>
        <v>11</v>
      </c>
      <c r="F5" s="27" t="e">
        <f t="shared" si="2"/>
        <v>#REF!</v>
      </c>
      <c r="G5" s="28" t="e">
        <f>COUNTIF(#REF!, "&gt;= " &amp; F5) - COUNTIF(#REF!, "&gt;=" &amp; F6)</f>
        <v>#REF!</v>
      </c>
      <c r="H5" s="27" t="e">
        <f t="shared" si="3"/>
        <v>#REF!</v>
      </c>
      <c r="I5" s="28" t="e">
        <f>COUNTIF(#REF!, "&gt;= " &amp; H5) - COUNTIF(#REF!, "&gt;=" &amp; H6)</f>
        <v>#REF!</v>
      </c>
      <c r="J5" s="27">
        <f t="shared" si="4"/>
        <v>1031.4962016279069</v>
      </c>
      <c r="K5" s="28">
        <f>COUNTIF(Vertices[Betweenness Centrality], "&gt;= " &amp; J5) - COUNTIF(Vertices[Betweenness Centrality], "&gt;=" &amp; J6)</f>
        <v>0</v>
      </c>
      <c r="L5" s="27">
        <f t="shared" si="5"/>
        <v>1.4591627906976744E-3</v>
      </c>
      <c r="M5" s="28">
        <f>COUNTIF(Vertices[Closeness Centrality], "&gt;= " &amp; L5) - COUNTIF(Vertices[Closeness Centrality], "&gt;=" &amp; L6)</f>
        <v>0</v>
      </c>
      <c r="N5" s="27">
        <f t="shared" si="6"/>
        <v>4.3628604651162785E-3</v>
      </c>
      <c r="O5" s="28">
        <f>COUNTIF(Vertices[Eigenvector Centrality], "&gt;= " &amp; N5) - COUNTIF(Vertices[Eigenvector Centrality], "&gt;=" &amp; N6)</f>
        <v>46</v>
      </c>
      <c r="P5" s="27" t="e">
        <f t="shared" si="7"/>
        <v>#REF!</v>
      </c>
      <c r="Q5" s="28" t="e">
        <f>COUNTIF(#REF!, "&gt;= " &amp; P5) - COUNTIF(#REF!, "&gt;=" &amp; P6)</f>
        <v>#REF!</v>
      </c>
      <c r="R5" s="27" t="e">
        <f t="shared" si="8"/>
        <v>#REF!</v>
      </c>
      <c r="S5" s="32" t="e">
        <f>COUNTIF(#REF!, "&gt;= " &amp; R5) - COUNTIF(#REF!, "&gt;=" &amp; R6)</f>
        <v>#REF!</v>
      </c>
      <c r="T5" s="27">
        <f t="shared" ca="1" si="9"/>
        <v>9.3720930232558146</v>
      </c>
      <c r="U5" s="28">
        <f t="shared" ca="1" si="0"/>
        <v>11</v>
      </c>
    </row>
    <row r="6" spans="1:24" x14ac:dyDescent="0.2">
      <c r="A6" s="22" t="s">
        <v>111</v>
      </c>
      <c r="B6" s="22">
        <v>481</v>
      </c>
      <c r="D6" s="20">
        <f t="shared" si="1"/>
        <v>12.162790697674419</v>
      </c>
      <c r="E6">
        <f>COUNTIF(Vertices[Degree], "&gt;= " &amp; D6) - COUNTIF(Vertices[Degree], "&gt;=" &amp; D7)</f>
        <v>6</v>
      </c>
      <c r="F6" s="25" t="e">
        <f t="shared" si="2"/>
        <v>#REF!</v>
      </c>
      <c r="G6" s="26" t="e">
        <f>COUNTIF(#REF!, "&gt;= " &amp; F6) - COUNTIF(#REF!, "&gt;=" &amp; F7)</f>
        <v>#REF!</v>
      </c>
      <c r="H6" s="25" t="e">
        <f t="shared" si="3"/>
        <v>#REF!</v>
      </c>
      <c r="I6" s="26" t="e">
        <f>COUNTIF(#REF!, "&gt;= " &amp; H6) - COUNTIF(#REF!, "&gt;=" &amp; H7)</f>
        <v>#REF!</v>
      </c>
      <c r="J6" s="25">
        <f t="shared" si="4"/>
        <v>1375.3282688372092</v>
      </c>
      <c r="K6" s="26">
        <f>COUNTIF(Vertices[Betweenness Centrality], "&gt;= " &amp; J6) - COUNTIF(Vertices[Betweenness Centrality], "&gt;=" &amp; J7)</f>
        <v>0</v>
      </c>
      <c r="L6" s="25">
        <f t="shared" si="5"/>
        <v>1.5218837209302325E-3</v>
      </c>
      <c r="M6" s="26">
        <f>COUNTIF(Vertices[Closeness Centrality], "&gt;= " &amp; L6) - COUNTIF(Vertices[Closeness Centrality], "&gt;=" &amp; L7)</f>
        <v>0</v>
      </c>
      <c r="N6" s="25">
        <f t="shared" si="6"/>
        <v>5.7848139534883714E-3</v>
      </c>
      <c r="O6" s="26">
        <f>COUNTIF(Vertices[Eigenvector Centrality], "&gt;= " &amp; N6) - COUNTIF(Vertices[Eigenvector Centrality], "&gt;=" &amp; N7)</f>
        <v>28</v>
      </c>
      <c r="P6" s="25" t="e">
        <f t="shared" si="7"/>
        <v>#REF!</v>
      </c>
      <c r="Q6" s="26" t="e">
        <f>COUNTIF(#REF!, "&gt;= " &amp; P6) - COUNTIF(#REF!, "&gt;=" &amp; P7)</f>
        <v>#REF!</v>
      </c>
      <c r="R6" s="25" t="e">
        <f t="shared" si="8"/>
        <v>#REF!</v>
      </c>
      <c r="S6" s="31" t="e">
        <f>COUNTIF(#REF!, "&gt;= " &amp; R6) - COUNTIF(#REF!, "&gt;=" &amp; R7)</f>
        <v>#REF!</v>
      </c>
      <c r="T6" s="25">
        <f t="shared" ca="1" si="9"/>
        <v>12.162790697674419</v>
      </c>
      <c r="U6" s="26">
        <f t="shared" ca="1" si="0"/>
        <v>6</v>
      </c>
    </row>
    <row r="7" spans="1:24" x14ac:dyDescent="0.2">
      <c r="A7" s="22" t="s">
        <v>112</v>
      </c>
      <c r="B7" s="22">
        <v>0</v>
      </c>
      <c r="D7" s="20">
        <f t="shared" si="1"/>
        <v>14.953488372093023</v>
      </c>
      <c r="E7">
        <f>COUNTIF(Vertices[Degree], "&gt;= " &amp; D7) - COUNTIF(Vertices[Degree], "&gt;=" &amp; D8)</f>
        <v>2</v>
      </c>
      <c r="F7" s="27" t="e">
        <f t="shared" si="2"/>
        <v>#REF!</v>
      </c>
      <c r="G7" s="28" t="e">
        <f>COUNTIF(#REF!, "&gt;= " &amp; F7) - COUNTIF(#REF!, "&gt;=" &amp; F8)</f>
        <v>#REF!</v>
      </c>
      <c r="H7" s="27" t="e">
        <f t="shared" si="3"/>
        <v>#REF!</v>
      </c>
      <c r="I7" s="28" t="e">
        <f>COUNTIF(#REF!, "&gt;= " &amp; H7) - COUNTIF(#REF!, "&gt;=" &amp; H8)</f>
        <v>#REF!</v>
      </c>
      <c r="J7" s="27">
        <f t="shared" si="4"/>
        <v>1719.1603360465115</v>
      </c>
      <c r="K7" s="28">
        <f>COUNTIF(Vertices[Betweenness Centrality], "&gt;= " &amp; J7) - COUNTIF(Vertices[Betweenness Centrality], "&gt;=" &amp; J8)</f>
        <v>0</v>
      </c>
      <c r="L7" s="27">
        <f t="shared" si="5"/>
        <v>1.5846046511627907E-3</v>
      </c>
      <c r="M7" s="28">
        <f>COUNTIF(Vertices[Closeness Centrality], "&gt;= " &amp; L7) - COUNTIF(Vertices[Closeness Centrality], "&gt;=" &amp; L8)</f>
        <v>14</v>
      </c>
      <c r="N7" s="27">
        <f t="shared" si="6"/>
        <v>7.2067674418604642E-3</v>
      </c>
      <c r="O7" s="28">
        <f>COUNTIF(Vertices[Eigenvector Centrality], "&gt;= " &amp; N7) - COUNTIF(Vertices[Eigenvector Centrality], "&gt;=" &amp; N8)</f>
        <v>12</v>
      </c>
      <c r="P7" s="27" t="e">
        <f t="shared" si="7"/>
        <v>#REF!</v>
      </c>
      <c r="Q7" s="28" t="e">
        <f>COUNTIF(#REF!, "&gt;= " &amp; P7) - COUNTIF(#REF!, "&gt;=" &amp; P8)</f>
        <v>#REF!</v>
      </c>
      <c r="R7" s="27" t="e">
        <f t="shared" si="8"/>
        <v>#REF!</v>
      </c>
      <c r="S7" s="32" t="e">
        <f>COUNTIF(#REF!, "&gt;= " &amp; R7) - COUNTIF(#REF!, "&gt;=" &amp; R8)</f>
        <v>#REF!</v>
      </c>
      <c r="T7" s="27">
        <f t="shared" ca="1" si="9"/>
        <v>14.953488372093023</v>
      </c>
      <c r="U7" s="28">
        <f t="shared" ca="1" si="0"/>
        <v>2</v>
      </c>
    </row>
    <row r="8" spans="1:24" x14ac:dyDescent="0.2">
      <c r="A8" s="22" t="s">
        <v>113</v>
      </c>
      <c r="B8" s="22">
        <v>481</v>
      </c>
      <c r="D8" s="20">
        <f t="shared" si="1"/>
        <v>17.744186046511629</v>
      </c>
      <c r="E8">
        <f>COUNTIF(Vertices[Degree], "&gt;= " &amp; D8) - COUNTIF(Vertices[Degree], "&gt;=" &amp; D9)</f>
        <v>2</v>
      </c>
      <c r="F8" s="25" t="e">
        <f t="shared" si="2"/>
        <v>#REF!</v>
      </c>
      <c r="G8" s="26" t="e">
        <f>COUNTIF(#REF!, "&gt;= " &amp; F8) - COUNTIF(#REF!, "&gt;=" &amp; F9)</f>
        <v>#REF!</v>
      </c>
      <c r="H8" s="25" t="e">
        <f t="shared" si="3"/>
        <v>#REF!</v>
      </c>
      <c r="I8" s="26" t="e">
        <f>COUNTIF(#REF!, "&gt;= " &amp; H8) - COUNTIF(#REF!, "&gt;=" &amp; H9)</f>
        <v>#REF!</v>
      </c>
      <c r="J8" s="25">
        <f t="shared" si="4"/>
        <v>2062.9924032558138</v>
      </c>
      <c r="K8" s="26">
        <f>COUNTIF(Vertices[Betweenness Centrality], "&gt;= " &amp; J8) - COUNTIF(Vertices[Betweenness Centrality], "&gt;=" &amp; J9)</f>
        <v>0</v>
      </c>
      <c r="L8" s="25">
        <f t="shared" si="5"/>
        <v>1.6473255813953488E-3</v>
      </c>
      <c r="M8" s="26">
        <f>COUNTIF(Vertices[Closeness Centrality], "&gt;= " &amp; L8) - COUNTIF(Vertices[Closeness Centrality], "&gt;=" &amp; L9)</f>
        <v>23</v>
      </c>
      <c r="N8" s="25">
        <f t="shared" si="6"/>
        <v>8.6287209302325571E-3</v>
      </c>
      <c r="O8" s="26">
        <f>COUNTIF(Vertices[Eigenvector Centrality], "&gt;= " &amp; N8) - COUNTIF(Vertices[Eigenvector Centrality], "&gt;=" &amp; N9)</f>
        <v>3</v>
      </c>
      <c r="P8" s="25" t="e">
        <f t="shared" si="7"/>
        <v>#REF!</v>
      </c>
      <c r="Q8" s="26" t="e">
        <f>COUNTIF(#REF!, "&gt;= " &amp; P8) - COUNTIF(#REF!, "&gt;=" &amp; P9)</f>
        <v>#REF!</v>
      </c>
      <c r="R8" s="25" t="e">
        <f t="shared" si="8"/>
        <v>#REF!</v>
      </c>
      <c r="S8" s="31" t="e">
        <f>COUNTIF(#REF!, "&gt;= " &amp; R8) - COUNTIF(#REF!, "&gt;=" &amp; R9)</f>
        <v>#REF!</v>
      </c>
      <c r="T8" s="25">
        <f t="shared" ca="1" si="9"/>
        <v>17.744186046511629</v>
      </c>
      <c r="U8" s="26">
        <f t="shared" ca="1" si="0"/>
        <v>2</v>
      </c>
    </row>
    <row r="9" spans="1:24" x14ac:dyDescent="0.2">
      <c r="A9" s="47"/>
      <c r="B9" s="47"/>
      <c r="D9" s="20">
        <f t="shared" si="1"/>
        <v>20.534883720930235</v>
      </c>
      <c r="E9">
        <f>COUNTIF(Vertices[Degree], "&gt;= " &amp; D9) - COUNTIF(Vertices[Degree], "&gt;=" &amp; D10)</f>
        <v>0</v>
      </c>
      <c r="F9" s="27" t="e">
        <f t="shared" si="2"/>
        <v>#REF!</v>
      </c>
      <c r="G9" s="28" t="e">
        <f>COUNTIF(#REF!, "&gt;= " &amp; F9) - COUNTIF(#REF!, "&gt;=" &amp; F10)</f>
        <v>#REF!</v>
      </c>
      <c r="H9" s="27" t="e">
        <f t="shared" si="3"/>
        <v>#REF!</v>
      </c>
      <c r="I9" s="28" t="e">
        <f>COUNTIF(#REF!, "&gt;= " &amp; H9) - COUNTIF(#REF!, "&gt;=" &amp; H10)</f>
        <v>#REF!</v>
      </c>
      <c r="J9" s="27">
        <f t="shared" si="4"/>
        <v>2406.8244704651161</v>
      </c>
      <c r="K9" s="28">
        <f>COUNTIF(Vertices[Betweenness Centrality], "&gt;= " &amp; J9) - COUNTIF(Vertices[Betweenness Centrality], "&gt;=" &amp; J10)</f>
        <v>0</v>
      </c>
      <c r="L9" s="27">
        <f t="shared" si="5"/>
        <v>1.7100465116279069E-3</v>
      </c>
      <c r="M9" s="28">
        <f>COUNTIF(Vertices[Closeness Centrality], "&gt;= " &amp; L9) - COUNTIF(Vertices[Closeness Centrality], "&gt;=" &amp; L10)</f>
        <v>12</v>
      </c>
      <c r="N9" s="27">
        <f t="shared" si="6"/>
        <v>1.005067441860465E-2</v>
      </c>
      <c r="O9" s="28">
        <f>COUNTIF(Vertices[Eigenvector Centrality], "&gt;= " &amp; N9) - COUNTIF(Vertices[Eigenvector Centrality], "&gt;=" &amp; N10)</f>
        <v>2</v>
      </c>
      <c r="P9" s="27" t="e">
        <f t="shared" si="7"/>
        <v>#REF!</v>
      </c>
      <c r="Q9" s="28" t="e">
        <f>COUNTIF(#REF!, "&gt;= " &amp; P9) - COUNTIF(#REF!, "&gt;=" &amp; P10)</f>
        <v>#REF!</v>
      </c>
      <c r="R9" s="27" t="e">
        <f t="shared" si="8"/>
        <v>#REF!</v>
      </c>
      <c r="S9" s="32" t="e">
        <f>COUNTIF(#REF!, "&gt;= " &amp; R9) - COUNTIF(#REF!, "&gt;=" &amp; R10)</f>
        <v>#REF!</v>
      </c>
      <c r="T9" s="27">
        <f t="shared" ca="1" si="9"/>
        <v>20.534883720930235</v>
      </c>
      <c r="U9" s="28">
        <f t="shared" ca="1" si="0"/>
        <v>0</v>
      </c>
    </row>
    <row r="10" spans="1:24" x14ac:dyDescent="0.2">
      <c r="A10" s="22" t="s">
        <v>114</v>
      </c>
      <c r="B10" s="22">
        <v>0</v>
      </c>
      <c r="D10" s="20">
        <f t="shared" si="1"/>
        <v>23.325581395348841</v>
      </c>
      <c r="E10">
        <f>COUNTIF(Vertices[Degree], "&gt;= " &amp; D10) - COUNTIF(Vertices[Degree], "&gt;=" &amp; D11)</f>
        <v>0</v>
      </c>
      <c r="F10" s="25" t="e">
        <f t="shared" si="2"/>
        <v>#REF!</v>
      </c>
      <c r="G10" s="26" t="e">
        <f>COUNTIF(#REF!, "&gt;= " &amp; F10) - COUNTIF(#REF!, "&gt;=" &amp; F11)</f>
        <v>#REF!</v>
      </c>
      <c r="H10" s="25" t="e">
        <f t="shared" si="3"/>
        <v>#REF!</v>
      </c>
      <c r="I10" s="26" t="e">
        <f>COUNTIF(#REF!, "&gt;= " &amp; H10) - COUNTIF(#REF!, "&gt;=" &amp; H11)</f>
        <v>#REF!</v>
      </c>
      <c r="J10" s="25">
        <f t="shared" si="4"/>
        <v>2750.6565376744184</v>
      </c>
      <c r="K10" s="26">
        <f>COUNTIF(Vertices[Betweenness Centrality], "&gt;= " &amp; J10) - COUNTIF(Vertices[Betweenness Centrality], "&gt;=" &amp; J11)</f>
        <v>0</v>
      </c>
      <c r="L10" s="25">
        <f t="shared" si="5"/>
        <v>1.7727674418604651E-3</v>
      </c>
      <c r="M10" s="26">
        <f>COUNTIF(Vertices[Closeness Centrality], "&gt;= " &amp; L10) - COUNTIF(Vertices[Closeness Centrality], "&gt;=" &amp; L11)</f>
        <v>8</v>
      </c>
      <c r="N10" s="25">
        <f t="shared" si="6"/>
        <v>1.1472627906976743E-2</v>
      </c>
      <c r="O10" s="26">
        <f>COUNTIF(Vertices[Eigenvector Centrality], "&gt;= " &amp; N10) - COUNTIF(Vertices[Eigenvector Centrality], "&gt;=" &amp; N11)</f>
        <v>2</v>
      </c>
      <c r="P10" s="25" t="e">
        <f t="shared" si="7"/>
        <v>#REF!</v>
      </c>
      <c r="Q10" s="26" t="e">
        <f>COUNTIF(#REF!, "&gt;= " &amp; P10) - COUNTIF(#REF!, "&gt;=" &amp; P11)</f>
        <v>#REF!</v>
      </c>
      <c r="R10" s="25" t="e">
        <f t="shared" si="8"/>
        <v>#REF!</v>
      </c>
      <c r="S10" s="31" t="e">
        <f>COUNTIF(#REF!, "&gt;= " &amp; R10) - COUNTIF(#REF!, "&gt;=" &amp; R11)</f>
        <v>#REF!</v>
      </c>
      <c r="T10" s="25">
        <f t="shared" ca="1" si="9"/>
        <v>23.325581395348841</v>
      </c>
      <c r="U10" s="26">
        <f t="shared" ca="1" si="0"/>
        <v>0</v>
      </c>
    </row>
    <row r="11" spans="1:24" x14ac:dyDescent="0.2">
      <c r="A11" s="47"/>
      <c r="B11" s="47"/>
      <c r="D11" s="20">
        <f t="shared" si="1"/>
        <v>26.116279069767447</v>
      </c>
      <c r="E11">
        <f>COUNTIF(Vertices[Degree], "&gt;= " &amp; D11) - COUNTIF(Vertices[Degree], "&gt;=" &amp; D12)</f>
        <v>0</v>
      </c>
      <c r="F11" s="27" t="e">
        <f t="shared" si="2"/>
        <v>#REF!</v>
      </c>
      <c r="G11" s="28" t="e">
        <f>COUNTIF(#REF!, "&gt;= " &amp; F11) - COUNTIF(#REF!, "&gt;=" &amp; F12)</f>
        <v>#REF!</v>
      </c>
      <c r="H11" s="27" t="e">
        <f t="shared" si="3"/>
        <v>#REF!</v>
      </c>
      <c r="I11" s="28" t="e">
        <f>COUNTIF(#REF!, "&gt;= " &amp; H11) - COUNTIF(#REF!, "&gt;=" &amp; H12)</f>
        <v>#REF!</v>
      </c>
      <c r="J11" s="27">
        <f t="shared" si="4"/>
        <v>3094.4886048837207</v>
      </c>
      <c r="K11" s="28">
        <f>COUNTIF(Vertices[Betweenness Centrality], "&gt;= " &amp; J11) - COUNTIF(Vertices[Betweenness Centrality], "&gt;=" &amp; J12)</f>
        <v>0</v>
      </c>
      <c r="L11" s="27">
        <f t="shared" si="5"/>
        <v>1.8354883720930232E-3</v>
      </c>
      <c r="M11" s="28">
        <f>COUNTIF(Vertices[Closeness Centrality], "&gt;= " &amp; L11) - COUNTIF(Vertices[Closeness Centrality], "&gt;=" &amp; L12)</f>
        <v>4</v>
      </c>
      <c r="N11" s="27">
        <f t="shared" si="6"/>
        <v>1.2894581395348836E-2</v>
      </c>
      <c r="O11" s="28">
        <f>COUNTIF(Vertices[Eigenvector Centrality], "&gt;= " &amp; N11) - COUNTIF(Vertices[Eigenvector Centrality], "&gt;=" &amp; N12)</f>
        <v>0</v>
      </c>
      <c r="P11" s="27" t="e">
        <f t="shared" si="7"/>
        <v>#REF!</v>
      </c>
      <c r="Q11" s="28" t="e">
        <f>COUNTIF(#REF!, "&gt;= " &amp; P11) - COUNTIF(#REF!, "&gt;=" &amp; P12)</f>
        <v>#REF!</v>
      </c>
      <c r="R11" s="27" t="e">
        <f t="shared" si="8"/>
        <v>#REF!</v>
      </c>
      <c r="S11" s="32" t="e">
        <f>COUNTIF(#REF!, "&gt;= " &amp; R11) - COUNTIF(#REF!, "&gt;=" &amp; R12)</f>
        <v>#REF!</v>
      </c>
      <c r="T11" s="27">
        <f t="shared" ca="1" si="9"/>
        <v>26.116279069767447</v>
      </c>
      <c r="U11" s="28">
        <f t="shared" ca="1" si="0"/>
        <v>0</v>
      </c>
    </row>
    <row r="12" spans="1:24" x14ac:dyDescent="0.2">
      <c r="A12" s="22" t="s">
        <v>127</v>
      </c>
      <c r="B12" s="22" t="s">
        <v>324</v>
      </c>
      <c r="D12" s="20">
        <f t="shared" si="1"/>
        <v>28.906976744186053</v>
      </c>
      <c r="E12">
        <f>COUNTIF(Vertices[Degree], "&gt;= " &amp; D12) - COUNTIF(Vertices[Degree], "&gt;=" &amp; D13)</f>
        <v>0</v>
      </c>
      <c r="F12" s="25" t="e">
        <f t="shared" si="2"/>
        <v>#REF!</v>
      </c>
      <c r="G12" s="26" t="e">
        <f>COUNTIF(#REF!, "&gt;= " &amp; F12) - COUNTIF(#REF!, "&gt;=" &amp; F13)</f>
        <v>#REF!</v>
      </c>
      <c r="H12" s="25" t="e">
        <f t="shared" si="3"/>
        <v>#REF!</v>
      </c>
      <c r="I12" s="26" t="e">
        <f>COUNTIF(#REF!, "&gt;= " &amp; H12) - COUNTIF(#REF!, "&gt;=" &amp; H13)</f>
        <v>#REF!</v>
      </c>
      <c r="J12" s="25">
        <f t="shared" si="4"/>
        <v>3438.3206720930229</v>
      </c>
      <c r="K12" s="26">
        <f>COUNTIF(Vertices[Betweenness Centrality], "&gt;= " &amp; J12) - COUNTIF(Vertices[Betweenness Centrality], "&gt;=" &amp; J13)</f>
        <v>0</v>
      </c>
      <c r="L12" s="25">
        <f t="shared" si="5"/>
        <v>1.8982093023255813E-3</v>
      </c>
      <c r="M12" s="26">
        <f>COUNTIF(Vertices[Closeness Centrality], "&gt;= " &amp; L12) - COUNTIF(Vertices[Closeness Centrality], "&gt;=" &amp; L13)</f>
        <v>0</v>
      </c>
      <c r="N12" s="25">
        <f t="shared" si="6"/>
        <v>1.4316534883720929E-2</v>
      </c>
      <c r="O12" s="26">
        <f>COUNTIF(Vertices[Eigenvector Centrality], "&gt;= " &amp; N12) - COUNTIF(Vertices[Eigenvector Centrality], "&gt;=" &amp; N13)</f>
        <v>0</v>
      </c>
      <c r="P12" s="25" t="e">
        <f t="shared" si="7"/>
        <v>#REF!</v>
      </c>
      <c r="Q12" s="26" t="e">
        <f>COUNTIF(#REF!, "&gt;= " &amp; P12) - COUNTIF(#REF!, "&gt;=" &amp; P13)</f>
        <v>#REF!</v>
      </c>
      <c r="R12" s="25" t="e">
        <f t="shared" si="8"/>
        <v>#REF!</v>
      </c>
      <c r="S12" s="31" t="e">
        <f>COUNTIF(#REF!, "&gt;= " &amp; R12) - COUNTIF(#REF!, "&gt;=" &amp; R13)</f>
        <v>#REF!</v>
      </c>
      <c r="T12" s="25">
        <f t="shared" ca="1" si="9"/>
        <v>28.906976744186053</v>
      </c>
      <c r="U12" s="26">
        <f t="shared" ca="1" si="0"/>
        <v>0</v>
      </c>
    </row>
    <row r="13" spans="1:24" x14ac:dyDescent="0.2">
      <c r="A13" s="22" t="s">
        <v>128</v>
      </c>
      <c r="B13" s="22" t="s">
        <v>324</v>
      </c>
      <c r="D13" s="20">
        <f t="shared" si="1"/>
        <v>31.69767441860466</v>
      </c>
      <c r="E13">
        <f>COUNTIF(Vertices[Degree], "&gt;= " &amp; D13) - COUNTIF(Vertices[Degree], "&gt;=" &amp; D14)</f>
        <v>0</v>
      </c>
      <c r="F13" s="27" t="e">
        <f t="shared" si="2"/>
        <v>#REF!</v>
      </c>
      <c r="G13" s="28" t="e">
        <f>COUNTIF(#REF!, "&gt;= " &amp; F13) - COUNTIF(#REF!, "&gt;=" &amp; F14)</f>
        <v>#REF!</v>
      </c>
      <c r="H13" s="27" t="e">
        <f t="shared" si="3"/>
        <v>#REF!</v>
      </c>
      <c r="I13" s="28" t="e">
        <f>COUNTIF(#REF!, "&gt;= " &amp; H13) - COUNTIF(#REF!, "&gt;=" &amp; H14)</f>
        <v>#REF!</v>
      </c>
      <c r="J13" s="27">
        <f t="shared" si="4"/>
        <v>3782.1527393023252</v>
      </c>
      <c r="K13" s="28">
        <f>COUNTIF(Vertices[Betweenness Centrality], "&gt;= " &amp; J13) - COUNTIF(Vertices[Betweenness Centrality], "&gt;=" &amp; J14)</f>
        <v>0</v>
      </c>
      <c r="L13" s="27">
        <f t="shared" si="5"/>
        <v>1.9609302325581395E-3</v>
      </c>
      <c r="M13" s="28">
        <f>COUNTIF(Vertices[Closeness Centrality], "&gt;= " &amp; L13) - COUNTIF(Vertices[Closeness Centrality], "&gt;=" &amp; L14)</f>
        <v>0</v>
      </c>
      <c r="N13" s="27">
        <f t="shared" si="6"/>
        <v>1.5738488372093021E-2</v>
      </c>
      <c r="O13" s="28">
        <f>COUNTIF(Vertices[Eigenvector Centrality], "&gt;= " &amp; N13) - COUNTIF(Vertices[Eigenvector Centrality], "&gt;=" &amp; N14)</f>
        <v>1</v>
      </c>
      <c r="P13" s="27" t="e">
        <f t="shared" si="7"/>
        <v>#REF!</v>
      </c>
      <c r="Q13" s="28" t="e">
        <f>COUNTIF(#REF!, "&gt;= " &amp; P13) - COUNTIF(#REF!, "&gt;=" &amp; P14)</f>
        <v>#REF!</v>
      </c>
      <c r="R13" s="27" t="e">
        <f t="shared" si="8"/>
        <v>#REF!</v>
      </c>
      <c r="S13" s="32" t="e">
        <f>COUNTIF(#REF!, "&gt;= " &amp; R13) - COUNTIF(#REF!, "&gt;=" &amp; R14)</f>
        <v>#REF!</v>
      </c>
      <c r="T13" s="27">
        <f t="shared" ca="1" si="9"/>
        <v>31.69767441860466</v>
      </c>
      <c r="U13" s="28">
        <f t="shared" ca="1" si="0"/>
        <v>0</v>
      </c>
    </row>
    <row r="14" spans="1:24" x14ac:dyDescent="0.2">
      <c r="A14" s="47"/>
      <c r="B14" s="47"/>
      <c r="D14" s="20">
        <f t="shared" si="1"/>
        <v>34.488372093023266</v>
      </c>
      <c r="E14">
        <f>COUNTIF(Vertices[Degree], "&gt;= " &amp; D14) - COUNTIF(Vertices[Degree], "&gt;=" &amp; D15)</f>
        <v>0</v>
      </c>
      <c r="F14" s="25" t="e">
        <f t="shared" si="2"/>
        <v>#REF!</v>
      </c>
      <c r="G14" s="26" t="e">
        <f>COUNTIF(#REF!, "&gt;= " &amp; F14) - COUNTIF(#REF!, "&gt;=" &amp; F15)</f>
        <v>#REF!</v>
      </c>
      <c r="H14" s="25" t="e">
        <f t="shared" si="3"/>
        <v>#REF!</v>
      </c>
      <c r="I14" s="26" t="e">
        <f>COUNTIF(#REF!, "&gt;= " &amp; H14) - COUNTIF(#REF!, "&gt;=" &amp; H15)</f>
        <v>#REF!</v>
      </c>
      <c r="J14" s="25">
        <f t="shared" si="4"/>
        <v>4125.9848065116275</v>
      </c>
      <c r="K14" s="26">
        <f>COUNTIF(Vertices[Betweenness Centrality], "&gt;= " &amp; J14) - COUNTIF(Vertices[Betweenness Centrality], "&gt;=" &amp; J15)</f>
        <v>0</v>
      </c>
      <c r="L14" s="25">
        <f t="shared" si="5"/>
        <v>2.0236511627906976E-3</v>
      </c>
      <c r="M14" s="26">
        <f>COUNTIF(Vertices[Closeness Centrality], "&gt;= " &amp; L14) - COUNTIF(Vertices[Closeness Centrality], "&gt;=" &amp; L15)</f>
        <v>0</v>
      </c>
      <c r="N14" s="25">
        <f t="shared" si="6"/>
        <v>1.7160441860465114E-2</v>
      </c>
      <c r="O14" s="26">
        <f>COUNTIF(Vertices[Eigenvector Centrality], "&gt;= " &amp; N14) - COUNTIF(Vertices[Eigenvector Centrality], "&gt;=" &amp; N15)</f>
        <v>4</v>
      </c>
      <c r="P14" s="25" t="e">
        <f t="shared" si="7"/>
        <v>#REF!</v>
      </c>
      <c r="Q14" s="26" t="e">
        <f>COUNTIF(#REF!, "&gt;= " &amp; P14) - COUNTIF(#REF!, "&gt;=" &amp; P15)</f>
        <v>#REF!</v>
      </c>
      <c r="R14" s="25" t="e">
        <f t="shared" si="8"/>
        <v>#REF!</v>
      </c>
      <c r="S14" s="31" t="e">
        <f>COUNTIF(#REF!, "&gt;= " &amp; R14) - COUNTIF(#REF!, "&gt;=" &amp; R15)</f>
        <v>#REF!</v>
      </c>
      <c r="T14" s="25">
        <f t="shared" ca="1" si="9"/>
        <v>34.488372093023266</v>
      </c>
      <c r="U14" s="26">
        <f t="shared" ca="1" si="0"/>
        <v>0</v>
      </c>
    </row>
    <row r="15" spans="1:24" x14ac:dyDescent="0.2">
      <c r="A15" s="22" t="s">
        <v>115</v>
      </c>
      <c r="B15" s="22">
        <v>1</v>
      </c>
      <c r="D15" s="20">
        <f t="shared" si="1"/>
        <v>37.279069767441868</v>
      </c>
      <c r="E15">
        <f>COUNTIF(Vertices[Degree], "&gt;= " &amp; D15) - COUNTIF(Vertices[Degree], "&gt;=" &amp; D16)</f>
        <v>0</v>
      </c>
      <c r="F15" s="27" t="e">
        <f t="shared" si="2"/>
        <v>#REF!</v>
      </c>
      <c r="G15" s="28" t="e">
        <f>COUNTIF(#REF!, "&gt;= " &amp; F15) - COUNTIF(#REF!, "&gt;=" &amp; F16)</f>
        <v>#REF!</v>
      </c>
      <c r="H15" s="27" t="e">
        <f t="shared" si="3"/>
        <v>#REF!</v>
      </c>
      <c r="I15" s="28" t="e">
        <f>COUNTIF(#REF!, "&gt;= " &amp; H15) - COUNTIF(#REF!, "&gt;=" &amp; H16)</f>
        <v>#REF!</v>
      </c>
      <c r="J15" s="27">
        <f t="shared" si="4"/>
        <v>4469.8168737209298</v>
      </c>
      <c r="K15" s="28">
        <f>COUNTIF(Vertices[Betweenness Centrality], "&gt;= " &amp; J15) - COUNTIF(Vertices[Betweenness Centrality], "&gt;=" &amp; J16)</f>
        <v>0</v>
      </c>
      <c r="L15" s="27">
        <f t="shared" si="5"/>
        <v>2.0863720930232557E-3</v>
      </c>
      <c r="M15" s="28">
        <f>COUNTIF(Vertices[Closeness Centrality], "&gt;= " &amp; L15) - COUNTIF(Vertices[Closeness Centrality], "&gt;=" &amp; L16)</f>
        <v>0</v>
      </c>
      <c r="N15" s="27">
        <f t="shared" si="6"/>
        <v>1.8582395348837207E-2</v>
      </c>
      <c r="O15" s="28">
        <f>COUNTIF(Vertices[Eigenvector Centrality], "&gt;= " &amp; N15) - COUNTIF(Vertices[Eigenvector Centrality], "&gt;=" &amp; N16)</f>
        <v>5</v>
      </c>
      <c r="P15" s="27" t="e">
        <f t="shared" si="7"/>
        <v>#REF!</v>
      </c>
      <c r="Q15" s="28" t="e">
        <f>COUNTIF(#REF!, "&gt;= " &amp; P15) - COUNTIF(#REF!, "&gt;=" &amp; P16)</f>
        <v>#REF!</v>
      </c>
      <c r="R15" s="27" t="e">
        <f t="shared" si="8"/>
        <v>#REF!</v>
      </c>
      <c r="S15" s="32" t="e">
        <f>COUNTIF(#REF!, "&gt;= " &amp; R15) - COUNTIF(#REF!, "&gt;=" &amp; R16)</f>
        <v>#REF!</v>
      </c>
      <c r="T15" s="27">
        <f t="shared" ca="1" si="9"/>
        <v>37.279069767441868</v>
      </c>
      <c r="U15" s="28">
        <f t="shared" ca="1" si="0"/>
        <v>0</v>
      </c>
    </row>
    <row r="16" spans="1:24" x14ac:dyDescent="0.2">
      <c r="A16" s="22" t="s">
        <v>116</v>
      </c>
      <c r="B16" s="22">
        <v>0</v>
      </c>
      <c r="D16" s="20">
        <f t="shared" si="1"/>
        <v>40.069767441860471</v>
      </c>
      <c r="E16">
        <f>COUNTIF(Vertices[Degree], "&gt;= " &amp; D16) - COUNTIF(Vertices[Degree], "&gt;=" &amp; D17)</f>
        <v>0</v>
      </c>
      <c r="F16" s="25" t="e">
        <f t="shared" si="2"/>
        <v>#REF!</v>
      </c>
      <c r="G16" s="26" t="e">
        <f>COUNTIF(#REF!, "&gt;= " &amp; F16) - COUNTIF(#REF!, "&gt;=" &amp; F17)</f>
        <v>#REF!</v>
      </c>
      <c r="H16" s="25" t="e">
        <f t="shared" si="3"/>
        <v>#REF!</v>
      </c>
      <c r="I16" s="26" t="e">
        <f>COUNTIF(#REF!, "&gt;= " &amp; H16) - COUNTIF(#REF!, "&gt;=" &amp; H17)</f>
        <v>#REF!</v>
      </c>
      <c r="J16" s="25">
        <f t="shared" si="4"/>
        <v>4813.6489409302321</v>
      </c>
      <c r="K16" s="26">
        <f>COUNTIF(Vertices[Betweenness Centrality], "&gt;= " &amp; J16) - COUNTIF(Vertices[Betweenness Centrality], "&gt;=" &amp; J17)</f>
        <v>0</v>
      </c>
      <c r="L16" s="25">
        <f t="shared" si="5"/>
        <v>2.1490930232558139E-3</v>
      </c>
      <c r="M16" s="26">
        <f>COUNTIF(Vertices[Closeness Centrality], "&gt;= " &amp; L16) - COUNTIF(Vertices[Closeness Centrality], "&gt;=" &amp; L17)</f>
        <v>0</v>
      </c>
      <c r="N16" s="25">
        <f t="shared" si="6"/>
        <v>2.00043488372093E-2</v>
      </c>
      <c r="O16" s="26">
        <f>COUNTIF(Vertices[Eigenvector Centrality], "&gt;= " &amp; N16) - COUNTIF(Vertices[Eigenvector Centrality], "&gt;=" &amp; N17)</f>
        <v>1</v>
      </c>
      <c r="P16" s="25" t="e">
        <f t="shared" si="7"/>
        <v>#REF!</v>
      </c>
      <c r="Q16" s="26" t="e">
        <f>COUNTIF(#REF!, "&gt;= " &amp; P16) - COUNTIF(#REF!, "&gt;=" &amp; P17)</f>
        <v>#REF!</v>
      </c>
      <c r="R16" s="25" t="e">
        <f t="shared" si="8"/>
        <v>#REF!</v>
      </c>
      <c r="S16" s="31" t="e">
        <f>COUNTIF(#REF!, "&gt;= " &amp; R16) - COUNTIF(#REF!, "&gt;=" &amp; R17)</f>
        <v>#REF!</v>
      </c>
      <c r="T16" s="25">
        <f t="shared" ca="1" si="9"/>
        <v>40.069767441860471</v>
      </c>
      <c r="U16" s="26">
        <f t="shared" ca="1" si="0"/>
        <v>0</v>
      </c>
    </row>
    <row r="17" spans="1:21" x14ac:dyDescent="0.2">
      <c r="A17" s="22" t="s">
        <v>117</v>
      </c>
      <c r="B17" s="22">
        <v>186</v>
      </c>
      <c r="D17" s="20">
        <f t="shared" si="1"/>
        <v>42.860465116279073</v>
      </c>
      <c r="E17">
        <f>COUNTIF(Vertices[Degree], "&gt;= " &amp; D17) - COUNTIF(Vertices[Degree], "&gt;=" &amp; D18)</f>
        <v>0</v>
      </c>
      <c r="F17" s="27" t="e">
        <f t="shared" si="2"/>
        <v>#REF!</v>
      </c>
      <c r="G17" s="28" t="e">
        <f>COUNTIF(#REF!, "&gt;= " &amp; F17) - COUNTIF(#REF!, "&gt;=" &amp; F18)</f>
        <v>#REF!</v>
      </c>
      <c r="H17" s="27" t="e">
        <f t="shared" si="3"/>
        <v>#REF!</v>
      </c>
      <c r="I17" s="28" t="e">
        <f>COUNTIF(#REF!, "&gt;= " &amp; H17) - COUNTIF(#REF!, "&gt;=" &amp; H18)</f>
        <v>#REF!</v>
      </c>
      <c r="J17" s="27">
        <f t="shared" si="4"/>
        <v>5157.4810081395344</v>
      </c>
      <c r="K17" s="28">
        <f>COUNTIF(Vertices[Betweenness Centrality], "&gt;= " &amp; J17) - COUNTIF(Vertices[Betweenness Centrality], "&gt;=" &amp; J18)</f>
        <v>0</v>
      </c>
      <c r="L17" s="27">
        <f t="shared" si="5"/>
        <v>2.211813953488372E-3</v>
      </c>
      <c r="M17" s="28">
        <f>COUNTIF(Vertices[Closeness Centrality], "&gt;= " &amp; L17) - COUNTIF(Vertices[Closeness Centrality], "&gt;=" &amp; L18)</f>
        <v>0</v>
      </c>
      <c r="N17" s="27">
        <f t="shared" si="6"/>
        <v>2.1426302325581393E-2</v>
      </c>
      <c r="O17" s="28">
        <f>COUNTIF(Vertices[Eigenvector Centrality], "&gt;= " &amp; N17) - COUNTIF(Vertices[Eigenvector Centrality], "&gt;=" &amp; N18)</f>
        <v>0</v>
      </c>
      <c r="P17" s="27" t="e">
        <f t="shared" si="7"/>
        <v>#REF!</v>
      </c>
      <c r="Q17" s="28" t="e">
        <f>COUNTIF(#REF!, "&gt;= " &amp; P17) - COUNTIF(#REF!, "&gt;=" &amp; P18)</f>
        <v>#REF!</v>
      </c>
      <c r="R17" s="27" t="e">
        <f t="shared" si="8"/>
        <v>#REF!</v>
      </c>
      <c r="S17" s="32" t="e">
        <f>COUNTIF(#REF!, "&gt;= " &amp; R17) - COUNTIF(#REF!, "&gt;=" &amp; R18)</f>
        <v>#REF!</v>
      </c>
      <c r="T17" s="27">
        <f t="shared" ca="1" si="9"/>
        <v>42.860465116279073</v>
      </c>
      <c r="U17" s="28">
        <f t="shared" ca="1" si="0"/>
        <v>0</v>
      </c>
    </row>
    <row r="18" spans="1:21" x14ac:dyDescent="0.2">
      <c r="A18" s="22" t="s">
        <v>118</v>
      </c>
      <c r="B18" s="22">
        <v>481</v>
      </c>
      <c r="D18" s="20">
        <f t="shared" si="1"/>
        <v>45.651162790697676</v>
      </c>
      <c r="E18">
        <f>COUNTIF(Vertices[Degree], "&gt;= " &amp; D18) - COUNTIF(Vertices[Degree], "&gt;=" &amp; D19)</f>
        <v>0</v>
      </c>
      <c r="F18" s="25" t="e">
        <f t="shared" si="2"/>
        <v>#REF!</v>
      </c>
      <c r="G18" s="26" t="e">
        <f>COUNTIF(#REF!, "&gt;= " &amp; F18) - COUNTIF(#REF!, "&gt;=" &amp; F19)</f>
        <v>#REF!</v>
      </c>
      <c r="H18" s="25" t="e">
        <f t="shared" si="3"/>
        <v>#REF!</v>
      </c>
      <c r="I18" s="26" t="e">
        <f>COUNTIF(#REF!, "&gt;= " &amp; H18) - COUNTIF(#REF!, "&gt;=" &amp; H19)</f>
        <v>#REF!</v>
      </c>
      <c r="J18" s="25">
        <f t="shared" si="4"/>
        <v>5501.3130753488367</v>
      </c>
      <c r="K18" s="26">
        <f>COUNTIF(Vertices[Betweenness Centrality], "&gt;= " &amp; J18) - COUNTIF(Vertices[Betweenness Centrality], "&gt;=" &amp; J19)</f>
        <v>0</v>
      </c>
      <c r="L18" s="25">
        <f t="shared" si="5"/>
        <v>2.2745348837209301E-3</v>
      </c>
      <c r="M18" s="26">
        <f>COUNTIF(Vertices[Closeness Centrality], "&gt;= " &amp; L18) - COUNTIF(Vertices[Closeness Centrality], "&gt;=" &amp; L19)</f>
        <v>68</v>
      </c>
      <c r="N18" s="25">
        <f t="shared" si="6"/>
        <v>2.2848255813953486E-2</v>
      </c>
      <c r="O18" s="26">
        <f>COUNTIF(Vertices[Eigenvector Centrality], "&gt;= " &amp; N18) - COUNTIF(Vertices[Eigenvector Centrality], "&gt;=" &amp; N19)</f>
        <v>0</v>
      </c>
      <c r="P18" s="25" t="e">
        <f t="shared" si="7"/>
        <v>#REF!</v>
      </c>
      <c r="Q18" s="26" t="e">
        <f>COUNTIF(#REF!, "&gt;= " &amp; P18) - COUNTIF(#REF!, "&gt;=" &amp; P19)</f>
        <v>#REF!</v>
      </c>
      <c r="R18" s="25" t="e">
        <f t="shared" si="8"/>
        <v>#REF!</v>
      </c>
      <c r="S18" s="31" t="e">
        <f>COUNTIF(#REF!, "&gt;= " &amp; R18) - COUNTIF(#REF!, "&gt;=" &amp; R19)</f>
        <v>#REF!</v>
      </c>
      <c r="T18" s="25">
        <f t="shared" ca="1" si="9"/>
        <v>45.651162790697676</v>
      </c>
      <c r="U18" s="26">
        <f t="shared" ca="1" si="0"/>
        <v>0</v>
      </c>
    </row>
    <row r="19" spans="1:21" x14ac:dyDescent="0.2">
      <c r="A19" s="47"/>
      <c r="B19" s="47"/>
      <c r="D19" s="20">
        <f t="shared" si="1"/>
        <v>48.441860465116278</v>
      </c>
      <c r="E19">
        <f>COUNTIF(Vertices[Degree], "&gt;= " &amp; D19) - COUNTIF(Vertices[Degree], "&gt;=" &amp; D20)</f>
        <v>0</v>
      </c>
      <c r="F19" s="27" t="e">
        <f t="shared" si="2"/>
        <v>#REF!</v>
      </c>
      <c r="G19" s="28" t="e">
        <f>COUNTIF(#REF!, "&gt;= " &amp; F19) - COUNTIF(#REF!, "&gt;=" &amp; F20)</f>
        <v>#REF!</v>
      </c>
      <c r="H19" s="27" t="e">
        <f t="shared" si="3"/>
        <v>#REF!</v>
      </c>
      <c r="I19" s="28" t="e">
        <f>COUNTIF(#REF!, "&gt;= " &amp; H19) - COUNTIF(#REF!, "&gt;=" &amp; H20)</f>
        <v>#REF!</v>
      </c>
      <c r="J19" s="27">
        <f t="shared" si="4"/>
        <v>5845.145142558139</v>
      </c>
      <c r="K19" s="28">
        <f>COUNTIF(Vertices[Betweenness Centrality], "&gt;= " &amp; J19) - COUNTIF(Vertices[Betweenness Centrality], "&gt;=" &amp; J20)</f>
        <v>0</v>
      </c>
      <c r="L19" s="27">
        <f t="shared" si="5"/>
        <v>2.3372558139534883E-3</v>
      </c>
      <c r="M19" s="28">
        <f>COUNTIF(Vertices[Closeness Centrality], "&gt;= " &amp; L19) - COUNTIF(Vertices[Closeness Centrality], "&gt;=" &amp; L20)</f>
        <v>37</v>
      </c>
      <c r="N19" s="27">
        <f t="shared" si="6"/>
        <v>2.4270209302325579E-2</v>
      </c>
      <c r="O19" s="28">
        <f>COUNTIF(Vertices[Eigenvector Centrality], "&gt;= " &amp; N19) - COUNTIF(Vertices[Eigenvector Centrality], "&gt;=" &amp; N20)</f>
        <v>0</v>
      </c>
      <c r="P19" s="27" t="e">
        <f t="shared" si="7"/>
        <v>#REF!</v>
      </c>
      <c r="Q19" s="28" t="e">
        <f>COUNTIF(#REF!, "&gt;= " &amp; P19) - COUNTIF(#REF!, "&gt;=" &amp; P20)</f>
        <v>#REF!</v>
      </c>
      <c r="R19" s="27" t="e">
        <f t="shared" si="8"/>
        <v>#REF!</v>
      </c>
      <c r="S19" s="32" t="e">
        <f>COUNTIF(#REF!, "&gt;= " &amp; R19) - COUNTIF(#REF!, "&gt;=" &amp; R20)</f>
        <v>#REF!</v>
      </c>
      <c r="T19" s="27">
        <f t="shared" ca="1" si="9"/>
        <v>48.441860465116278</v>
      </c>
      <c r="U19" s="28">
        <f t="shared" ca="1" si="0"/>
        <v>0</v>
      </c>
    </row>
    <row r="20" spans="1:21" x14ac:dyDescent="0.2">
      <c r="A20" s="22" t="s">
        <v>119</v>
      </c>
      <c r="B20" s="22">
        <v>6</v>
      </c>
      <c r="D20" s="20">
        <f t="shared" si="1"/>
        <v>51.232558139534881</v>
      </c>
      <c r="E20">
        <f>COUNTIF(Vertices[Degree], "&gt;= " &amp; D20) - COUNTIF(Vertices[Degree], "&gt;=" &amp; D21)</f>
        <v>0</v>
      </c>
      <c r="F20" s="25" t="e">
        <f t="shared" si="2"/>
        <v>#REF!</v>
      </c>
      <c r="G20" s="26" t="e">
        <f>COUNTIF(#REF!, "&gt;= " &amp; F20) - COUNTIF(#REF!, "&gt;=" &amp; F21)</f>
        <v>#REF!</v>
      </c>
      <c r="H20" s="25" t="e">
        <f t="shared" si="3"/>
        <v>#REF!</v>
      </c>
      <c r="I20" s="26" t="e">
        <f>COUNTIF(#REF!, "&gt;= " &amp; H20) - COUNTIF(#REF!, "&gt;=" &amp; H21)</f>
        <v>#REF!</v>
      </c>
      <c r="J20" s="25">
        <f t="shared" si="4"/>
        <v>6188.9772097674413</v>
      </c>
      <c r="K20" s="26">
        <f>COUNTIF(Vertices[Betweenness Centrality], "&gt;= " &amp; J20) - COUNTIF(Vertices[Betweenness Centrality], "&gt;=" &amp; J21)</f>
        <v>0</v>
      </c>
      <c r="L20" s="25">
        <f t="shared" si="5"/>
        <v>2.3999767441860464E-3</v>
      </c>
      <c r="M20" s="26">
        <f>COUNTIF(Vertices[Closeness Centrality], "&gt;= " &amp; L20) - COUNTIF(Vertices[Closeness Centrality], "&gt;=" &amp; L21)</f>
        <v>11</v>
      </c>
      <c r="N20" s="25">
        <f t="shared" si="6"/>
        <v>2.5692162790697672E-2</v>
      </c>
      <c r="O20" s="26">
        <f>COUNTIF(Vertices[Eigenvector Centrality], "&gt;= " &amp; N20) - COUNTIF(Vertices[Eigenvector Centrality], "&gt;=" &amp; N21)</f>
        <v>0</v>
      </c>
      <c r="P20" s="25" t="e">
        <f t="shared" si="7"/>
        <v>#REF!</v>
      </c>
      <c r="Q20" s="26" t="e">
        <f>COUNTIF(#REF!, "&gt;= " &amp; P20) - COUNTIF(#REF!, "&gt;=" &amp; P21)</f>
        <v>#REF!</v>
      </c>
      <c r="R20" s="25" t="e">
        <f t="shared" si="8"/>
        <v>#REF!</v>
      </c>
      <c r="S20" s="31" t="e">
        <f>COUNTIF(#REF!, "&gt;= " &amp; R20) - COUNTIF(#REF!, "&gt;=" &amp; R21)</f>
        <v>#REF!</v>
      </c>
      <c r="T20" s="25">
        <f t="shared" ca="1" si="9"/>
        <v>51.232558139534881</v>
      </c>
      <c r="U20" s="26">
        <f t="shared" ca="1" si="0"/>
        <v>0</v>
      </c>
    </row>
    <row r="21" spans="1:21" x14ac:dyDescent="0.2">
      <c r="A21" s="22" t="s">
        <v>120</v>
      </c>
      <c r="B21" s="22">
        <v>2.5966589999999998</v>
      </c>
      <c r="D21" s="20">
        <f t="shared" si="1"/>
        <v>54.023255813953483</v>
      </c>
      <c r="E21">
        <f>COUNTIF(Vertices[Degree], "&gt;= " &amp; D21) - COUNTIF(Vertices[Degree], "&gt;=" &amp; D22)</f>
        <v>0</v>
      </c>
      <c r="F21" s="27" t="e">
        <f t="shared" si="2"/>
        <v>#REF!</v>
      </c>
      <c r="G21" s="28" t="e">
        <f>COUNTIF(#REF!, "&gt;= " &amp; F21) - COUNTIF(#REF!, "&gt;=" &amp; F22)</f>
        <v>#REF!</v>
      </c>
      <c r="H21" s="27" t="e">
        <f t="shared" si="3"/>
        <v>#REF!</v>
      </c>
      <c r="I21" s="28" t="e">
        <f>COUNTIF(#REF!, "&gt;= " &amp; H21) - COUNTIF(#REF!, "&gt;=" &amp; H22)</f>
        <v>#REF!</v>
      </c>
      <c r="J21" s="27">
        <f t="shared" si="4"/>
        <v>6532.8092769767436</v>
      </c>
      <c r="K21" s="28">
        <f>COUNTIF(Vertices[Betweenness Centrality], "&gt;= " &amp; J21) - COUNTIF(Vertices[Betweenness Centrality], "&gt;=" &amp; J22)</f>
        <v>0</v>
      </c>
      <c r="L21" s="27">
        <f t="shared" si="5"/>
        <v>2.4626976744186045E-3</v>
      </c>
      <c r="M21" s="28">
        <f>COUNTIF(Vertices[Closeness Centrality], "&gt;= " &amp; L21) - COUNTIF(Vertices[Closeness Centrality], "&gt;=" &amp; L22)</f>
        <v>2</v>
      </c>
      <c r="N21" s="27">
        <f t="shared" si="6"/>
        <v>2.7114116279069764E-2</v>
      </c>
      <c r="O21" s="28">
        <f>COUNTIF(Vertices[Eigenvector Centrality], "&gt;= " &amp; N21) - COUNTIF(Vertices[Eigenvector Centrality], "&gt;=" &amp; N22)</f>
        <v>0</v>
      </c>
      <c r="P21" s="27" t="e">
        <f t="shared" si="7"/>
        <v>#REF!</v>
      </c>
      <c r="Q21" s="28" t="e">
        <f>COUNTIF(#REF!, "&gt;= " &amp; P21) - COUNTIF(#REF!, "&gt;=" &amp; P22)</f>
        <v>#REF!</v>
      </c>
      <c r="R21" s="27" t="e">
        <f t="shared" si="8"/>
        <v>#REF!</v>
      </c>
      <c r="S21" s="32" t="e">
        <f>COUNTIF(#REF!, "&gt;= " &amp; R21) - COUNTIF(#REF!, "&gt;=" &amp; R22)</f>
        <v>#REF!</v>
      </c>
      <c r="T21" s="27">
        <f t="shared" ca="1" si="9"/>
        <v>54.023255813953483</v>
      </c>
      <c r="U21" s="28">
        <f t="shared" ca="1" si="0"/>
        <v>0</v>
      </c>
    </row>
    <row r="22" spans="1:21" x14ac:dyDescent="0.2">
      <c r="A22" s="47"/>
      <c r="B22" s="47"/>
      <c r="D22" s="20">
        <f t="shared" si="1"/>
        <v>56.813953488372086</v>
      </c>
      <c r="E22">
        <f>COUNTIF(Vertices[Degree], "&gt;= " &amp; D22) - COUNTIF(Vertices[Degree], "&gt;=" &amp; D23)</f>
        <v>0</v>
      </c>
      <c r="F22" s="25" t="e">
        <f t="shared" si="2"/>
        <v>#REF!</v>
      </c>
      <c r="G22" s="26" t="e">
        <f>COUNTIF(#REF!, "&gt;= " &amp; F22) - COUNTIF(#REF!, "&gt;=" &amp; F23)</f>
        <v>#REF!</v>
      </c>
      <c r="H22" s="25" t="e">
        <f t="shared" si="3"/>
        <v>#REF!</v>
      </c>
      <c r="I22" s="26" t="e">
        <f>COUNTIF(#REF!, "&gt;= " &amp; H22) - COUNTIF(#REF!, "&gt;=" &amp; H23)</f>
        <v>#REF!</v>
      </c>
      <c r="J22" s="25">
        <f t="shared" si="4"/>
        <v>6876.6413441860459</v>
      </c>
      <c r="K22" s="26">
        <f>COUNTIF(Vertices[Betweenness Centrality], "&gt;= " &amp; J22) - COUNTIF(Vertices[Betweenness Centrality], "&gt;=" &amp; J23)</f>
        <v>0</v>
      </c>
      <c r="L22" s="25">
        <f t="shared" si="5"/>
        <v>2.5254186046511627E-3</v>
      </c>
      <c r="M22" s="26">
        <f>COUNTIF(Vertices[Closeness Centrality], "&gt;= " &amp; L22) - COUNTIF(Vertices[Closeness Centrality], "&gt;=" &amp; L23)</f>
        <v>2</v>
      </c>
      <c r="N22" s="25">
        <f t="shared" si="6"/>
        <v>2.8536069767441857E-2</v>
      </c>
      <c r="O22" s="26">
        <f>COUNTIF(Vertices[Eigenvector Centrality], "&gt;= " &amp; N22) - COUNTIF(Vertices[Eigenvector Centrality], "&gt;=" &amp; N23)</f>
        <v>0</v>
      </c>
      <c r="P22" s="25" t="e">
        <f t="shared" si="7"/>
        <v>#REF!</v>
      </c>
      <c r="Q22" s="26" t="e">
        <f>COUNTIF(#REF!, "&gt;= " &amp; P22) - COUNTIF(#REF!, "&gt;=" &amp; P23)</f>
        <v>#REF!</v>
      </c>
      <c r="R22" s="25" t="e">
        <f t="shared" si="8"/>
        <v>#REF!</v>
      </c>
      <c r="S22" s="31" t="e">
        <f>COUNTIF(#REF!, "&gt;= " &amp; R22) - COUNTIF(#REF!, "&gt;=" &amp; R23)</f>
        <v>#REF!</v>
      </c>
      <c r="T22" s="25">
        <f t="shared" ca="1" si="9"/>
        <v>56.813953488372086</v>
      </c>
      <c r="U22" s="26">
        <f t="shared" ca="1" si="0"/>
        <v>0</v>
      </c>
    </row>
    <row r="23" spans="1:21" x14ac:dyDescent="0.2">
      <c r="A23" s="22" t="s">
        <v>121</v>
      </c>
      <c r="B23" s="22">
        <v>2.7956989247311829E-2</v>
      </c>
      <c r="D23" s="20">
        <f t="shared" si="1"/>
        <v>59.604651162790688</v>
      </c>
      <c r="E23">
        <f>COUNTIF(Vertices[Degree], "&gt;= " &amp; D23) - COUNTIF(Vertices[Degree], "&gt;=" &amp; D24)</f>
        <v>0</v>
      </c>
      <c r="F23" s="27" t="e">
        <f t="shared" si="2"/>
        <v>#REF!</v>
      </c>
      <c r="G23" s="28" t="e">
        <f>COUNTIF(#REF!, "&gt;= " &amp; F23) - COUNTIF(#REF!, "&gt;=" &amp; F24)</f>
        <v>#REF!</v>
      </c>
      <c r="H23" s="27" t="e">
        <f t="shared" si="3"/>
        <v>#REF!</v>
      </c>
      <c r="I23" s="28" t="e">
        <f>COUNTIF(#REF!, "&gt;= " &amp; H23) - COUNTIF(#REF!, "&gt;=" &amp; H24)</f>
        <v>#REF!</v>
      </c>
      <c r="J23" s="27">
        <f t="shared" si="4"/>
        <v>7220.4734113953482</v>
      </c>
      <c r="K23" s="28">
        <f>COUNTIF(Vertices[Betweenness Centrality], "&gt;= " &amp; J23) - COUNTIF(Vertices[Betweenness Centrality], "&gt;=" &amp; J24)</f>
        <v>0</v>
      </c>
      <c r="L23" s="27">
        <f t="shared" si="5"/>
        <v>2.5881395348837208E-3</v>
      </c>
      <c r="M23" s="28">
        <f>COUNTIF(Vertices[Closeness Centrality], "&gt;= " &amp; L23) - COUNTIF(Vertices[Closeness Centrality], "&gt;=" &amp; L24)</f>
        <v>0</v>
      </c>
      <c r="N23" s="27">
        <f t="shared" si="6"/>
        <v>2.995802325581395E-2</v>
      </c>
      <c r="O23" s="28">
        <f>COUNTIF(Vertices[Eigenvector Centrality], "&gt;= " &amp; N23) - COUNTIF(Vertices[Eigenvector Centrality], "&gt;=" &amp; N24)</f>
        <v>0</v>
      </c>
      <c r="P23" s="27" t="e">
        <f t="shared" si="7"/>
        <v>#REF!</v>
      </c>
      <c r="Q23" s="28" t="e">
        <f>COUNTIF(#REF!, "&gt;= " &amp; P23) - COUNTIF(#REF!, "&gt;=" &amp; P24)</f>
        <v>#REF!</v>
      </c>
      <c r="R23" s="27" t="e">
        <f t="shared" si="8"/>
        <v>#REF!</v>
      </c>
      <c r="S23" s="32" t="e">
        <f>COUNTIF(#REF!, "&gt;= " &amp; R23) - COUNTIF(#REF!, "&gt;=" &amp; R24)</f>
        <v>#REF!</v>
      </c>
      <c r="T23" s="27">
        <f t="shared" ca="1" si="9"/>
        <v>59.604651162790688</v>
      </c>
      <c r="U23" s="28">
        <f t="shared" ca="1" si="0"/>
        <v>0</v>
      </c>
    </row>
    <row r="24" spans="1:21" x14ac:dyDescent="0.2">
      <c r="A24" s="22" t="s">
        <v>322</v>
      </c>
      <c r="B24" s="22">
        <v>0</v>
      </c>
      <c r="D24" s="20">
        <f t="shared" si="1"/>
        <v>62.395348837209291</v>
      </c>
      <c r="E24">
        <f>COUNTIF(Vertices[Degree], "&gt;= " &amp; D24) - COUNTIF(Vertices[Degree], "&gt;=" &amp; D25)</f>
        <v>0</v>
      </c>
      <c r="F24" s="25" t="e">
        <f t="shared" si="2"/>
        <v>#REF!</v>
      </c>
      <c r="G24" s="26" t="e">
        <f>COUNTIF(#REF!, "&gt;= " &amp; F24) - COUNTIF(#REF!, "&gt;=" &amp; F25)</f>
        <v>#REF!</v>
      </c>
      <c r="H24" s="25" t="e">
        <f t="shared" si="3"/>
        <v>#REF!</v>
      </c>
      <c r="I24" s="26" t="e">
        <f>COUNTIF(#REF!, "&gt;= " &amp; H24) - COUNTIF(#REF!, "&gt;=" &amp; H25)</f>
        <v>#REF!</v>
      </c>
      <c r="J24" s="25">
        <f t="shared" si="4"/>
        <v>7564.3054786046505</v>
      </c>
      <c r="K24" s="26">
        <f>COUNTIF(Vertices[Betweenness Centrality], "&gt;= " &amp; J24) - COUNTIF(Vertices[Betweenness Centrality], "&gt;=" &amp; J25)</f>
        <v>0</v>
      </c>
      <c r="L24" s="25">
        <f t="shared" si="5"/>
        <v>2.6508604651162789E-3</v>
      </c>
      <c r="M24" s="26">
        <f>COUNTIF(Vertices[Closeness Centrality], "&gt;= " &amp; L24) - COUNTIF(Vertices[Closeness Centrality], "&gt;=" &amp; L25)</f>
        <v>0</v>
      </c>
      <c r="N24" s="25">
        <f t="shared" si="6"/>
        <v>3.1379976744186043E-2</v>
      </c>
      <c r="O24" s="26">
        <f>COUNTIF(Vertices[Eigenvector Centrality], "&gt;= " &amp; N24) - COUNTIF(Vertices[Eigenvector Centrality], "&gt;=" &amp; N25)</f>
        <v>0</v>
      </c>
      <c r="P24" s="25" t="e">
        <f t="shared" si="7"/>
        <v>#REF!</v>
      </c>
      <c r="Q24" s="26" t="e">
        <f>COUNTIF(#REF!, "&gt;= " &amp; P24) - COUNTIF(#REF!, "&gt;=" &amp; P25)</f>
        <v>#REF!</v>
      </c>
      <c r="R24" s="25" t="e">
        <f t="shared" si="8"/>
        <v>#REF!</v>
      </c>
      <c r="S24" s="31" t="e">
        <f>COUNTIF(#REF!, "&gt;= " &amp; R24) - COUNTIF(#REF!, "&gt;=" &amp; R25)</f>
        <v>#REF!</v>
      </c>
      <c r="T24" s="25">
        <f t="shared" ca="1" si="9"/>
        <v>62.395348837209291</v>
      </c>
      <c r="U24" s="26">
        <f t="shared" ca="1" si="0"/>
        <v>0</v>
      </c>
    </row>
    <row r="25" spans="1:21" x14ac:dyDescent="0.2">
      <c r="A25" s="47"/>
      <c r="B25" s="47"/>
      <c r="D25" s="20">
        <f t="shared" si="1"/>
        <v>65.186046511627893</v>
      </c>
      <c r="E25">
        <f>COUNTIF(Vertices[Degree], "&gt;= " &amp; D25) - COUNTIF(Vertices[Degree], "&gt;=" &amp; D26)</f>
        <v>0</v>
      </c>
      <c r="F25" s="27" t="e">
        <f t="shared" si="2"/>
        <v>#REF!</v>
      </c>
      <c r="G25" s="28" t="e">
        <f>COUNTIF(#REF!, "&gt;= " &amp; F25) - COUNTIF(#REF!, "&gt;=" &amp; F26)</f>
        <v>#REF!</v>
      </c>
      <c r="H25" s="27" t="e">
        <f t="shared" si="3"/>
        <v>#REF!</v>
      </c>
      <c r="I25" s="28" t="e">
        <f>COUNTIF(#REF!, "&gt;= " &amp; H25) - COUNTIF(#REF!, "&gt;=" &amp; H26)</f>
        <v>#REF!</v>
      </c>
      <c r="J25" s="27">
        <f t="shared" si="4"/>
        <v>7908.1375458139528</v>
      </c>
      <c r="K25" s="28">
        <f>COUNTIF(Vertices[Betweenness Centrality], "&gt;= " &amp; J25) - COUNTIF(Vertices[Betweenness Centrality], "&gt;=" &amp; J26)</f>
        <v>0</v>
      </c>
      <c r="L25" s="27">
        <f t="shared" si="5"/>
        <v>2.7135813953488371E-3</v>
      </c>
      <c r="M25" s="28">
        <f>COUNTIF(Vertices[Closeness Centrality], "&gt;= " &amp; L25) - COUNTIF(Vertices[Closeness Centrality], "&gt;=" &amp; L26)</f>
        <v>0</v>
      </c>
      <c r="N25" s="27">
        <f t="shared" si="6"/>
        <v>3.2801930232558132E-2</v>
      </c>
      <c r="O25" s="28">
        <f>COUNTIF(Vertices[Eigenvector Centrality], "&gt;= " &amp; N25) - COUNTIF(Vertices[Eigenvector Centrality], "&gt;=" &amp; N26)</f>
        <v>0</v>
      </c>
      <c r="P25" s="27" t="e">
        <f t="shared" si="7"/>
        <v>#REF!</v>
      </c>
      <c r="Q25" s="28" t="e">
        <f>COUNTIF(#REF!, "&gt;= " &amp; P25) - COUNTIF(#REF!, "&gt;=" &amp; P26)</f>
        <v>#REF!</v>
      </c>
      <c r="R25" s="27" t="e">
        <f t="shared" si="8"/>
        <v>#REF!</v>
      </c>
      <c r="S25" s="32" t="e">
        <f>COUNTIF(#REF!, "&gt;= " &amp; R25) - COUNTIF(#REF!, "&gt;=" &amp; R26)</f>
        <v>#REF!</v>
      </c>
      <c r="T25" s="27">
        <f t="shared" ca="1" si="9"/>
        <v>65.186046511627893</v>
      </c>
      <c r="U25" s="28">
        <f t="shared" ca="1" si="0"/>
        <v>0</v>
      </c>
    </row>
    <row r="26" spans="1:21" x14ac:dyDescent="0.2">
      <c r="A26" s="22" t="s">
        <v>323</v>
      </c>
      <c r="B26" s="22" t="s">
        <v>1260</v>
      </c>
      <c r="D26" s="20">
        <f t="shared" si="1"/>
        <v>67.976744186046503</v>
      </c>
      <c r="E26">
        <f>COUNTIF(Vertices[Degree], "&gt;= " &amp; D26) - COUNTIF(Vertices[Degree], "&gt;=" &amp; D27)</f>
        <v>0</v>
      </c>
      <c r="F26" s="25" t="e">
        <f t="shared" si="2"/>
        <v>#REF!</v>
      </c>
      <c r="G26" s="26" t="e">
        <f>COUNTIF(#REF!, "&gt;= " &amp; F26) - COUNTIF(#REF!, "&gt;=" &amp; F27)</f>
        <v>#REF!</v>
      </c>
      <c r="H26" s="25" t="e">
        <f t="shared" si="3"/>
        <v>#REF!</v>
      </c>
      <c r="I26" s="26" t="e">
        <f>COUNTIF(#REF!, "&gt;= " &amp; H26) - COUNTIF(#REF!, "&gt;=" &amp; H27)</f>
        <v>#REF!</v>
      </c>
      <c r="J26" s="25">
        <f t="shared" si="4"/>
        <v>8251.9696130232551</v>
      </c>
      <c r="K26" s="26">
        <f>COUNTIF(Vertices[Betweenness Centrality], "&gt;= " &amp; J26) - COUNTIF(Vertices[Betweenness Centrality], "&gt;=" &amp; J27)</f>
        <v>0</v>
      </c>
      <c r="L26" s="25">
        <f t="shared" si="5"/>
        <v>2.7763023255813952E-3</v>
      </c>
      <c r="M26" s="26">
        <f>COUNTIF(Vertices[Closeness Centrality], "&gt;= " &amp; L26) - COUNTIF(Vertices[Closeness Centrality], "&gt;=" &amp; L27)</f>
        <v>0</v>
      </c>
      <c r="N26" s="25">
        <f t="shared" si="6"/>
        <v>3.4223883720930229E-2</v>
      </c>
      <c r="O26" s="26">
        <f>COUNTIF(Vertices[Eigenvector Centrality], "&gt;= " &amp; N26) - COUNTIF(Vertices[Eigenvector Centrality], "&gt;=" &amp; N27)</f>
        <v>0</v>
      </c>
      <c r="P26" s="25" t="e">
        <f t="shared" si="7"/>
        <v>#REF!</v>
      </c>
      <c r="Q26" s="26" t="e">
        <f>COUNTIF(#REF!, "&gt;= " &amp; P26) - COUNTIF(#REF!, "&gt;=" &amp; P27)</f>
        <v>#REF!</v>
      </c>
      <c r="R26" s="25" t="e">
        <f t="shared" si="8"/>
        <v>#REF!</v>
      </c>
      <c r="S26" s="31" t="e">
        <f>COUNTIF(#REF!, "&gt;= " &amp; R26) - COUNTIF(#REF!, "&gt;=" &amp; R27)</f>
        <v>#REF!</v>
      </c>
      <c r="T26" s="25">
        <f t="shared" ca="1" si="9"/>
        <v>67.976744186046503</v>
      </c>
      <c r="U26" s="26">
        <f t="shared" ca="1" si="0"/>
        <v>0</v>
      </c>
    </row>
    <row r="27" spans="1:21" x14ac:dyDescent="0.2">
      <c r="D27" s="20">
        <f t="shared" si="1"/>
        <v>70.767441860465112</v>
      </c>
      <c r="E27">
        <f>COUNTIF(Vertices[Degree], "&gt;= " &amp; D27) - COUNTIF(Vertices[Degree], "&gt;=" &amp; D28)</f>
        <v>0</v>
      </c>
      <c r="F27" s="27" t="e">
        <f t="shared" si="2"/>
        <v>#REF!</v>
      </c>
      <c r="G27" s="28" t="e">
        <f>COUNTIF(#REF!, "&gt;= " &amp; F27) - COUNTIF(#REF!, "&gt;=" &amp; F28)</f>
        <v>#REF!</v>
      </c>
      <c r="H27" s="27" t="e">
        <f t="shared" si="3"/>
        <v>#REF!</v>
      </c>
      <c r="I27" s="28" t="e">
        <f>COUNTIF(#REF!, "&gt;= " &amp; H27) - COUNTIF(#REF!, "&gt;=" &amp; H28)</f>
        <v>#REF!</v>
      </c>
      <c r="J27" s="27">
        <f t="shared" si="4"/>
        <v>8595.8016802325583</v>
      </c>
      <c r="K27" s="28">
        <f>COUNTIF(Vertices[Betweenness Centrality], "&gt;= " &amp; J27) - COUNTIF(Vertices[Betweenness Centrality], "&gt;=" &amp; J28)</f>
        <v>0</v>
      </c>
      <c r="L27" s="27">
        <f t="shared" si="5"/>
        <v>2.8390232558139533E-3</v>
      </c>
      <c r="M27" s="28">
        <f>COUNTIF(Vertices[Closeness Centrality], "&gt;= " &amp; L27) - COUNTIF(Vertices[Closeness Centrality], "&gt;=" &amp; L28)</f>
        <v>0</v>
      </c>
      <c r="N27" s="27">
        <f t="shared" si="6"/>
        <v>3.5645837209302325E-2</v>
      </c>
      <c r="O27" s="28">
        <f>COUNTIF(Vertices[Eigenvector Centrality], "&gt;= " &amp; N27) - COUNTIF(Vertices[Eigenvector Centrality], "&gt;=" &amp; N28)</f>
        <v>0</v>
      </c>
      <c r="P27" s="27" t="e">
        <f t="shared" si="7"/>
        <v>#REF!</v>
      </c>
      <c r="Q27" s="28" t="e">
        <f>COUNTIF(#REF!, "&gt;= " &amp; P27) - COUNTIF(#REF!, "&gt;=" &amp; P28)</f>
        <v>#REF!</v>
      </c>
      <c r="R27" s="27" t="e">
        <f t="shared" si="8"/>
        <v>#REF!</v>
      </c>
      <c r="S27" s="32" t="e">
        <f>COUNTIF(#REF!, "&gt;= " &amp; R27) - COUNTIF(#REF!, "&gt;=" &amp; R28)</f>
        <v>#REF!</v>
      </c>
      <c r="T27" s="27">
        <f t="shared" ca="1" si="9"/>
        <v>70.767441860465112</v>
      </c>
      <c r="U27" s="28">
        <f t="shared" ca="1" si="0"/>
        <v>0</v>
      </c>
    </row>
    <row r="28" spans="1:21" x14ac:dyDescent="0.2">
      <c r="D28" s="20">
        <f t="shared" si="1"/>
        <v>73.558139534883722</v>
      </c>
      <c r="E28">
        <f>COUNTIF(Vertices[Degree], "&gt;= " &amp; D28) - COUNTIF(Vertices[Degree], "&gt;=" &amp; D29)</f>
        <v>0</v>
      </c>
      <c r="F28" s="25" t="e">
        <f t="shared" si="2"/>
        <v>#REF!</v>
      </c>
      <c r="G28" s="26" t="e">
        <f>COUNTIF(#REF!, "&gt;= " &amp; F28) - COUNTIF(#REF!, "&gt;=" &amp; F29)</f>
        <v>#REF!</v>
      </c>
      <c r="H28" s="25" t="e">
        <f t="shared" si="3"/>
        <v>#REF!</v>
      </c>
      <c r="I28" s="26" t="e">
        <f>COUNTIF(#REF!, "&gt;= " &amp; H28) - COUNTIF(#REF!, "&gt;=" &amp; H29)</f>
        <v>#REF!</v>
      </c>
      <c r="J28" s="25">
        <f t="shared" si="4"/>
        <v>8939.6337474418615</v>
      </c>
      <c r="K28" s="26">
        <f>COUNTIF(Vertices[Betweenness Centrality], "&gt;= " &amp; J28) - COUNTIF(Vertices[Betweenness Centrality], "&gt;=" &amp; J29)</f>
        <v>0</v>
      </c>
      <c r="L28" s="25">
        <f t="shared" si="5"/>
        <v>2.9017441860465115E-3</v>
      </c>
      <c r="M28" s="26">
        <f>COUNTIF(Vertices[Closeness Centrality], "&gt;= " &amp; L28) - COUNTIF(Vertices[Closeness Centrality], "&gt;=" &amp; L29)</f>
        <v>0</v>
      </c>
      <c r="N28" s="25">
        <f t="shared" si="6"/>
        <v>3.7067790697674421E-2</v>
      </c>
      <c r="O28" s="26">
        <f>COUNTIF(Vertices[Eigenvector Centrality], "&gt;= " &amp; N28) - COUNTIF(Vertices[Eigenvector Centrality], "&gt;=" &amp; N29)</f>
        <v>0</v>
      </c>
      <c r="P28" s="25" t="e">
        <f t="shared" si="7"/>
        <v>#REF!</v>
      </c>
      <c r="Q28" s="26" t="e">
        <f>COUNTIF(#REF!, "&gt;= " &amp; P28) - COUNTIF(#REF!, "&gt;=" &amp; P29)</f>
        <v>#REF!</v>
      </c>
      <c r="R28" s="25" t="e">
        <f t="shared" si="8"/>
        <v>#REF!</v>
      </c>
      <c r="S28" s="31" t="e">
        <f>COUNTIF(#REF!, "&gt;= " &amp; R28) - COUNTIF(#REF!, "&gt;=" &amp; R29)</f>
        <v>#REF!</v>
      </c>
      <c r="T28" s="25">
        <f t="shared" ca="1" si="9"/>
        <v>73.558139534883722</v>
      </c>
      <c r="U28" s="26">
        <f t="shared" ca="1" si="0"/>
        <v>0</v>
      </c>
    </row>
    <row r="29" spans="1:21" x14ac:dyDescent="0.2">
      <c r="A29" t="s">
        <v>124</v>
      </c>
      <c r="B29" t="s">
        <v>12</v>
      </c>
      <c r="D29" s="20">
        <f t="shared" si="1"/>
        <v>76.348837209302332</v>
      </c>
      <c r="E29">
        <f>COUNTIF(Vertices[Degree], "&gt;= " &amp; D29) - COUNTIF(Vertices[Degree], "&gt;=" &amp; D30)</f>
        <v>0</v>
      </c>
      <c r="F29" s="27" t="e">
        <f t="shared" si="2"/>
        <v>#REF!</v>
      </c>
      <c r="G29" s="28" t="e">
        <f>COUNTIF(#REF!, "&gt;= " &amp; F29) - COUNTIF(#REF!, "&gt;=" &amp; F30)</f>
        <v>#REF!</v>
      </c>
      <c r="H29" s="27" t="e">
        <f t="shared" si="3"/>
        <v>#REF!</v>
      </c>
      <c r="I29" s="28" t="e">
        <f>COUNTIF(#REF!, "&gt;= " &amp; H29) - COUNTIF(#REF!, "&gt;=" &amp; H30)</f>
        <v>#REF!</v>
      </c>
      <c r="J29" s="27">
        <f t="shared" si="4"/>
        <v>9283.4658146511647</v>
      </c>
      <c r="K29" s="28">
        <f>COUNTIF(Vertices[Betweenness Centrality], "&gt;= " &amp; J29) - COUNTIF(Vertices[Betweenness Centrality], "&gt;=" &amp; J30)</f>
        <v>0</v>
      </c>
      <c r="L29" s="27">
        <f t="shared" si="5"/>
        <v>2.9644651162790696E-3</v>
      </c>
      <c r="M29" s="28">
        <f>COUNTIF(Vertices[Closeness Centrality], "&gt;= " &amp; L29) - COUNTIF(Vertices[Closeness Centrality], "&gt;=" &amp; L30)</f>
        <v>0</v>
      </c>
      <c r="N29" s="27">
        <f t="shared" si="6"/>
        <v>3.8489744186046518E-2</v>
      </c>
      <c r="O29" s="28">
        <f>COUNTIF(Vertices[Eigenvector Centrality], "&gt;= " &amp; N29) - COUNTIF(Vertices[Eigenvector Centrality], "&gt;=" &amp; N30)</f>
        <v>0</v>
      </c>
      <c r="P29" s="27" t="e">
        <f t="shared" si="7"/>
        <v>#REF!</v>
      </c>
      <c r="Q29" s="28" t="e">
        <f>COUNTIF(#REF!, "&gt;= " &amp; P29) - COUNTIF(#REF!, "&gt;=" &amp; P30)</f>
        <v>#REF!</v>
      </c>
      <c r="R29" s="27" t="e">
        <f t="shared" si="8"/>
        <v>#REF!</v>
      </c>
      <c r="S29" s="32" t="e">
        <f>COUNTIF(#REF!, "&gt;= " &amp; R29) - COUNTIF(#REF!, "&gt;=" &amp; R30)</f>
        <v>#REF!</v>
      </c>
      <c r="T29" s="27">
        <f t="shared" ca="1" si="9"/>
        <v>76.348837209302332</v>
      </c>
      <c r="U29" s="28">
        <f t="shared" ca="1" si="0"/>
        <v>0</v>
      </c>
    </row>
    <row r="30" spans="1:21" x14ac:dyDescent="0.2">
      <c r="A30" s="21"/>
      <c r="B30" s="21"/>
      <c r="D30" s="20">
        <f t="shared" si="1"/>
        <v>79.139534883720941</v>
      </c>
      <c r="E30">
        <f>COUNTIF(Vertices[Degree], "&gt;= " &amp; D30) - COUNTIF(Vertices[Degree], "&gt;=" &amp; D31)</f>
        <v>0</v>
      </c>
      <c r="F30" s="25" t="e">
        <f t="shared" si="2"/>
        <v>#REF!</v>
      </c>
      <c r="G30" s="26" t="e">
        <f>COUNTIF(#REF!, "&gt;= " &amp; F30) - COUNTIF(#REF!, "&gt;=" &amp; F31)</f>
        <v>#REF!</v>
      </c>
      <c r="H30" s="25" t="e">
        <f t="shared" si="3"/>
        <v>#REF!</v>
      </c>
      <c r="I30" s="26" t="e">
        <f>COUNTIF(#REF!, "&gt;= " &amp; H30) - COUNTIF(#REF!, "&gt;=" &amp; H31)</f>
        <v>#REF!</v>
      </c>
      <c r="J30" s="25">
        <f t="shared" si="4"/>
        <v>9627.2978818604679</v>
      </c>
      <c r="K30" s="26">
        <f>COUNTIF(Vertices[Betweenness Centrality], "&gt;= " &amp; J30) - COUNTIF(Vertices[Betweenness Centrality], "&gt;=" &amp; J31)</f>
        <v>0</v>
      </c>
      <c r="L30" s="25">
        <f t="shared" si="5"/>
        <v>3.0271860465116277E-3</v>
      </c>
      <c r="M30" s="26">
        <f>COUNTIF(Vertices[Closeness Centrality], "&gt;= " &amp; L30) - COUNTIF(Vertices[Closeness Centrality], "&gt;=" &amp; L31)</f>
        <v>0</v>
      </c>
      <c r="N30" s="25">
        <f t="shared" si="6"/>
        <v>3.9911697674418614E-2</v>
      </c>
      <c r="O30" s="26">
        <f>COUNTIF(Vertices[Eigenvector Centrality], "&gt;= " &amp; N30) - COUNTIF(Vertices[Eigenvector Centrality], "&gt;=" &amp; N31)</f>
        <v>0</v>
      </c>
      <c r="P30" s="25" t="e">
        <f t="shared" si="7"/>
        <v>#REF!</v>
      </c>
      <c r="Q30" s="26" t="e">
        <f>COUNTIF(#REF!, "&gt;= " &amp; P30) - COUNTIF(#REF!, "&gt;=" &amp; P31)</f>
        <v>#REF!</v>
      </c>
      <c r="R30" s="25" t="e">
        <f t="shared" si="8"/>
        <v>#REF!</v>
      </c>
      <c r="S30" s="31" t="e">
        <f>COUNTIF(#REF!, "&gt;= " &amp; R30) - COUNTIF(#REF!, "&gt;=" &amp; R31)</f>
        <v>#REF!</v>
      </c>
      <c r="T30" s="25">
        <f t="shared" ca="1" si="9"/>
        <v>79.139534883720941</v>
      </c>
      <c r="U30" s="26">
        <f t="shared" ca="1" si="0"/>
        <v>0</v>
      </c>
    </row>
    <row r="31" spans="1:21" x14ac:dyDescent="0.2">
      <c r="D31" s="20">
        <f t="shared" si="1"/>
        <v>81.930232558139551</v>
      </c>
      <c r="E31">
        <f>COUNTIF(Vertices[Degree], "&gt;= " &amp; D31) - COUNTIF(Vertices[Degree], "&gt;=" &amp; D32)</f>
        <v>0</v>
      </c>
      <c r="F31" s="27" t="e">
        <f t="shared" si="2"/>
        <v>#REF!</v>
      </c>
      <c r="G31" s="28" t="e">
        <f>COUNTIF(#REF!, "&gt;= " &amp; F31) - COUNTIF(#REF!, "&gt;=" &amp; F32)</f>
        <v>#REF!</v>
      </c>
      <c r="H31" s="27" t="e">
        <f t="shared" si="3"/>
        <v>#REF!</v>
      </c>
      <c r="I31" s="28" t="e">
        <f>COUNTIF(#REF!, "&gt;= " &amp; H31) - COUNTIF(#REF!, "&gt;=" &amp; H32)</f>
        <v>#REF!</v>
      </c>
      <c r="J31" s="27">
        <f t="shared" si="4"/>
        <v>9971.1299490697711</v>
      </c>
      <c r="K31" s="28">
        <f>COUNTIF(Vertices[Betweenness Centrality], "&gt;= " &amp; J31) - COUNTIF(Vertices[Betweenness Centrality], "&gt;=" &amp; J32)</f>
        <v>0</v>
      </c>
      <c r="L31" s="27">
        <f t="shared" si="5"/>
        <v>3.0899069767441859E-3</v>
      </c>
      <c r="M31" s="28">
        <f>COUNTIF(Vertices[Closeness Centrality], "&gt;= " &amp; L31) - COUNTIF(Vertices[Closeness Centrality], "&gt;=" &amp; L32)</f>
        <v>0</v>
      </c>
      <c r="N31" s="27">
        <f t="shared" si="6"/>
        <v>4.133365116279071E-2</v>
      </c>
      <c r="O31" s="28">
        <f>COUNTIF(Vertices[Eigenvector Centrality], "&gt;= " &amp; N31) - COUNTIF(Vertices[Eigenvector Centrality], "&gt;=" &amp; N32)</f>
        <v>0</v>
      </c>
      <c r="P31" s="27" t="e">
        <f t="shared" si="7"/>
        <v>#REF!</v>
      </c>
      <c r="Q31" s="28" t="e">
        <f>COUNTIF(#REF!, "&gt;= " &amp; P31) - COUNTIF(#REF!, "&gt;=" &amp; P32)</f>
        <v>#REF!</v>
      </c>
      <c r="R31" s="27" t="e">
        <f t="shared" si="8"/>
        <v>#REF!</v>
      </c>
      <c r="S31" s="32" t="e">
        <f>COUNTIF(#REF!, "&gt;= " &amp; R31) - COUNTIF(#REF!, "&gt;=" &amp; R32)</f>
        <v>#REF!</v>
      </c>
      <c r="T31" s="27">
        <f t="shared" ca="1" si="9"/>
        <v>81.930232558139551</v>
      </c>
      <c r="U31" s="28">
        <f t="shared" ca="1" si="0"/>
        <v>0</v>
      </c>
    </row>
    <row r="32" spans="1:21" x14ac:dyDescent="0.2">
      <c r="D32" s="20">
        <f t="shared" si="1"/>
        <v>84.72093023255816</v>
      </c>
      <c r="E32">
        <f>COUNTIF(Vertices[Degree], "&gt;= " &amp; D32) - COUNTIF(Vertices[Degree], "&gt;=" &amp; D33)</f>
        <v>0</v>
      </c>
      <c r="F32" s="25" t="e">
        <f t="shared" si="2"/>
        <v>#REF!</v>
      </c>
      <c r="G32" s="26" t="e">
        <f>COUNTIF(#REF!, "&gt;= " &amp; F32) - COUNTIF(#REF!, "&gt;=" &amp; F33)</f>
        <v>#REF!</v>
      </c>
      <c r="H32" s="25" t="e">
        <f t="shared" si="3"/>
        <v>#REF!</v>
      </c>
      <c r="I32" s="26" t="e">
        <f>COUNTIF(#REF!, "&gt;= " &amp; H32) - COUNTIF(#REF!, "&gt;=" &amp; H33)</f>
        <v>#REF!</v>
      </c>
      <c r="J32" s="25">
        <f t="shared" si="4"/>
        <v>10314.962016279074</v>
      </c>
      <c r="K32" s="26">
        <f>COUNTIF(Vertices[Betweenness Centrality], "&gt;= " &amp; J32) - COUNTIF(Vertices[Betweenness Centrality], "&gt;=" &amp; J33)</f>
        <v>0</v>
      </c>
      <c r="L32" s="25">
        <f t="shared" si="5"/>
        <v>3.152627906976744E-3</v>
      </c>
      <c r="M32" s="26">
        <f>COUNTIF(Vertices[Closeness Centrality], "&gt;= " &amp; L32) - COUNTIF(Vertices[Closeness Centrality], "&gt;=" &amp; L33)</f>
        <v>0</v>
      </c>
      <c r="N32" s="25">
        <f t="shared" si="6"/>
        <v>4.2755604651162807E-2</v>
      </c>
      <c r="O32" s="26">
        <f>COUNTIF(Vertices[Eigenvector Centrality], "&gt;= " &amp; N32) - COUNTIF(Vertices[Eigenvector Centrality], "&gt;=" &amp; N33)</f>
        <v>0</v>
      </c>
      <c r="P32" s="25" t="e">
        <f t="shared" si="7"/>
        <v>#REF!</v>
      </c>
      <c r="Q32" s="26" t="e">
        <f>COUNTIF(#REF!, "&gt;= " &amp; P32) - COUNTIF(#REF!, "&gt;=" &amp; P33)</f>
        <v>#REF!</v>
      </c>
      <c r="R32" s="25" t="e">
        <f t="shared" si="8"/>
        <v>#REF!</v>
      </c>
      <c r="S32" s="31" t="e">
        <f>COUNTIF(#REF!, "&gt;= " &amp; R32) - COUNTIF(#REF!, "&gt;=" &amp; R33)</f>
        <v>#REF!</v>
      </c>
      <c r="T32" s="25">
        <f t="shared" ca="1" si="9"/>
        <v>84.72093023255816</v>
      </c>
      <c r="U32" s="26">
        <f t="shared" ca="1" si="0"/>
        <v>0</v>
      </c>
    </row>
    <row r="33" spans="1:21" x14ac:dyDescent="0.2">
      <c r="D33" s="20">
        <f t="shared" si="1"/>
        <v>87.51162790697677</v>
      </c>
      <c r="E33">
        <f>COUNTIF(Vertices[Degree], "&gt;= " &amp; D33) - COUNTIF(Vertices[Degree], "&gt;=" &amp; D34)</f>
        <v>0</v>
      </c>
      <c r="F33" s="27" t="e">
        <f t="shared" si="2"/>
        <v>#REF!</v>
      </c>
      <c r="G33" s="28" t="e">
        <f>COUNTIF(#REF!, "&gt;= " &amp; F33) - COUNTIF(#REF!, "&gt;=" &amp; F34)</f>
        <v>#REF!</v>
      </c>
      <c r="H33" s="27" t="e">
        <f t="shared" si="3"/>
        <v>#REF!</v>
      </c>
      <c r="I33" s="28" t="e">
        <f>COUNTIF(#REF!, "&gt;= " &amp; H33) - COUNTIF(#REF!, "&gt;=" &amp; H34)</f>
        <v>#REF!</v>
      </c>
      <c r="J33" s="27">
        <f t="shared" si="4"/>
        <v>10658.794083488378</v>
      </c>
      <c r="K33" s="28">
        <f>COUNTIF(Vertices[Betweenness Centrality], "&gt;= " &amp; J33) - COUNTIF(Vertices[Betweenness Centrality], "&gt;=" &amp; J34)</f>
        <v>0</v>
      </c>
      <c r="L33" s="27">
        <f t="shared" si="5"/>
        <v>3.2153488372093021E-3</v>
      </c>
      <c r="M33" s="28">
        <f>COUNTIF(Vertices[Closeness Centrality], "&gt;= " &amp; L33) - COUNTIF(Vertices[Closeness Centrality], "&gt;=" &amp; L34)</f>
        <v>0</v>
      </c>
      <c r="N33" s="27">
        <f t="shared" si="6"/>
        <v>4.4177558139534903E-2</v>
      </c>
      <c r="O33" s="28">
        <f>COUNTIF(Vertices[Eigenvector Centrality], "&gt;= " &amp; N33) - COUNTIF(Vertices[Eigenvector Centrality], "&gt;=" &amp; N34)</f>
        <v>0</v>
      </c>
      <c r="P33" s="27" t="e">
        <f t="shared" si="7"/>
        <v>#REF!</v>
      </c>
      <c r="Q33" s="28" t="e">
        <f>COUNTIF(#REF!, "&gt;= " &amp; P33) - COUNTIF(#REF!, "&gt;=" &amp; P34)</f>
        <v>#REF!</v>
      </c>
      <c r="R33" s="27" t="e">
        <f t="shared" si="8"/>
        <v>#REF!</v>
      </c>
      <c r="S33" s="32" t="e">
        <f>COUNTIF(#REF!, "&gt;= " &amp; R33) - COUNTIF(#REF!, "&gt;=" &amp; R34)</f>
        <v>#REF!</v>
      </c>
      <c r="T33" s="27">
        <f t="shared" ca="1" si="9"/>
        <v>87.51162790697677</v>
      </c>
      <c r="U33" s="28">
        <f t="shared" ca="1" si="0"/>
        <v>0</v>
      </c>
    </row>
    <row r="34" spans="1:21" x14ac:dyDescent="0.2">
      <c r="D34" s="20">
        <f t="shared" si="1"/>
        <v>90.30232558139538</v>
      </c>
      <c r="E34">
        <f>COUNTIF(Vertices[Degree], "&gt;= " &amp; D34) - COUNTIF(Vertices[Degree], "&gt;=" &amp; D35)</f>
        <v>0</v>
      </c>
      <c r="F34" s="25" t="e">
        <f t="shared" si="2"/>
        <v>#REF!</v>
      </c>
      <c r="G34" s="26" t="e">
        <f>COUNTIF(#REF!, "&gt;= " &amp; F34) - COUNTIF(#REF!, "&gt;=" &amp; F35)</f>
        <v>#REF!</v>
      </c>
      <c r="H34" s="25" t="e">
        <f t="shared" si="3"/>
        <v>#REF!</v>
      </c>
      <c r="I34" s="26" t="e">
        <f>COUNTIF(#REF!, "&gt;= " &amp; H34) - COUNTIF(#REF!, "&gt;=" &amp; H35)</f>
        <v>#REF!</v>
      </c>
      <c r="J34" s="25">
        <f t="shared" si="4"/>
        <v>11002.626150697681</v>
      </c>
      <c r="K34" s="26">
        <f>COUNTIF(Vertices[Betweenness Centrality], "&gt;= " &amp; J34) - COUNTIF(Vertices[Betweenness Centrality], "&gt;=" &amp; J35)</f>
        <v>0</v>
      </c>
      <c r="L34" s="25">
        <f t="shared" si="5"/>
        <v>3.2780697674418603E-3</v>
      </c>
      <c r="M34" s="26">
        <f>COUNTIF(Vertices[Closeness Centrality], "&gt;= " &amp; L34) - COUNTIF(Vertices[Closeness Centrality], "&gt;=" &amp; L35)</f>
        <v>0</v>
      </c>
      <c r="N34" s="25">
        <f t="shared" si="6"/>
        <v>4.5599511627907E-2</v>
      </c>
      <c r="O34" s="26">
        <f>COUNTIF(Vertices[Eigenvector Centrality], "&gt;= " &amp; N34) - COUNTIF(Vertices[Eigenvector Centrality], "&gt;=" &amp; N35)</f>
        <v>0</v>
      </c>
      <c r="P34" s="25" t="e">
        <f t="shared" si="7"/>
        <v>#REF!</v>
      </c>
      <c r="Q34" s="26" t="e">
        <f>COUNTIF(#REF!, "&gt;= " &amp; P34) - COUNTIF(#REF!, "&gt;=" &amp; P35)</f>
        <v>#REF!</v>
      </c>
      <c r="R34" s="25" t="e">
        <f t="shared" si="8"/>
        <v>#REF!</v>
      </c>
      <c r="S34" s="31" t="e">
        <f>COUNTIF(#REF!, "&gt;= " &amp; R34) - COUNTIF(#REF!, "&gt;=" &amp; R35)</f>
        <v>#REF!</v>
      </c>
      <c r="T34" s="25">
        <f t="shared" ca="1" si="9"/>
        <v>90.30232558139538</v>
      </c>
      <c r="U34" s="26">
        <f t="shared" ca="1" si="0"/>
        <v>0</v>
      </c>
    </row>
    <row r="35" spans="1:21" x14ac:dyDescent="0.2">
      <c r="D35" s="20">
        <f t="shared" si="1"/>
        <v>93.093023255813989</v>
      </c>
      <c r="E35">
        <f>COUNTIF(Vertices[Degree], "&gt;= " &amp; D35) - COUNTIF(Vertices[Degree], "&gt;=" &amp; D36)</f>
        <v>0</v>
      </c>
      <c r="F35" s="27" t="e">
        <f t="shared" si="2"/>
        <v>#REF!</v>
      </c>
      <c r="G35" s="28" t="e">
        <f>COUNTIF(#REF!, "&gt;= " &amp; F35) - COUNTIF(#REF!, "&gt;=" &amp; F36)</f>
        <v>#REF!</v>
      </c>
      <c r="H35" s="27" t="e">
        <f t="shared" si="3"/>
        <v>#REF!</v>
      </c>
      <c r="I35" s="28" t="e">
        <f>COUNTIF(#REF!, "&gt;= " &amp; H35) - COUNTIF(#REF!, "&gt;=" &amp; H36)</f>
        <v>#REF!</v>
      </c>
      <c r="J35" s="27">
        <f t="shared" si="4"/>
        <v>11346.458217906984</v>
      </c>
      <c r="K35" s="28">
        <f>COUNTIF(Vertices[Betweenness Centrality], "&gt;= " &amp; J35) - COUNTIF(Vertices[Betweenness Centrality], "&gt;=" &amp; J36)</f>
        <v>0</v>
      </c>
      <c r="L35" s="27">
        <f t="shared" si="5"/>
        <v>3.3407906976744184E-3</v>
      </c>
      <c r="M35" s="28">
        <f>COUNTIF(Vertices[Closeness Centrality], "&gt;= " &amp; L35) - COUNTIF(Vertices[Closeness Centrality], "&gt;=" &amp; L36)</f>
        <v>0</v>
      </c>
      <c r="N35" s="27">
        <f t="shared" si="6"/>
        <v>4.7021465116279096E-2</v>
      </c>
      <c r="O35" s="28">
        <f>COUNTIF(Vertices[Eigenvector Centrality], "&gt;= " &amp; N35) - COUNTIF(Vertices[Eigenvector Centrality], "&gt;=" &amp; N36)</f>
        <v>0</v>
      </c>
      <c r="P35" s="27" t="e">
        <f t="shared" si="7"/>
        <v>#REF!</v>
      </c>
      <c r="Q35" s="28" t="e">
        <f>COUNTIF(#REF!, "&gt;= " &amp; P35) - COUNTIF(#REF!, "&gt;=" &amp; P36)</f>
        <v>#REF!</v>
      </c>
      <c r="R35" s="27" t="e">
        <f t="shared" si="8"/>
        <v>#REF!</v>
      </c>
      <c r="S35" s="32" t="e">
        <f>COUNTIF(#REF!, "&gt;= " &amp; R35) - COUNTIF(#REF!, "&gt;=" &amp; R36)</f>
        <v>#REF!</v>
      </c>
      <c r="T35" s="27">
        <f t="shared" ca="1" si="9"/>
        <v>93.093023255813989</v>
      </c>
      <c r="U35" s="28">
        <f t="shared" ca="1" si="0"/>
        <v>0</v>
      </c>
    </row>
    <row r="36" spans="1:21" x14ac:dyDescent="0.2">
      <c r="D36" s="20">
        <f t="shared" si="1"/>
        <v>95.883720930232599</v>
      </c>
      <c r="E36">
        <f>COUNTIF(Vertices[Degree], "&gt;= " &amp; D36) - COUNTIF(Vertices[Degree], "&gt;=" &amp; D37)</f>
        <v>0</v>
      </c>
      <c r="F36" s="25" t="e">
        <f t="shared" si="2"/>
        <v>#REF!</v>
      </c>
      <c r="G36" s="26" t="e">
        <f>COUNTIF(#REF!, "&gt;= " &amp; F36) - COUNTIF(#REF!, "&gt;=" &amp; F37)</f>
        <v>#REF!</v>
      </c>
      <c r="H36" s="25" t="e">
        <f t="shared" si="3"/>
        <v>#REF!</v>
      </c>
      <c r="I36" s="26" t="e">
        <f>COUNTIF(#REF!, "&gt;= " &amp; H36) - COUNTIF(#REF!, "&gt;=" &amp; H37)</f>
        <v>#REF!</v>
      </c>
      <c r="J36" s="25">
        <f t="shared" si="4"/>
        <v>11690.290285116287</v>
      </c>
      <c r="K36" s="26">
        <f>COUNTIF(Vertices[Betweenness Centrality], "&gt;= " &amp; J36) - COUNTIF(Vertices[Betweenness Centrality], "&gt;=" &amp; J37)</f>
        <v>0</v>
      </c>
      <c r="L36" s="25">
        <f t="shared" si="5"/>
        <v>3.4035116279069765E-3</v>
      </c>
      <c r="M36" s="26">
        <f>COUNTIF(Vertices[Closeness Centrality], "&gt;= " &amp; L36) - COUNTIF(Vertices[Closeness Centrality], "&gt;=" &amp; L37)</f>
        <v>0</v>
      </c>
      <c r="N36" s="25">
        <f t="shared" si="6"/>
        <v>4.8443418604651192E-2</v>
      </c>
      <c r="O36" s="26">
        <f>COUNTIF(Vertices[Eigenvector Centrality], "&gt;= " &amp; N36) - COUNTIF(Vertices[Eigenvector Centrality], "&gt;=" &amp; N37)</f>
        <v>0</v>
      </c>
      <c r="P36" s="25" t="e">
        <f t="shared" si="7"/>
        <v>#REF!</v>
      </c>
      <c r="Q36" s="26" t="e">
        <f>COUNTIF(#REF!, "&gt;= " &amp; P36) - COUNTIF(#REF!, "&gt;=" &amp; P37)</f>
        <v>#REF!</v>
      </c>
      <c r="R36" s="25" t="e">
        <f t="shared" si="8"/>
        <v>#REF!</v>
      </c>
      <c r="S36" s="31" t="e">
        <f>COUNTIF(#REF!, "&gt;= " &amp; R36) - COUNTIF(#REF!, "&gt;=" &amp; R37)</f>
        <v>#REF!</v>
      </c>
      <c r="T36" s="25">
        <f t="shared" ca="1" si="9"/>
        <v>95.883720930232599</v>
      </c>
      <c r="U36" s="26">
        <f t="shared" ca="1" si="0"/>
        <v>0</v>
      </c>
    </row>
    <row r="37" spans="1:21" x14ac:dyDescent="0.2">
      <c r="D37" s="20">
        <f t="shared" si="1"/>
        <v>98.674418604651208</v>
      </c>
      <c r="E37">
        <f>COUNTIF(Vertices[Degree], "&gt;= " &amp; D37) - COUNTIF(Vertices[Degree], "&gt;=" &amp; D38)</f>
        <v>0</v>
      </c>
      <c r="F37" s="27" t="e">
        <f t="shared" si="2"/>
        <v>#REF!</v>
      </c>
      <c r="G37" s="28" t="e">
        <f>COUNTIF(#REF!, "&gt;= " &amp; F37) - COUNTIF(#REF!, "&gt;=" &amp; F38)</f>
        <v>#REF!</v>
      </c>
      <c r="H37" s="27" t="e">
        <f t="shared" si="3"/>
        <v>#REF!</v>
      </c>
      <c r="I37" s="28" t="e">
        <f>COUNTIF(#REF!, "&gt;= " &amp; H37) - COUNTIF(#REF!, "&gt;=" &amp; H38)</f>
        <v>#REF!</v>
      </c>
      <c r="J37" s="27">
        <f t="shared" si="4"/>
        <v>12034.12235232559</v>
      </c>
      <c r="K37" s="28">
        <f>COUNTIF(Vertices[Betweenness Centrality], "&gt;= " &amp; J37) - COUNTIF(Vertices[Betweenness Centrality], "&gt;=" &amp; J38)</f>
        <v>0</v>
      </c>
      <c r="L37" s="27">
        <f t="shared" si="5"/>
        <v>3.4662325581395347E-3</v>
      </c>
      <c r="M37" s="28">
        <f>COUNTIF(Vertices[Closeness Centrality], "&gt;= " &amp; L37) - COUNTIF(Vertices[Closeness Centrality], "&gt;=" &amp; L38)</f>
        <v>0</v>
      </c>
      <c r="N37" s="27">
        <f t="shared" si="6"/>
        <v>4.9865372093023289E-2</v>
      </c>
      <c r="O37" s="28">
        <f>COUNTIF(Vertices[Eigenvector Centrality], "&gt;= " &amp; N37) - COUNTIF(Vertices[Eigenvector Centrality], "&gt;=" &amp; N38)</f>
        <v>0</v>
      </c>
      <c r="P37" s="27" t="e">
        <f t="shared" si="7"/>
        <v>#REF!</v>
      </c>
      <c r="Q37" s="28" t="e">
        <f>COUNTIF(#REF!, "&gt;= " &amp; P37) - COUNTIF(#REF!, "&gt;=" &amp; P38)</f>
        <v>#REF!</v>
      </c>
      <c r="R37" s="27" t="e">
        <f t="shared" si="8"/>
        <v>#REF!</v>
      </c>
      <c r="S37" s="32" t="e">
        <f>COUNTIF(#REF!, "&gt;= " &amp; R37) - COUNTIF(#REF!, "&gt;=" &amp; R38)</f>
        <v>#REF!</v>
      </c>
      <c r="T37" s="27">
        <f t="shared" ca="1" si="9"/>
        <v>98.674418604651208</v>
      </c>
      <c r="U37" s="28">
        <f t="shared" ca="1" si="0"/>
        <v>0</v>
      </c>
    </row>
    <row r="38" spans="1:21" x14ac:dyDescent="0.2">
      <c r="D38" s="20">
        <f t="shared" si="1"/>
        <v>101.46511627906982</v>
      </c>
      <c r="E38">
        <f>COUNTIF(Vertices[Degree], "&gt;= " &amp; D38) - COUNTIF(Vertices[Degree], "&gt;=" &amp; D39)</f>
        <v>0</v>
      </c>
      <c r="F38" s="25" t="e">
        <f t="shared" si="2"/>
        <v>#REF!</v>
      </c>
      <c r="G38" s="26" t="e">
        <f>COUNTIF(#REF!, "&gt;= " &amp; F38) - COUNTIF(#REF!, "&gt;=" &amp; F39)</f>
        <v>#REF!</v>
      </c>
      <c r="H38" s="25" t="e">
        <f t="shared" si="3"/>
        <v>#REF!</v>
      </c>
      <c r="I38" s="26" t="e">
        <f>COUNTIF(#REF!, "&gt;= " &amp; H38) - COUNTIF(#REF!, "&gt;=" &amp; H39)</f>
        <v>#REF!</v>
      </c>
      <c r="J38" s="25">
        <f t="shared" si="4"/>
        <v>12377.954419534894</v>
      </c>
      <c r="K38" s="26">
        <f>COUNTIF(Vertices[Betweenness Centrality], "&gt;= " &amp; J38) - COUNTIF(Vertices[Betweenness Centrality], "&gt;=" &amp; J39)</f>
        <v>0</v>
      </c>
      <c r="L38" s="25">
        <f t="shared" si="5"/>
        <v>3.5289534883720928E-3</v>
      </c>
      <c r="M38" s="26">
        <f>COUNTIF(Vertices[Closeness Centrality], "&gt;= " &amp; L38) - COUNTIF(Vertices[Closeness Centrality], "&gt;=" &amp; L39)</f>
        <v>0</v>
      </c>
      <c r="N38" s="25">
        <f t="shared" si="6"/>
        <v>5.1287325581395385E-2</v>
      </c>
      <c r="O38" s="26">
        <f>COUNTIF(Vertices[Eigenvector Centrality], "&gt;= " &amp; N38) - COUNTIF(Vertices[Eigenvector Centrality], "&gt;=" &amp; N39)</f>
        <v>0</v>
      </c>
      <c r="P38" s="25" t="e">
        <f t="shared" si="7"/>
        <v>#REF!</v>
      </c>
      <c r="Q38" s="26" t="e">
        <f>COUNTIF(#REF!, "&gt;= " &amp; P38) - COUNTIF(#REF!, "&gt;=" &amp; P39)</f>
        <v>#REF!</v>
      </c>
      <c r="R38" s="25" t="e">
        <f t="shared" si="8"/>
        <v>#REF!</v>
      </c>
      <c r="S38" s="31" t="e">
        <f>COUNTIF(#REF!, "&gt;= " &amp; R38) - COUNTIF(#REF!, "&gt;=" &amp; R39)</f>
        <v>#REF!</v>
      </c>
      <c r="T38" s="25">
        <f t="shared" ca="1" si="9"/>
        <v>101.46511627906982</v>
      </c>
      <c r="U38" s="26">
        <f t="shared" ca="1" si="0"/>
        <v>0</v>
      </c>
    </row>
    <row r="39" spans="1:21" x14ac:dyDescent="0.2">
      <c r="D39" s="20">
        <f t="shared" si="1"/>
        <v>104.25581395348843</v>
      </c>
      <c r="E39">
        <f>COUNTIF(Vertices[Degree], "&gt;= " &amp; D39) - COUNTIF(Vertices[Degree], "&gt;=" &amp; D40)</f>
        <v>0</v>
      </c>
      <c r="F39" s="27" t="e">
        <f t="shared" si="2"/>
        <v>#REF!</v>
      </c>
      <c r="G39" s="28" t="e">
        <f>COUNTIF(#REF!, "&gt;= " &amp; F39) - COUNTIF(#REF!, "&gt;=" &amp; F40)</f>
        <v>#REF!</v>
      </c>
      <c r="H39" s="27" t="e">
        <f t="shared" si="3"/>
        <v>#REF!</v>
      </c>
      <c r="I39" s="28" t="e">
        <f>COUNTIF(#REF!, "&gt;= " &amp; H39) - COUNTIF(#REF!, "&gt;=" &amp; H40)</f>
        <v>#REF!</v>
      </c>
      <c r="J39" s="27">
        <f t="shared" si="4"/>
        <v>12721.786486744197</v>
      </c>
      <c r="K39" s="28">
        <f>COUNTIF(Vertices[Betweenness Centrality], "&gt;= " &amp; J39) - COUNTIF(Vertices[Betweenness Centrality], "&gt;=" &amp; J40)</f>
        <v>0</v>
      </c>
      <c r="L39" s="27">
        <f t="shared" si="5"/>
        <v>3.5916744186046509E-3</v>
      </c>
      <c r="M39" s="28">
        <f>COUNTIF(Vertices[Closeness Centrality], "&gt;= " &amp; L39) - COUNTIF(Vertices[Closeness Centrality], "&gt;=" &amp; L40)</f>
        <v>0</v>
      </c>
      <c r="N39" s="27">
        <f t="shared" si="6"/>
        <v>5.2709279069767481E-2</v>
      </c>
      <c r="O39" s="28">
        <f>COUNTIF(Vertices[Eigenvector Centrality], "&gt;= " &amp; N39) - COUNTIF(Vertices[Eigenvector Centrality], "&gt;=" &amp; N40)</f>
        <v>0</v>
      </c>
      <c r="P39" s="27" t="e">
        <f t="shared" si="7"/>
        <v>#REF!</v>
      </c>
      <c r="Q39" s="28" t="e">
        <f>COUNTIF(#REF!, "&gt;= " &amp; P39) - COUNTIF(#REF!, "&gt;=" &amp; P40)</f>
        <v>#REF!</v>
      </c>
      <c r="R39" s="27" t="e">
        <f t="shared" si="8"/>
        <v>#REF!</v>
      </c>
      <c r="S39" s="32" t="e">
        <f>COUNTIF(#REF!, "&gt;= " &amp; R39) - COUNTIF(#REF!, "&gt;=" &amp; R40)</f>
        <v>#REF!</v>
      </c>
      <c r="T39" s="27">
        <f t="shared" ca="1" si="9"/>
        <v>104.25581395348843</v>
      </c>
      <c r="U39" s="28">
        <f t="shared" ca="1" si="0"/>
        <v>0</v>
      </c>
    </row>
    <row r="40" spans="1:21" x14ac:dyDescent="0.2">
      <c r="D40" s="20">
        <f t="shared" si="1"/>
        <v>107.04651162790704</v>
      </c>
      <c r="E40">
        <f>COUNTIF(Vertices[Degree], "&gt;= " &amp; D40) - COUNTIF(Vertices[Degree], "&gt;=" &amp; D41)</f>
        <v>0</v>
      </c>
      <c r="F40" s="25" t="e">
        <f t="shared" si="2"/>
        <v>#REF!</v>
      </c>
      <c r="G40" s="26" t="e">
        <f>COUNTIF(#REF!, "&gt;= " &amp; F40) - COUNTIF(#REF!, "&gt;=" &amp; F41)</f>
        <v>#REF!</v>
      </c>
      <c r="H40" s="25" t="e">
        <f t="shared" si="3"/>
        <v>#REF!</v>
      </c>
      <c r="I40" s="26" t="e">
        <f>COUNTIF(#REF!, "&gt;= " &amp; H40) - COUNTIF(#REF!, "&gt;=" &amp; H41)</f>
        <v>#REF!</v>
      </c>
      <c r="J40" s="25">
        <f t="shared" si="4"/>
        <v>13065.6185539535</v>
      </c>
      <c r="K40" s="26">
        <f>COUNTIF(Vertices[Betweenness Centrality], "&gt;= " &amp; J40) - COUNTIF(Vertices[Betweenness Centrality], "&gt;=" &amp; J41)</f>
        <v>0</v>
      </c>
      <c r="L40" s="25">
        <f t="shared" si="5"/>
        <v>3.6543953488372091E-3</v>
      </c>
      <c r="M40" s="26">
        <f>COUNTIF(Vertices[Closeness Centrality], "&gt;= " &amp; L40) - COUNTIF(Vertices[Closeness Centrality], "&gt;=" &amp; L41)</f>
        <v>0</v>
      </c>
      <c r="N40" s="25">
        <f t="shared" si="6"/>
        <v>5.4131232558139578E-2</v>
      </c>
      <c r="O40" s="26">
        <f>COUNTIF(Vertices[Eigenvector Centrality], "&gt;= " &amp; N40) - COUNTIF(Vertices[Eigenvector Centrality], "&gt;=" &amp; N41)</f>
        <v>0</v>
      </c>
      <c r="P40" s="25" t="e">
        <f t="shared" si="7"/>
        <v>#REF!</v>
      </c>
      <c r="Q40" s="26" t="e">
        <f>COUNTIF(#REF!, "&gt;= " &amp; P40) - COUNTIF(#REF!, "&gt;=" &amp; P41)</f>
        <v>#REF!</v>
      </c>
      <c r="R40" s="25" t="e">
        <f t="shared" si="8"/>
        <v>#REF!</v>
      </c>
      <c r="S40" s="31" t="e">
        <f>COUNTIF(#REF!, "&gt;= " &amp; R40) - COUNTIF(#REF!, "&gt;=" &amp; R41)</f>
        <v>#REF!</v>
      </c>
      <c r="T40" s="25">
        <f t="shared" ca="1" si="9"/>
        <v>107.04651162790704</v>
      </c>
      <c r="U40" s="26">
        <f t="shared" ca="1" si="0"/>
        <v>0</v>
      </c>
    </row>
    <row r="41" spans="1:21" x14ac:dyDescent="0.2">
      <c r="D41" s="20">
        <f t="shared" si="1"/>
        <v>109.83720930232565</v>
      </c>
      <c r="E41">
        <f>COUNTIF(Vertices[Degree], "&gt;= " &amp; D41) - COUNTIF(Vertices[Degree], "&gt;=" &amp; D42)</f>
        <v>0</v>
      </c>
      <c r="F41" s="27" t="e">
        <f t="shared" si="2"/>
        <v>#REF!</v>
      </c>
      <c r="G41" s="28" t="e">
        <f>COUNTIF(#REF!, "&gt;= " &amp; F41) - COUNTIF(#REF!, "&gt;=" &amp; F42)</f>
        <v>#REF!</v>
      </c>
      <c r="H41" s="27" t="e">
        <f t="shared" si="3"/>
        <v>#REF!</v>
      </c>
      <c r="I41" s="28" t="e">
        <f>COUNTIF(#REF!, "&gt;= " &amp; H41) - COUNTIF(#REF!, "&gt;=" &amp; H42)</f>
        <v>#REF!</v>
      </c>
      <c r="J41" s="27">
        <f t="shared" si="4"/>
        <v>13409.450621162803</v>
      </c>
      <c r="K41" s="28">
        <f>COUNTIF(Vertices[Betweenness Centrality], "&gt;= " &amp; J41) - COUNTIF(Vertices[Betweenness Centrality], "&gt;=" &amp; J42)</f>
        <v>0</v>
      </c>
      <c r="L41" s="27">
        <f t="shared" si="5"/>
        <v>3.7171162790697672E-3</v>
      </c>
      <c r="M41" s="28">
        <f>COUNTIF(Vertices[Closeness Centrality], "&gt;= " &amp; L41) - COUNTIF(Vertices[Closeness Centrality], "&gt;=" &amp; L42)</f>
        <v>0</v>
      </c>
      <c r="N41" s="27">
        <f t="shared" si="6"/>
        <v>5.5553186046511674E-2</v>
      </c>
      <c r="O41" s="28">
        <f>COUNTIF(Vertices[Eigenvector Centrality], "&gt;= " &amp; N41) - COUNTIF(Vertices[Eigenvector Centrality], "&gt;=" &amp; N42)</f>
        <v>0</v>
      </c>
      <c r="P41" s="27" t="e">
        <f t="shared" si="7"/>
        <v>#REF!</v>
      </c>
      <c r="Q41" s="28" t="e">
        <f>COUNTIF(#REF!, "&gt;= " &amp; P41) - COUNTIF(#REF!, "&gt;=" &amp; P42)</f>
        <v>#REF!</v>
      </c>
      <c r="R41" s="27" t="e">
        <f t="shared" si="8"/>
        <v>#REF!</v>
      </c>
      <c r="S41" s="32" t="e">
        <f>COUNTIF(#REF!, "&gt;= " &amp; R41) - COUNTIF(#REF!, "&gt;=" &amp; R42)</f>
        <v>#REF!</v>
      </c>
      <c r="T41" s="27">
        <f t="shared" ca="1" si="9"/>
        <v>109.83720930232565</v>
      </c>
      <c r="U41" s="28">
        <f t="shared" ca="1" si="0"/>
        <v>0</v>
      </c>
    </row>
    <row r="42" spans="1:21" x14ac:dyDescent="0.2">
      <c r="D42" s="20">
        <f t="shared" si="1"/>
        <v>112.62790697674426</v>
      </c>
      <c r="E42">
        <f>COUNTIF(Vertices[Degree], "&gt;= " &amp; D42) - COUNTIF(Vertices[Degree], "&gt;=" &amp; D43)</f>
        <v>0</v>
      </c>
      <c r="F42" s="25" t="e">
        <f t="shared" si="2"/>
        <v>#REF!</v>
      </c>
      <c r="G42" s="26" t="e">
        <f>COUNTIF(#REF!, "&gt;= " &amp; F42) - COUNTIF(#REF!, "&gt;=" &amp; F43)</f>
        <v>#REF!</v>
      </c>
      <c r="H42" s="25" t="e">
        <f t="shared" si="3"/>
        <v>#REF!</v>
      </c>
      <c r="I42" s="26" t="e">
        <f>COUNTIF(#REF!, "&gt;= " &amp; H42) - COUNTIF(#REF!, "&gt;=" &amp; H43)</f>
        <v>#REF!</v>
      </c>
      <c r="J42" s="25">
        <f t="shared" si="4"/>
        <v>13753.282688372106</v>
      </c>
      <c r="K42" s="26">
        <f>COUNTIF(Vertices[Betweenness Centrality], "&gt;= " &amp; J42) - COUNTIF(Vertices[Betweenness Centrality], "&gt;=" &amp; J43)</f>
        <v>0</v>
      </c>
      <c r="L42" s="25">
        <f t="shared" si="5"/>
        <v>3.7798372093023253E-3</v>
      </c>
      <c r="M42" s="26">
        <f>COUNTIF(Vertices[Closeness Centrality], "&gt;= " &amp; L42) - COUNTIF(Vertices[Closeness Centrality], "&gt;=" &amp; L43)</f>
        <v>0</v>
      </c>
      <c r="N42" s="25">
        <f t="shared" si="6"/>
        <v>5.697513953488377E-2</v>
      </c>
      <c r="O42" s="26">
        <f>COUNTIF(Vertices[Eigenvector Centrality], "&gt;= " &amp; N42) - COUNTIF(Vertices[Eigenvector Centrality], "&gt;=" &amp; N43)</f>
        <v>0</v>
      </c>
      <c r="P42" s="25" t="e">
        <f t="shared" si="7"/>
        <v>#REF!</v>
      </c>
      <c r="Q42" s="26" t="e">
        <f>COUNTIF(#REF!, "&gt;= " &amp; P42) - COUNTIF(#REF!, "&gt;=" &amp; P43)</f>
        <v>#REF!</v>
      </c>
      <c r="R42" s="25" t="e">
        <f t="shared" si="8"/>
        <v>#REF!</v>
      </c>
      <c r="S42" s="31" t="e">
        <f>COUNTIF(#REF!, "&gt;= " &amp; R42) - COUNTIF(#REF!, "&gt;=" &amp; R43)</f>
        <v>#REF!</v>
      </c>
      <c r="T42" s="25">
        <f t="shared" ca="1" si="9"/>
        <v>112.62790697674426</v>
      </c>
      <c r="U42" s="26">
        <f t="shared" ca="1" si="0"/>
        <v>0</v>
      </c>
    </row>
    <row r="43" spans="1:21" x14ac:dyDescent="0.2">
      <c r="A43" s="21" t="s">
        <v>66</v>
      </c>
      <c r="B43" s="34">
        <f>IF(COUNT(Vertices[Degree])&gt;0, D2, NoMetricMessage)</f>
        <v>1</v>
      </c>
      <c r="D43" s="20">
        <f t="shared" si="1"/>
        <v>115.41860465116287</v>
      </c>
      <c r="E43">
        <f>COUNTIF(Vertices[Degree], "&gt;= " &amp; D43) - COUNTIF(Vertices[Degree], "&gt;=" &amp; D44)</f>
        <v>0</v>
      </c>
      <c r="F43" s="27" t="e">
        <f t="shared" si="2"/>
        <v>#REF!</v>
      </c>
      <c r="G43" s="28" t="e">
        <f>COUNTIF(#REF!, "&gt;= " &amp; F43) - COUNTIF(#REF!, "&gt;=" &amp; F44)</f>
        <v>#REF!</v>
      </c>
      <c r="H43" s="27" t="e">
        <f t="shared" si="3"/>
        <v>#REF!</v>
      </c>
      <c r="I43" s="28" t="e">
        <f>COUNTIF(#REF!, "&gt;= " &amp; H43) - COUNTIF(#REF!, "&gt;=" &amp; H44)</f>
        <v>#REF!</v>
      </c>
      <c r="J43" s="27">
        <f t="shared" si="4"/>
        <v>14097.11475558141</v>
      </c>
      <c r="K43" s="28">
        <f>COUNTIF(Vertices[Betweenness Centrality], "&gt;= " &amp; J43) - COUNTIF(Vertices[Betweenness Centrality], "&gt;=" &amp; J44)</f>
        <v>0</v>
      </c>
      <c r="L43" s="27">
        <f t="shared" si="5"/>
        <v>3.8425581395348835E-3</v>
      </c>
      <c r="M43" s="28">
        <f>COUNTIF(Vertices[Closeness Centrality], "&gt;= " &amp; L43) - COUNTIF(Vertices[Closeness Centrality], "&gt;=" &amp; L44)</f>
        <v>0</v>
      </c>
      <c r="N43" s="27">
        <f t="shared" si="6"/>
        <v>5.8397093023255867E-2</v>
      </c>
      <c r="O43" s="28">
        <f>COUNTIF(Vertices[Eigenvector Centrality], "&gt;= " &amp; N43) - COUNTIF(Vertices[Eigenvector Centrality], "&gt;=" &amp; N44)</f>
        <v>0</v>
      </c>
      <c r="P43" s="27" t="e">
        <f t="shared" si="7"/>
        <v>#REF!</v>
      </c>
      <c r="Q43" s="28" t="e">
        <f>COUNTIF(#REF!, "&gt;= " &amp; P43) - COUNTIF(#REF!, "&gt;=" &amp; P44)</f>
        <v>#REF!</v>
      </c>
      <c r="R43" s="27" t="e">
        <f t="shared" si="8"/>
        <v>#REF!</v>
      </c>
      <c r="S43" s="32" t="e">
        <f>COUNTIF(#REF!, "&gt;= " &amp; R43) - COUNTIF(#REF!, "&gt;=" &amp; R44)</f>
        <v>#REF!</v>
      </c>
      <c r="T43" s="27">
        <f t="shared" ca="1" si="9"/>
        <v>115.41860465116287</v>
      </c>
      <c r="U43" s="28">
        <f t="shared" ca="1" si="0"/>
        <v>0</v>
      </c>
    </row>
    <row r="44" spans="1:21" x14ac:dyDescent="0.2">
      <c r="A44" s="21" t="s">
        <v>67</v>
      </c>
      <c r="B44" s="34">
        <f>IF(COUNT(Vertices[Degree])&gt;0, D45, NoMetricMessage)</f>
        <v>121</v>
      </c>
      <c r="D44" s="20">
        <f t="shared" si="1"/>
        <v>118.20930232558148</v>
      </c>
      <c r="E44">
        <f>COUNTIF(Vertices[Degree], "&gt;= " &amp; D44) - COUNTIF(Vertices[Degree], "&gt;=" &amp; D45)</f>
        <v>0</v>
      </c>
      <c r="F44" s="25" t="e">
        <f t="shared" si="2"/>
        <v>#REF!</v>
      </c>
      <c r="G44" s="26" t="e">
        <f>COUNTIF(#REF!, "&gt;= " &amp; F44) - COUNTIF(#REF!, "&gt;=" &amp; F45)</f>
        <v>#REF!</v>
      </c>
      <c r="H44" s="25" t="e">
        <f t="shared" si="3"/>
        <v>#REF!</v>
      </c>
      <c r="I44" s="26" t="e">
        <f>COUNTIF(#REF!, "&gt;= " &amp; H44) - COUNTIF(#REF!, "&gt;=" &amp; H45)</f>
        <v>#REF!</v>
      </c>
      <c r="J44" s="25">
        <f t="shared" si="4"/>
        <v>14440.946822790713</v>
      </c>
      <c r="K44" s="26">
        <f>COUNTIF(Vertices[Betweenness Centrality], "&gt;= " &amp; J44) - COUNTIF(Vertices[Betweenness Centrality], "&gt;=" &amp; J45)</f>
        <v>0</v>
      </c>
      <c r="L44" s="25">
        <f t="shared" si="5"/>
        <v>3.9052790697674416E-3</v>
      </c>
      <c r="M44" s="26">
        <f>COUNTIF(Vertices[Closeness Centrality], "&gt;= " &amp; L44) - COUNTIF(Vertices[Closeness Centrality], "&gt;=" &amp; L45)</f>
        <v>0</v>
      </c>
      <c r="N44" s="25">
        <f t="shared" si="6"/>
        <v>5.9819046511627963E-2</v>
      </c>
      <c r="O44" s="26">
        <f>COUNTIF(Vertices[Eigenvector Centrality], "&gt;= " &amp; N44) - COUNTIF(Vertices[Eigenvector Centrality], "&gt;=" &amp; N45)</f>
        <v>0</v>
      </c>
      <c r="P44" s="25" t="e">
        <f t="shared" si="7"/>
        <v>#REF!</v>
      </c>
      <c r="Q44" s="26" t="e">
        <f>COUNTIF(#REF!, "&gt;= " &amp; P44) - COUNTIF(#REF!, "&gt;=" &amp; P45)</f>
        <v>#REF!</v>
      </c>
      <c r="R44" s="25" t="e">
        <f t="shared" si="8"/>
        <v>#REF!</v>
      </c>
      <c r="S44" s="31" t="e">
        <f>COUNTIF(#REF!, "&gt;= " &amp; R44) - COUNTIF(#REF!, "&gt;=" &amp; R45)</f>
        <v>#REF!</v>
      </c>
      <c r="T44" s="25">
        <f t="shared" ca="1" si="9"/>
        <v>118.20930232558148</v>
      </c>
      <c r="U44" s="26">
        <f t="shared" ca="1" si="0"/>
        <v>0</v>
      </c>
    </row>
    <row r="45" spans="1:21" x14ac:dyDescent="0.2">
      <c r="A45" s="21" t="s">
        <v>68</v>
      </c>
      <c r="B45" s="35">
        <f>IFERROR(AVERAGE(Vertices[Degree]),NoMetricMessage)</f>
        <v>5.1567567567567565</v>
      </c>
      <c r="D45" s="20">
        <f>MAX(Vertices[Degree])</f>
        <v>121</v>
      </c>
      <c r="E45">
        <f>COUNTIF(Vertices[Degree], "&gt;= " &amp; D45) - COUNTIF(Vertices[Degree], "&gt;=" &amp; D46)</f>
        <v>1</v>
      </c>
      <c r="F45" s="29" t="e">
        <f>MAX(#REF!)</f>
        <v>#REF!</v>
      </c>
      <c r="G45" s="30" t="e">
        <f>COUNTIF(#REF!, "&gt;= " &amp; F45) - COUNTIF(#REF!, "&gt;=" &amp; F46)</f>
        <v>#REF!</v>
      </c>
      <c r="H45" s="29" t="e">
        <f>MAX(#REF!)</f>
        <v>#REF!</v>
      </c>
      <c r="I45" s="30" t="e">
        <f>COUNTIF(#REF!, "&gt;= " &amp; H45) - COUNTIF(#REF!, "&gt;=" &amp; H46)</f>
        <v>#REF!</v>
      </c>
      <c r="J45" s="29">
        <f>MAX(Vertices[Betweenness Centrality])</f>
        <v>14784.77889</v>
      </c>
      <c r="K45" s="30">
        <f>COUNTIF(Vertices[Betweenness Centrality], "&gt;= " &amp; J45) - COUNTIF(Vertices[Betweenness Centrality], "&gt;=" &amp; J46)</f>
        <v>1</v>
      </c>
      <c r="L45" s="29">
        <f>MAX(Vertices[Closeness Centrality])</f>
        <v>3.9680000000000002E-3</v>
      </c>
      <c r="M45" s="30">
        <f>COUNTIF(Vertices[Closeness Centrality], "&gt;= " &amp; L45) - COUNTIF(Vertices[Closeness Centrality], "&gt;=" &amp; L46)</f>
        <v>1</v>
      </c>
      <c r="N45" s="29">
        <f>MAX(Vertices[Eigenvector Centrality])</f>
        <v>6.1240999999999997E-2</v>
      </c>
      <c r="O45" s="30">
        <f>COUNTIF(Vertices[Eigenvector Centrality], "&gt;= " &amp; N45) - COUNTIF(Vertices[Eigenvector Centrality], "&gt;=" &amp; N46)</f>
        <v>1</v>
      </c>
      <c r="P45" s="29" t="e">
        <f>MAX(#REF!)</f>
        <v>#REF!</v>
      </c>
      <c r="Q45" s="30" t="e">
        <f>COUNTIF(#REF!, "&gt;= " &amp; P45) - COUNTIF(#REF!, "&gt;=" &amp; P46)</f>
        <v>#REF!</v>
      </c>
      <c r="R45" s="29" t="e">
        <f>MAX(#REF!)</f>
        <v>#REF!</v>
      </c>
      <c r="S45" s="33" t="e">
        <f>COUNTIF(#REF!, "&gt;= " &amp; R45) - COUNTIF(#REF!, "&gt;=" &amp; R46)</f>
        <v>#REF!</v>
      </c>
      <c r="T45" s="29">
        <f ca="1">MAX(INDIRECT(DynamicFilterSourceColumnRange))</f>
        <v>121</v>
      </c>
      <c r="U45" s="30">
        <f t="shared" ca="1" si="0"/>
        <v>1</v>
      </c>
    </row>
    <row r="46" spans="1:21" x14ac:dyDescent="0.2">
      <c r="A46" s="21" t="s">
        <v>69</v>
      </c>
      <c r="B46" s="35">
        <f>IFERROR(MEDIAN(Vertices[Degree]),NoMetricMessage)</f>
        <v>3</v>
      </c>
    </row>
    <row r="57" spans="1:2" x14ac:dyDescent="0.2">
      <c r="A57" s="21" t="s">
        <v>77</v>
      </c>
      <c r="B57" s="35">
        <f>IF(COUNT(Vertices[Betweenness Centrality])&gt;0, J2, NoMetricMessage)</f>
        <v>0</v>
      </c>
    </row>
    <row r="58" spans="1:2" x14ac:dyDescent="0.2">
      <c r="A58" s="21" t="s">
        <v>78</v>
      </c>
      <c r="B58" s="35">
        <f>IF(COUNT(Vertices[Betweenness Centrality])&gt;0, J45, NoMetricMessage)</f>
        <v>14784.77889</v>
      </c>
    </row>
    <row r="59" spans="1:2" x14ac:dyDescent="0.2">
      <c r="A59" s="21" t="s">
        <v>79</v>
      </c>
      <c r="B59" s="35">
        <f>IFERROR(AVERAGE(Vertices[Betweenness Centrality]),NoMetricMessage)</f>
        <v>148.957544227027</v>
      </c>
    </row>
    <row r="60" spans="1:2" x14ac:dyDescent="0.2">
      <c r="A60" s="21" t="s">
        <v>80</v>
      </c>
      <c r="B60" s="35">
        <f>IFERROR(MEDIAN(Vertices[Betweenness Centrality]),NoMetricMessage)</f>
        <v>2.8166669999999998</v>
      </c>
    </row>
    <row r="71" spans="1:2" x14ac:dyDescent="0.2">
      <c r="A71" s="21" t="s">
        <v>83</v>
      </c>
      <c r="B71" s="35">
        <f>IF(COUNT(Vertices[Closeness Centrality])&gt;0, L2, NoMetricMessage)</f>
        <v>1.271E-3</v>
      </c>
    </row>
    <row r="72" spans="1:2" x14ac:dyDescent="0.2">
      <c r="A72" s="21" t="s">
        <v>84</v>
      </c>
      <c r="B72" s="35">
        <f>IF(COUNT(Vertices[Closeness Centrality])&gt;0, L45, NoMetricMessage)</f>
        <v>3.9680000000000002E-3</v>
      </c>
    </row>
    <row r="73" spans="1:2" x14ac:dyDescent="0.2">
      <c r="A73" s="21" t="s">
        <v>85</v>
      </c>
      <c r="B73" s="35">
        <f>IFERROR(AVERAGE(Vertices[Closeness Centrality]),NoMetricMessage)</f>
        <v>2.1286594594594607E-3</v>
      </c>
    </row>
    <row r="74" spans="1:2" x14ac:dyDescent="0.2">
      <c r="A74" s="21" t="s">
        <v>86</v>
      </c>
      <c r="B74" s="35">
        <f>IFERROR(MEDIAN(Vertices[Closeness Centrality]),NoMetricMessage)</f>
        <v>2.3089999999999999E-3</v>
      </c>
    </row>
    <row r="85" spans="1:2" x14ac:dyDescent="0.2">
      <c r="A85" s="21" t="s">
        <v>89</v>
      </c>
      <c r="B85" s="35">
        <f>IF(COUNT(Vertices[Eigenvector Centrality])&gt;0, N2, NoMetricMessage)</f>
        <v>9.7E-5</v>
      </c>
    </row>
    <row r="86" spans="1:2" x14ac:dyDescent="0.2">
      <c r="A86" s="21" t="s">
        <v>90</v>
      </c>
      <c r="B86" s="35">
        <f>IF(COUNT(Vertices[Eigenvector Centrality])&gt;0, N45, NoMetricMessage)</f>
        <v>6.1240999999999997E-2</v>
      </c>
    </row>
    <row r="87" spans="1:2" x14ac:dyDescent="0.2">
      <c r="A87" s="21" t="s">
        <v>91</v>
      </c>
      <c r="B87" s="35">
        <f>IFERROR(AVERAGE(Vertices[Eigenvector Centrality]),NoMetricMessage)</f>
        <v>5.3667027027026991E-3</v>
      </c>
    </row>
    <row r="88" spans="1:2" x14ac:dyDescent="0.2">
      <c r="A88" s="21" t="s">
        <v>92</v>
      </c>
      <c r="B88" s="35">
        <f>IFERROR(MEDIAN(Vertices[Eigenvector Centrality]),NoMetricMessage)</f>
        <v>4.7710000000000001E-3</v>
      </c>
    </row>
  </sheetData>
  <dataConsolidate/>
  <pageMargins left="0.7" right="0.7" top="0.75" bottom="0.75" header="0.3" footer="0.3"/>
  <pageSetup orientation="portrait" horizontalDpi="0" verticalDpi="0" r:id="rId1"/>
  <drawing r:id="rId2"/>
  <legacyDrawing r:id="rId3"/>
  <tableParts count="4">
    <tablePart r:id="rId4"/>
    <tablePart r:id="rId5"/>
    <tablePart r:id="rId6"/>
    <tablePart r:id="rId7"/>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dimension ref="A1:R23"/>
  <sheetViews>
    <sheetView workbookViewId="0">
      <selection activeCell="A2" sqref="A2"/>
    </sheetView>
  </sheetViews>
  <sheetFormatPr baseColWidth="10" defaultColWidth="8.83203125" defaultRowHeight="15" x14ac:dyDescent="0.2"/>
  <cols>
    <col min="1" max="1" width="10.5" style="1" bestFit="1" customWidth="1"/>
    <col min="2" max="2" width="12.5" style="1" bestFit="1" customWidth="1"/>
    <col min="3" max="3" width="22.83203125" bestFit="1" customWidth="1"/>
    <col min="4" max="4" width="16.83203125" bestFit="1" customWidth="1"/>
    <col min="5" max="6" width="16.83203125" customWidth="1"/>
    <col min="7" max="7" width="14.33203125" bestFit="1" customWidth="1"/>
    <col min="8" max="8" width="14.33203125" customWidth="1"/>
    <col min="10" max="10" width="39.1640625" bestFit="1" customWidth="1"/>
    <col min="11" max="11" width="10.83203125" bestFit="1" customWidth="1"/>
    <col min="13" max="13" width="8.5" bestFit="1" customWidth="1"/>
    <col min="14" max="14" width="10" bestFit="1" customWidth="1"/>
    <col min="15" max="15" width="11.83203125" bestFit="1" customWidth="1"/>
    <col min="16" max="16" width="12.1640625" bestFit="1" customWidth="1"/>
  </cols>
  <sheetData>
    <row r="1" spans="1:18" s="3" customFormat="1" ht="36" customHeight="1" x14ac:dyDescent="0.2">
      <c r="A1" s="4" t="s">
        <v>3</v>
      </c>
      <c r="B1" s="4" t="s">
        <v>102</v>
      </c>
      <c r="C1" s="3" t="s">
        <v>4</v>
      </c>
      <c r="D1" s="3" t="s">
        <v>5</v>
      </c>
      <c r="E1" s="3" t="s">
        <v>125</v>
      </c>
      <c r="F1" s="4" t="s">
        <v>126</v>
      </c>
      <c r="G1" s="3" t="s">
        <v>9</v>
      </c>
      <c r="H1" s="3" t="s">
        <v>53</v>
      </c>
      <c r="J1" s="3" t="s">
        <v>13</v>
      </c>
      <c r="K1" s="3" t="s">
        <v>12</v>
      </c>
      <c r="M1" s="3" t="s">
        <v>15</v>
      </c>
      <c r="N1" s="3" t="s">
        <v>16</v>
      </c>
      <c r="O1" s="3" t="s">
        <v>17</v>
      </c>
      <c r="P1" s="3" t="s">
        <v>18</v>
      </c>
    </row>
    <row r="2" spans="1:18" x14ac:dyDescent="0.2">
      <c r="A2" s="1" t="s">
        <v>37</v>
      </c>
      <c r="B2" s="1" t="s">
        <v>103</v>
      </c>
      <c r="C2" t="s">
        <v>40</v>
      </c>
      <c r="D2" t="s">
        <v>41</v>
      </c>
      <c r="E2" t="s">
        <v>41</v>
      </c>
      <c r="F2" s="1" t="s">
        <v>37</v>
      </c>
      <c r="G2" t="s">
        <v>51</v>
      </c>
      <c r="H2" t="s">
        <v>122</v>
      </c>
      <c r="J2" t="s">
        <v>14</v>
      </c>
      <c r="K2">
        <v>108</v>
      </c>
      <c r="M2" t="s">
        <v>110</v>
      </c>
      <c r="N2" t="s">
        <v>10</v>
      </c>
      <c r="O2">
        <v>124.122680664062</v>
      </c>
      <c r="P2">
        <v>9880.3564453125</v>
      </c>
    </row>
    <row r="3" spans="1:18" x14ac:dyDescent="0.2">
      <c r="A3" s="1" t="s">
        <v>38</v>
      </c>
      <c r="B3" s="1" t="s">
        <v>104</v>
      </c>
      <c r="C3" t="s">
        <v>38</v>
      </c>
      <c r="D3" t="s">
        <v>42</v>
      </c>
      <c r="E3" t="s">
        <v>42</v>
      </c>
      <c r="F3" s="1" t="s">
        <v>38</v>
      </c>
      <c r="G3" t="s">
        <v>52</v>
      </c>
      <c r="H3" t="s">
        <v>54</v>
      </c>
      <c r="J3" t="s">
        <v>22</v>
      </c>
      <c r="K3" t="s">
        <v>23</v>
      </c>
      <c r="M3" t="s">
        <v>110</v>
      </c>
      <c r="N3" t="s">
        <v>11</v>
      </c>
      <c r="O3">
        <v>168.88236999511699</v>
      </c>
      <c r="P3">
        <v>9818.142578125</v>
      </c>
    </row>
    <row r="4" spans="1:18" x14ac:dyDescent="0.2">
      <c r="A4" s="1" t="s">
        <v>39</v>
      </c>
      <c r="B4" s="1" t="s">
        <v>105</v>
      </c>
      <c r="C4" t="s">
        <v>39</v>
      </c>
      <c r="D4" t="s">
        <v>43</v>
      </c>
      <c r="E4" t="s">
        <v>43</v>
      </c>
      <c r="F4" s="1" t="s">
        <v>39</v>
      </c>
      <c r="G4">
        <v>0</v>
      </c>
      <c r="H4" t="s">
        <v>55</v>
      </c>
      <c r="J4" t="s">
        <v>63</v>
      </c>
      <c r="M4" t="s">
        <v>110</v>
      </c>
      <c r="N4" t="s">
        <v>24</v>
      </c>
      <c r="O4">
        <v>1</v>
      </c>
      <c r="P4">
        <v>140</v>
      </c>
    </row>
    <row r="5" spans="1:18" ht="409.6" x14ac:dyDescent="0.2">
      <c r="A5">
        <v>1</v>
      </c>
      <c r="B5" s="1" t="s">
        <v>106</v>
      </c>
      <c r="C5" t="s">
        <v>37</v>
      </c>
      <c r="D5" t="s">
        <v>44</v>
      </c>
      <c r="E5" t="s">
        <v>44</v>
      </c>
      <c r="F5">
        <v>1</v>
      </c>
      <c r="G5">
        <v>1</v>
      </c>
      <c r="H5" t="s">
        <v>56</v>
      </c>
      <c r="J5" t="s">
        <v>129</v>
      </c>
      <c r="K5" s="7" t="s">
        <v>1448</v>
      </c>
      <c r="M5" t="s">
        <v>110</v>
      </c>
      <c r="N5" t="s">
        <v>33</v>
      </c>
      <c r="O5">
        <v>1.5</v>
      </c>
      <c r="P5">
        <v>10</v>
      </c>
    </row>
    <row r="6" spans="1:18" x14ac:dyDescent="0.2">
      <c r="A6">
        <v>0</v>
      </c>
      <c r="B6" s="1" t="s">
        <v>107</v>
      </c>
      <c r="C6">
        <v>1</v>
      </c>
      <c r="D6" t="s">
        <v>45</v>
      </c>
      <c r="E6" t="s">
        <v>45</v>
      </c>
      <c r="F6">
        <v>0</v>
      </c>
      <c r="H6" t="s">
        <v>57</v>
      </c>
      <c r="J6" t="s">
        <v>130</v>
      </c>
      <c r="K6">
        <v>3</v>
      </c>
      <c r="R6" t="s">
        <v>101</v>
      </c>
    </row>
    <row r="7" spans="1:18" x14ac:dyDescent="0.2">
      <c r="A7">
        <v>2</v>
      </c>
      <c r="B7">
        <v>1</v>
      </c>
      <c r="C7">
        <v>0</v>
      </c>
      <c r="D7" t="s">
        <v>46</v>
      </c>
      <c r="E7" t="s">
        <v>46</v>
      </c>
      <c r="F7">
        <v>2</v>
      </c>
      <c r="H7" t="s">
        <v>58</v>
      </c>
      <c r="J7" t="s">
        <v>131</v>
      </c>
      <c r="K7" t="s">
        <v>1446</v>
      </c>
    </row>
    <row r="8" spans="1:18" x14ac:dyDescent="0.2">
      <c r="A8"/>
      <c r="B8">
        <v>2</v>
      </c>
      <c r="C8">
        <v>2</v>
      </c>
      <c r="D8" t="s">
        <v>47</v>
      </c>
      <c r="E8" t="s">
        <v>47</v>
      </c>
      <c r="H8" t="s">
        <v>59</v>
      </c>
      <c r="J8" t="s">
        <v>132</v>
      </c>
      <c r="K8" t="s">
        <v>1447</v>
      </c>
    </row>
    <row r="9" spans="1:18" ht="409.6" x14ac:dyDescent="0.2">
      <c r="A9"/>
      <c r="B9">
        <v>3</v>
      </c>
      <c r="C9">
        <v>4</v>
      </c>
      <c r="D9" t="s">
        <v>48</v>
      </c>
      <c r="E9" t="s">
        <v>48</v>
      </c>
      <c r="H9" t="s">
        <v>60</v>
      </c>
      <c r="J9" t="s">
        <v>325</v>
      </c>
      <c r="K9" s="48" t="s">
        <v>1449</v>
      </c>
    </row>
    <row r="10" spans="1:18" ht="409.6" x14ac:dyDescent="0.2">
      <c r="A10"/>
      <c r="B10">
        <v>4</v>
      </c>
      <c r="D10" t="s">
        <v>49</v>
      </c>
      <c r="E10" t="s">
        <v>49</v>
      </c>
      <c r="H10" t="s">
        <v>61</v>
      </c>
      <c r="J10" t="s">
        <v>1091</v>
      </c>
      <c r="K10" s="7" t="s">
        <v>1450</v>
      </c>
    </row>
    <row r="11" spans="1:18" x14ac:dyDescent="0.2">
      <c r="A11"/>
      <c r="B11">
        <v>5</v>
      </c>
      <c r="D11" t="s">
        <v>34</v>
      </c>
      <c r="E11">
        <v>1</v>
      </c>
      <c r="H11" t="s">
        <v>62</v>
      </c>
    </row>
    <row r="12" spans="1:18" x14ac:dyDescent="0.2">
      <c r="A12"/>
      <c r="B12"/>
      <c r="D12" t="s">
        <v>50</v>
      </c>
      <c r="E12">
        <v>2</v>
      </c>
      <c r="H12">
        <v>0</v>
      </c>
    </row>
    <row r="13" spans="1:18" x14ac:dyDescent="0.2">
      <c r="A13"/>
      <c r="B13"/>
      <c r="D13">
        <v>1</v>
      </c>
      <c r="E13">
        <v>3</v>
      </c>
      <c r="H13">
        <v>1</v>
      </c>
    </row>
    <row r="14" spans="1:18" x14ac:dyDescent="0.2">
      <c r="D14">
        <v>2</v>
      </c>
      <c r="E14">
        <v>4</v>
      </c>
      <c r="H14">
        <v>2</v>
      </c>
    </row>
    <row r="15" spans="1:18" x14ac:dyDescent="0.2">
      <c r="D15">
        <v>3</v>
      </c>
      <c r="E15">
        <v>5</v>
      </c>
      <c r="H15">
        <v>3</v>
      </c>
    </row>
    <row r="16" spans="1:18" x14ac:dyDescent="0.2">
      <c r="D16">
        <v>4</v>
      </c>
      <c r="E16">
        <v>6</v>
      </c>
      <c r="H16">
        <v>4</v>
      </c>
    </row>
    <row r="17" spans="4:8" x14ac:dyDescent="0.2">
      <c r="D17">
        <v>5</v>
      </c>
      <c r="E17">
        <v>7</v>
      </c>
      <c r="H17">
        <v>5</v>
      </c>
    </row>
    <row r="18" spans="4:8" x14ac:dyDescent="0.2">
      <c r="D18">
        <v>6</v>
      </c>
      <c r="E18">
        <v>8</v>
      </c>
      <c r="H18">
        <v>6</v>
      </c>
    </row>
    <row r="19" spans="4:8" x14ac:dyDescent="0.2">
      <c r="D19">
        <v>7</v>
      </c>
      <c r="E19">
        <v>9</v>
      </c>
      <c r="H19">
        <v>7</v>
      </c>
    </row>
    <row r="20" spans="4:8" x14ac:dyDescent="0.2">
      <c r="D20">
        <v>8</v>
      </c>
      <c r="H20">
        <v>8</v>
      </c>
    </row>
    <row r="21" spans="4:8" x14ac:dyDescent="0.2">
      <c r="D21">
        <v>9</v>
      </c>
      <c r="H21">
        <v>9</v>
      </c>
    </row>
    <row r="22" spans="4:8" x14ac:dyDescent="0.2">
      <c r="D22">
        <v>10</v>
      </c>
    </row>
    <row r="23" spans="4:8" x14ac:dyDescent="0.2">
      <c r="D23">
        <v>11</v>
      </c>
    </row>
  </sheetData>
  <dataConsolidate/>
  <pageMargins left="0.7" right="0.7" top="0.75" bottom="0.75" header="0.3" footer="0.3"/>
  <pageSetup orientation="portrait" horizontalDpi="0" verticalDpi="0" r:id="rId1"/>
  <drawing r:id="rId2"/>
  <tableParts count="2">
    <tablePart r:id="rId3"/>
    <tablePart r:id="rId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cdm:cachedDataManifest xmlns:cdm="http://schemas.microsoft.com/2004/VisualStudio/Tools/Applications/CachedDataManifest.xsd" cdm:revision="1"/>
</file>

<file path=customXml/itemProps1.xml><?xml version="1.0" encoding="utf-8"?>
<ds:datastoreItem xmlns:ds="http://schemas.openxmlformats.org/officeDocument/2006/customXml" ds:itemID="{867F0A9C-8E1D-473F-9061-9330AF013B89}">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5</vt:i4>
      </vt:variant>
      <vt:variant>
        <vt:lpstr>Named Ranges</vt:lpstr>
      </vt:variant>
      <vt:variant>
        <vt:i4>13</vt:i4>
      </vt:variant>
    </vt:vector>
  </HeadingPairs>
  <TitlesOfParts>
    <vt:vector size="18" baseType="lpstr">
      <vt:lpstr>Edges</vt:lpstr>
      <vt:lpstr>Vertices</vt:lpstr>
      <vt:lpstr>Do Not Delete</vt:lpstr>
      <vt:lpstr>Overall Metrics</vt:lpstr>
      <vt:lpstr>Misc</vt:lpstr>
      <vt:lpstr>BinDivisor</vt:lpstr>
      <vt:lpstr>DynamicFilterForceCalculationRange</vt:lpstr>
      <vt:lpstr>DynamicFilterSourceColumnRange</vt:lpstr>
      <vt:lpstr>NoMetricMessage</vt:lpstr>
      <vt:lpstr>NotAvailable</vt:lpstr>
      <vt:lpstr>ValidBooleansDefaultFalse</vt:lpstr>
      <vt:lpstr>ValidEdgeStyles</vt:lpstr>
      <vt:lpstr>ValidEdgeVisibilities</vt:lpstr>
      <vt:lpstr>ValidGroupShapes</vt:lpstr>
      <vt:lpstr>ValidGroupVisibilities</vt:lpstr>
      <vt:lpstr>ValidVertexLabelPositions</vt:lpstr>
      <vt:lpstr>ValidVertexShapes</vt:lpstr>
      <vt:lpstr>ValidVertexVisibilities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Cline, Diane Harris</dc:creator>
  <cp:lastModifiedBy>OA</cp:lastModifiedBy>
  <dcterms:created xsi:type="dcterms:W3CDTF">2008-01-30T00:41:58Z</dcterms:created>
  <dcterms:modified xsi:type="dcterms:W3CDTF">2024-09-19T14:20:47Z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2fab5c60-e3b5-439b-8f29-2ddb446af29a</vt:lpwstr>
  </property>
  <property fmtid="{D5CDD505-2E9C-101B-9397-08002B2CF9AE}" pid="3" name="_AssemblyLocation">
    <vt:lpwstr>http://www.nodexlgraphgallery.org/NodeXLBasicSetup/Smrf.NodeXL.ExcelTemplate.vsto|aa51c0f3-62b4-4782-83a8-a15dcdd17698</vt:lpwstr>
  </property>
  <property fmtid="{D5CDD505-2E9C-101B-9397-08002B2CF9AE}" pid="4" name="_AssemblyName">
    <vt:lpwstr>4E3C66D5-58D4-491E-A7D4-64AF99AF6E8B</vt:lpwstr>
  </property>
  <property fmtid="{D5CDD505-2E9C-101B-9397-08002B2CF9AE}" pid="5" name="Solution ID">
    <vt:lpwstr>{15727DE6-F92D-4E46-ACB4-0E2C58B31A18}</vt:lpwstr>
  </property>
</Properties>
</file>