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KiCost!$J$5:$O$24</definedName>
    <definedName function="false" hidden="false" name="global_part_data" vbProcedure="false">KiCost!$A$5:$I$24</definedName>
    <definedName function="false" hidden="false" name="mouser_part_data" vbProcedure="false">KiCost!$P$5:$U$24</definedName>
    <definedName function="false" hidden="false" name="newark_part_data" vbProcedure="false">KiCost!$V$5:$AA$24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<sst xmlns="http://schemas.openxmlformats.org/spreadsheetml/2006/main" count="109" uniqueCount="77">
  <si>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</si>
  <si>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</si>
  <si>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</si>
  <si>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</si>
  <si>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</si>
  <si>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</si>
  <si>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Element14 (AUD)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</si>
  <si>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</si>
  <si>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</si>
  <si>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</si>
  <si>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</si>
  <si>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</si>
  <si>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</si>
  <si>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</si>
  <si>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</si>
  <si>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</si>
  <si>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</si>
  <si>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</si>
  <si>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</si>
  <si>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</si>
  <si>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C10</t>
  </si>
  <si>
    <t xml:space="preserve">1uF</t>
  </si>
  <si>
    <t xml:space="preserve">Capacitors_SMD:C_0603</t>
  </si>
  <si>
    <t xml:space="preserve">U1</t>
  </si>
  <si>
    <t xml:space="preserve">MIC5205-x.x</t>
  </si>
  <si>
    <t xml:space="preserve">TO_SOT_Packages_SMD:SOT-23-5</t>
  </si>
  <si>
    <t xml:space="preserve">MIC5205-3.3YM5 TR</t>
  </si>
  <si>
    <t xml:space="preserve">576-1259-1-ND</t>
  </si>
  <si>
    <t xml:space="preserve">Link</t>
  </si>
  <si>
    <t xml:space="preserve">998-MIC5205-3.3YM5TR</t>
  </si>
  <si>
    <t xml:space="preserve">C11</t>
  </si>
  <si>
    <t xml:space="preserve">1.5uF</t>
  </si>
  <si>
    <t xml:space="preserve">R1</t>
  </si>
  <si>
    <t xml:space="preserve">DNF</t>
  </si>
  <si>
    <t xml:space="preserve">Resistors_SMD:R_0603</t>
  </si>
  <si>
    <t xml:space="preserve">R8</t>
  </si>
  <si>
    <t xml:space="preserve">20R</t>
  </si>
  <si>
    <t xml:space="preserve">C1</t>
  </si>
  <si>
    <t xml:space="preserve">2.2uF</t>
  </si>
  <si>
    <t xml:space="preserve">SMD_Packages:SMD-1210_Pol</t>
  </si>
  <si>
    <t xml:space="preserve">TAJB225K035RNJ</t>
  </si>
  <si>
    <t xml:space="preserve">R2</t>
  </si>
  <si>
    <t xml:space="preserve">1k5</t>
  </si>
  <si>
    <t xml:space="preserve">C2</t>
  </si>
  <si>
    <t xml:space="preserve">470pF</t>
  </si>
  <si>
    <t xml:space="preserve">C7,C9</t>
  </si>
  <si>
    <t xml:space="preserve">10uF</t>
  </si>
  <si>
    <t xml:space="preserve">R3,R4</t>
  </si>
  <si>
    <t xml:space="preserve">68R</t>
  </si>
  <si>
    <t xml:space="preserve">R5-R7</t>
  </si>
  <si>
    <t xml:space="preserve">10k</t>
  </si>
  <si>
    <t xml:space="preserve">D1,D2</t>
  </si>
  <si>
    <t xml:space="preserve">3V6</t>
  </si>
  <si>
    <t xml:space="preserve">Diodes_SMD:SOD-323</t>
  </si>
  <si>
    <t xml:space="preserve">Dz2J036M0L</t>
  </si>
  <si>
    <t xml:space="preserve">DZ2J036M0LCT-ND</t>
  </si>
  <si>
    <t xml:space="preserve">667-DZ2J036M0L</t>
  </si>
  <si>
    <t xml:space="preserve">C8</t>
  </si>
  <si>
    <t xml:space="preserve">0.1uF</t>
  </si>
  <si>
    <t xml:space="preserve">P2</t>
  </si>
  <si>
    <t xml:space="preserve">USB_B</t>
  </si>
  <si>
    <t xml:space="preserve">Connect:USB_Micro-B</t>
  </si>
  <si>
    <t xml:space="preserve">10118194-0001LF</t>
  </si>
  <si>
    <t xml:space="preserve">609-4618-1-ND</t>
  </si>
  <si>
    <t xml:space="preserve">649-10118194-0001LF</t>
  </si>
  <si>
    <t xml:space="preserve">IC1</t>
  </si>
  <si>
    <t xml:space="preserve">ATTINY45-S</t>
  </si>
  <si>
    <t xml:space="preserve">Housings_SOIC:SOIC-8_3.9x4.9mm_Pitch1.27mm</t>
  </si>
  <si>
    <t xml:space="preserve">ATTINY45-20SU</t>
  </si>
  <si>
    <t xml:space="preserve">ATTINY45-20SU-ND</t>
  </si>
  <si>
    <t xml:space="preserve">556-ATTINY45-20SUR</t>
  </si>
  <si>
    <t xml:space="preserve">U2</t>
  </si>
  <si>
    <t xml:space="preserve">GridEye</t>
  </si>
  <si>
    <t xml:space="preserve">Grideye:AMG8851</t>
  </si>
  <si>
    <t xml:space="preserve">P1</t>
  </si>
  <si>
    <t xml:space="preserve">TC2030-IDC</t>
  </si>
  <si>
    <t xml:space="preserve">C3-C6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</si>
</sst>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microchip-technology/MIC5205-3.3YM5-TR/576-1259-1-ND/771886" TargetMode="External"/><Relationship Id="rId3" Type="http://schemas.openxmlformats.org/officeDocument/2006/relationships/hyperlink" Target="http://www.mouser.com/Search/Refine.aspx?Keyword=MIC5205-3.3YM5%20TR%20" TargetMode="External"/><Relationship Id="rId4" Type="http://schemas.openxmlformats.org/officeDocument/2006/relationships/hyperlink" Target="http://www.newark.com/webapp/wcs/stores/servlet/Search?catalogId=15003&amp;langId=-1&amp;storeId=10194&amp;gs=true&amp;st=1663083%20" TargetMode="External"/><Relationship Id="rId5" Type="http://schemas.openxmlformats.org/officeDocument/2006/relationships/hyperlink" Target="http://www.digikey.com/product-detail/en/panasonic-electronic-components/DZ2J036M0L/DZ2J036M0LCT-ND/2704456" TargetMode="External"/><Relationship Id="rId6" Type="http://schemas.openxmlformats.org/officeDocument/2006/relationships/hyperlink" Target="http://www.mouser.com/Search/Refine.aspx?Keyword=Dz2J036M0L%20" TargetMode="External"/><Relationship Id="rId7" Type="http://schemas.openxmlformats.org/officeDocument/2006/relationships/hyperlink" Target="http://www.digikey.com/product-detail/en/amphenol-fci/10118194-0001LF/609-4618-1-ND/2785382" TargetMode="External"/><Relationship Id="rId8" Type="http://schemas.openxmlformats.org/officeDocument/2006/relationships/hyperlink" Target="http://www.mouser.com/Search/Refine.aspx?Keyword=10118194-0001LF%20" TargetMode="External"/><Relationship Id="rId9" Type="http://schemas.openxmlformats.org/officeDocument/2006/relationships/hyperlink" Target="http://www.digikey.com/product-detail/en/atmel/ATTINY45-20SU/ATTINY45-20SU-ND/735466" TargetMode="External"/><Relationship Id="rId10" Type="http://schemas.openxmlformats.org/officeDocument/2006/relationships/hyperlink" Target="http://www.mouser.com/ProductDetail/Atmel/ATTINY45-20SUR/?qs=sGAEpiMZZMvqv2n3s2xjsduPWajY%252b7cdwIkceQ0fMhQ%3D" TargetMode="External"/><Relationship Id="rId1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3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6" topLeftCell="J7" activePane="bottomLeft" state="frozen"/>
      <selection pane="topLeft" activeCell="M1" activeCellId="0" sqref="M1"/>
      <selection pane="bottomLeft" activeCell="V7" activeCellId="0" sqref="V7"/>
    </sheetView>
  </sheetViews>
  <sheetFormatPr defaultRowHeight="15"/>
  <cols>
    <col collapsed="false" hidden="false" max="8" min="1" style="0" width="9.04591836734694"/>
    <col collapsed="false" hidden="false" max="9" min="9" style="0" width="15.5255102040816"/>
    <col collapsed="false" hidden="false" max="10" min="10" style="0" width="9.04591836734694"/>
    <col collapsed="false" hidden="false" max="12" min="11" style="0" width="9.04591836734694"/>
    <col collapsed="false" hidden="false" max="13" min="13" style="0" width="15.5255102040816"/>
    <col collapsed="false" hidden="false" max="15" min="14" style="0" width="9.04591836734694"/>
    <col collapsed="false" hidden="false" max="16" min="16" style="0" width="9.04591836734694"/>
    <col collapsed="false" hidden="false" max="18" min="17" style="0" width="9.04591836734694"/>
    <col collapsed="false" hidden="false" max="19" min="19" style="0" width="15.5255102040816"/>
    <col collapsed="false" hidden="false" max="21" min="20" style="0" width="9.04591836734694"/>
    <col collapsed="false" hidden="false" max="22" min="22" style="0" width="9.04591836734694"/>
    <col collapsed="false" hidden="false" max="24" min="23" style="0" width="9.04591836734694"/>
    <col collapsed="false" hidden="false" max="25" min="25" style="0" width="15.5255102040816"/>
    <col collapsed="false" hidden="false" max="27" min="26" style="0" width="9.04591836734694"/>
    <col collapsed="false" hidden="false" max="1025" min="28" style="0" width="8.50510204081633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SUM(I7:I24)</f>
        <v>2.6</v>
      </c>
      <c r="M2" s="3" t="n">
        <f aca="false">SUM(M7:M24)</f>
        <v>2.57</v>
      </c>
      <c r="S2" s="3" t="n">
        <f aca="false">SUM(S7:S24)</f>
        <v>2.681</v>
      </c>
      <c r="Y2" s="3" t="n">
        <f aca="false">SUM(Y7:Y24)</f>
        <v>4.535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2.6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D7" s="0" t="s">
        <v>22</v>
      </c>
      <c r="G7" s="0" t="n">
        <f aca="false">BoardQty*1</f>
        <v>1</v>
      </c>
      <c r="H7" s="10" t="n">
        <f aca="true">MINA(INDIRECT(ADDRESS(ROW(),COLUMN(newark_part_data)+2)),INDIRECT(ADDRESS(ROW(),COLUMN(digikey_part_data)+2)),INDIRECT(ADDRESS(ROW(),COLUMN(mouser_part_data)+2)))</f>
        <v>0</v>
      </c>
      <c r="I7" s="10" t="n">
        <f aca="false">IFERROR(G7*H7,"")</f>
        <v>0</v>
      </c>
    </row>
    <row r="8" customFormat="false" ht="13.8" hidden="false" customHeight="false" outlineLevel="0" collapsed="false">
      <c r="A8" s="0" t="s">
        <v>23</v>
      </c>
      <c r="B8" s="0" t="s">
        <v>24</v>
      </c>
      <c r="D8" s="0" t="s">
        <v>25</v>
      </c>
      <c r="F8" s="0" t="s">
        <v>26</v>
      </c>
      <c r="G8" s="0" t="n">
        <f aca="false">BoardQty*1</f>
        <v>1</v>
      </c>
      <c r="H8" s="10" t="n">
        <f aca="true">MINA(INDIRECT(ADDRESS(ROW(),COLUMN(newark_part_data)+2)),INDIRECT(ADDRESS(ROW(),COLUMN(digikey_part_data)+2)),INDIRECT(ADDRESS(ROW(),COLUMN(mouser_part_data)+2)))</f>
        <v>0.4</v>
      </c>
      <c r="I8" s="10" t="n">
        <f aca="false">IFERROR(G8*H8,"")</f>
        <v>0.4</v>
      </c>
      <c r="J8" s="0" t="n">
        <v>33014</v>
      </c>
      <c r="L8" s="10" t="n">
        <f aca="false">IFERROR(LOOKUP(IF(K8="",G8,K8),{0,1,25,100,3000},{0,0.4,0.33,0.3,0.3}),"")</f>
        <v>0.4</v>
      </c>
      <c r="M8" s="10" t="n">
        <f aca="false">IFERROR(IF(K8="",G8,K8)*L8,"")</f>
        <v>0.4</v>
      </c>
      <c r="N8" s="0" t="s">
        <v>27</v>
      </c>
      <c r="O8" s="11" t="s">
        <v>28</v>
      </c>
      <c r="P8" s="0" t="n">
        <v>6572</v>
      </c>
      <c r="R8" s="10" t="n">
        <f aca="false">IFERROR(LOOKUP(IF(Q8="",G8,Q8),{0,1,10,25,100,250,500,1000,3000},{0,0.473,0.395,0.326,0.296,0.255,0.219,0.192,0.192}),"")</f>
        <v>0.473</v>
      </c>
      <c r="S8" s="10" t="n">
        <f aca="false">IFERROR(IF(Q8="",G8,Q8)*R8,"")</f>
        <v>0.473</v>
      </c>
      <c r="T8" s="0" t="s">
        <v>29</v>
      </c>
      <c r="U8" s="11" t="s">
        <v>28</v>
      </c>
      <c r="V8" s="0" t="n">
        <v>399</v>
      </c>
      <c r="X8" s="10" t="n">
        <f aca="false">IFERROR(LOOKUP(IF(W8="",G8,W8),{0,1,25,100},{0,0.844,0.811,0.753}),"")</f>
        <v>0.844</v>
      </c>
      <c r="Y8" s="10" t="n">
        <f aca="false">IFERROR(IF(W8="",G8,W8)*X8,"")</f>
        <v>0.844</v>
      </c>
      <c r="Z8" s="0" t="n">
        <v>2510222</v>
      </c>
      <c r="AA8" s="11" t="s">
        <v>28</v>
      </c>
    </row>
    <row r="9" customFormat="false" ht="13.8" hidden="false" customHeight="false" outlineLevel="0" collapsed="false">
      <c r="A9" s="0" t="s">
        <v>30</v>
      </c>
      <c r="B9" s="0" t="s">
        <v>31</v>
      </c>
      <c r="D9" s="0" t="s">
        <v>22</v>
      </c>
      <c r="G9" s="0" t="n">
        <f aca="false">BoardQty*1</f>
        <v>1</v>
      </c>
      <c r="H9" s="10" t="n">
        <f aca="true">MINA(INDIRECT(ADDRESS(ROW(),COLUMN(newark_part_data)+2)),INDIRECT(ADDRESS(ROW(),COLUMN(digikey_part_data)+2)),INDIRECT(ADDRESS(ROW(),COLUMN(mouser_part_data)+2)))</f>
        <v>0</v>
      </c>
      <c r="I9" s="10" t="n">
        <f aca="false">IFERROR(G9*H9,"")</f>
        <v>0</v>
      </c>
    </row>
    <row r="10" customFormat="false" ht="15" hidden="false" customHeight="false" outlineLevel="0" collapsed="false">
      <c r="A10" s="0" t="s">
        <v>32</v>
      </c>
      <c r="B10" s="0" t="s">
        <v>33</v>
      </c>
      <c r="D10" s="0" t="s">
        <v>34</v>
      </c>
      <c r="G10" s="0" t="n">
        <f aca="false">BoardQty*1</f>
        <v>1</v>
      </c>
      <c r="H10" s="10" t="n">
        <f aca="true">MINA(INDIRECT(ADDRESS(ROW(),COLUMN(newark_part_data)+2)),INDIRECT(ADDRESS(ROW(),COLUMN(digikey_part_data)+2)),INDIRECT(ADDRESS(ROW(),COLUMN(mouser_part_data)+2)))</f>
        <v>0</v>
      </c>
      <c r="I10" s="10" t="n">
        <f aca="false">IFERROR(G10*H10,"")</f>
        <v>0</v>
      </c>
    </row>
    <row r="11" customFormat="false" ht="15" hidden="false" customHeight="false" outlineLevel="0" collapsed="false">
      <c r="A11" s="0" t="s">
        <v>35</v>
      </c>
      <c r="B11" s="0" t="s">
        <v>36</v>
      </c>
      <c r="D11" s="0" t="s">
        <v>34</v>
      </c>
      <c r="G11" s="0" t="n">
        <f aca="false">BoardQty*1</f>
        <v>1</v>
      </c>
      <c r="H11" s="10" t="n">
        <f aca="true">MINA(INDIRECT(ADDRESS(ROW(),COLUMN(newark_part_data)+2)),INDIRECT(ADDRESS(ROW(),COLUMN(digikey_part_data)+2)),INDIRECT(ADDRESS(ROW(),COLUMN(mouser_part_data)+2)))</f>
        <v>0</v>
      </c>
      <c r="I11" s="10" t="n">
        <f aca="false">IFERROR(G11*H11,"")</f>
        <v>0</v>
      </c>
    </row>
    <row r="12" customFormat="false" ht="13.8" hidden="false" customHeight="false" outlineLevel="0" collapsed="false">
      <c r="A12" s="0" t="s">
        <v>37</v>
      </c>
      <c r="B12" s="0" t="s">
        <v>38</v>
      </c>
      <c r="D12" s="0" t="s">
        <v>39</v>
      </c>
      <c r="F12" s="0" t="s">
        <v>40</v>
      </c>
      <c r="G12" s="0" t="n">
        <f aca="false">BoardQty*1</f>
        <v>1</v>
      </c>
      <c r="H12" s="10" t="n">
        <f aca="true">MINA(INDIRECT(ADDRESS(ROW(),COLUMN(newark_part_data)+2)),INDIRECT(ADDRESS(ROW(),COLUMN(digikey_part_data)+2)),INDIRECT(ADDRESS(ROW(),COLUMN(mouser_part_data)+2)))</f>
        <v>0.186</v>
      </c>
      <c r="I12" s="10" t="n">
        <f aca="false">IFERROR(G12*H12,"")</f>
        <v>0.186</v>
      </c>
      <c r="V12" s="0" t="n">
        <v>1563</v>
      </c>
      <c r="X12" s="0" t="n">
        <v>0.186</v>
      </c>
      <c r="Y12" s="0" t="n">
        <v>0.186</v>
      </c>
      <c r="Z12" s="0" t="n">
        <v>1432360</v>
      </c>
    </row>
    <row r="13" customFormat="false" ht="15" hidden="false" customHeight="false" outlineLevel="0" collapsed="false">
      <c r="A13" s="0" t="s">
        <v>41</v>
      </c>
      <c r="B13" s="0" t="s">
        <v>42</v>
      </c>
      <c r="D13" s="0" t="s">
        <v>34</v>
      </c>
      <c r="G13" s="0" t="n">
        <f aca="false">BoardQty*1</f>
        <v>1</v>
      </c>
      <c r="H13" s="10" t="n">
        <f aca="true">MINA(INDIRECT(ADDRESS(ROW(),COLUMN(newark_part_data)+2)),INDIRECT(ADDRESS(ROW(),COLUMN(digikey_part_data)+2)),INDIRECT(ADDRESS(ROW(),COLUMN(mouser_part_data)+2)))</f>
        <v>0</v>
      </c>
      <c r="I13" s="10" t="n">
        <f aca="false">IFERROR(G13*H13,"")</f>
        <v>0</v>
      </c>
    </row>
    <row r="14" customFormat="false" ht="15" hidden="false" customHeight="false" outlineLevel="0" collapsed="false">
      <c r="A14" s="0" t="s">
        <v>43</v>
      </c>
      <c r="B14" s="0" t="s">
        <v>44</v>
      </c>
      <c r="D14" s="0" t="s">
        <v>22</v>
      </c>
      <c r="G14" s="0" t="n">
        <f aca="false">BoardQty*1</f>
        <v>1</v>
      </c>
      <c r="H14" s="10" t="n">
        <f aca="true">MINA(INDIRECT(ADDRESS(ROW(),COLUMN(newark_part_data)+2)),INDIRECT(ADDRESS(ROW(),COLUMN(digikey_part_data)+2)),INDIRECT(ADDRESS(ROW(),COLUMN(mouser_part_data)+2)))</f>
        <v>0</v>
      </c>
      <c r="I14" s="10" t="n">
        <f aca="false">IFERROR(G14*H14,"")</f>
        <v>0</v>
      </c>
    </row>
    <row r="15" customFormat="false" ht="15" hidden="false" customHeight="false" outlineLevel="0" collapsed="false">
      <c r="A15" s="0" t="s">
        <v>45</v>
      </c>
      <c r="B15" s="0" t="s">
        <v>46</v>
      </c>
      <c r="D15" s="0" t="s">
        <v>22</v>
      </c>
      <c r="G15" s="0" t="n">
        <f aca="false">BoardQty*2</f>
        <v>2</v>
      </c>
      <c r="H15" s="10" t="n">
        <f aca="true">MINA(INDIRECT(ADDRESS(ROW(),COLUMN(newark_part_data)+2)),INDIRECT(ADDRESS(ROW(),COLUMN(digikey_part_data)+2)),INDIRECT(ADDRESS(ROW(),COLUMN(mouser_part_data)+2)))</f>
        <v>0</v>
      </c>
      <c r="I15" s="10" t="n">
        <f aca="false">IFERROR(G15*H15,"")</f>
        <v>0</v>
      </c>
    </row>
    <row r="16" customFormat="false" ht="15" hidden="false" customHeight="false" outlineLevel="0" collapsed="false">
      <c r="A16" s="0" t="s">
        <v>47</v>
      </c>
      <c r="B16" s="0" t="s">
        <v>48</v>
      </c>
      <c r="D16" s="0" t="s">
        <v>34</v>
      </c>
      <c r="G16" s="0" t="n">
        <f aca="false">BoardQty*2</f>
        <v>2</v>
      </c>
      <c r="H16" s="10" t="n">
        <f aca="true">MINA(INDIRECT(ADDRESS(ROW(),COLUMN(newark_part_data)+2)),INDIRECT(ADDRESS(ROW(),COLUMN(digikey_part_data)+2)),INDIRECT(ADDRESS(ROW(),COLUMN(mouser_part_data)+2)))</f>
        <v>0</v>
      </c>
      <c r="I16" s="10" t="n">
        <f aca="false">IFERROR(G16*H16,"")</f>
        <v>0</v>
      </c>
    </row>
    <row r="17" customFormat="false" ht="15" hidden="false" customHeight="false" outlineLevel="0" collapsed="false">
      <c r="A17" s="0" t="s">
        <v>49</v>
      </c>
      <c r="B17" s="0" t="s">
        <v>50</v>
      </c>
      <c r="D17" s="0" t="s">
        <v>34</v>
      </c>
      <c r="G17" s="0" t="n">
        <f aca="false">BoardQty*3</f>
        <v>3</v>
      </c>
      <c r="H17" s="10" t="n">
        <f aca="true">MINA(INDIRECT(ADDRESS(ROW(),COLUMN(newark_part_data)+2)),INDIRECT(ADDRESS(ROW(),COLUMN(digikey_part_data)+2)),INDIRECT(ADDRESS(ROW(),COLUMN(mouser_part_data)+2)))</f>
        <v>0</v>
      </c>
      <c r="I17" s="10" t="n">
        <f aca="false">IFERROR(G17*H17,"")</f>
        <v>0</v>
      </c>
    </row>
    <row r="18" customFormat="false" ht="13.8" hidden="false" customHeight="false" outlineLevel="0" collapsed="false">
      <c r="A18" s="0" t="s">
        <v>51</v>
      </c>
      <c r="B18" s="0" t="s">
        <v>52</v>
      </c>
      <c r="D18" s="0" t="s">
        <v>53</v>
      </c>
      <c r="F18" s="0" t="s">
        <v>54</v>
      </c>
      <c r="G18" s="0" t="n">
        <f aca="false">BoardQty*2</f>
        <v>2</v>
      </c>
      <c r="H18" s="10" t="n">
        <f aca="true">MINA(INDIRECT(ADDRESS(ROW(),COLUMN(newark_part_data)+2)),INDIRECT(ADDRESS(ROW(),COLUMN(digikey_part_data)+2)),INDIRECT(ADDRESS(ROW(),COLUMN(mouser_part_data)+2)))</f>
        <v>0.1</v>
      </c>
      <c r="I18" s="10" t="n">
        <f aca="false">IFERROR(G18*H18,"")</f>
        <v>0.2</v>
      </c>
      <c r="J18" s="0" t="n">
        <v>1594</v>
      </c>
      <c r="L18" s="10" t="n">
        <f aca="false">IFERROR(LOOKUP(IF(K18="",G18,K18),{0,1,10,25,100,250,500,1000,3000,6000,15000},{0,0.1,0.039,0.0316,0.0246,0.02392,0.02324,0.02112,0.01792,0.01728,0.01664}),"")</f>
        <v>0.1</v>
      </c>
      <c r="M18" s="10" t="n">
        <f aca="false">IFERROR(IF(K18="",G18,K18)*L18,"")</f>
        <v>0.2</v>
      </c>
      <c r="N18" s="0" t="s">
        <v>55</v>
      </c>
      <c r="O18" s="11" t="s">
        <v>28</v>
      </c>
      <c r="P18" s="0" t="n">
        <v>13830</v>
      </c>
      <c r="R18" s="10" t="n">
        <f aca="false">IFERROR(LOOKUP(IF(Q18="",G18,Q18),{0,1,10,100,1000,3000,9000,24000,45000,99000},{0,0.197,0.148,0.056,0.037,0.028,0.025,0.023,0.021,0.019}),"")</f>
        <v>0.197</v>
      </c>
      <c r="S18" s="10" t="n">
        <f aca="false">IFERROR(IF(Q18="",G18,Q18)*R18,"")</f>
        <v>0.394</v>
      </c>
      <c r="T18" s="0" t="s">
        <v>56</v>
      </c>
      <c r="U18" s="11" t="s">
        <v>28</v>
      </c>
      <c r="V18" s="0" t="n">
        <v>1079</v>
      </c>
      <c r="X18" s="0" t="n">
        <v>0.288</v>
      </c>
      <c r="Y18" s="0" t="n">
        <v>0.288</v>
      </c>
      <c r="Z18" s="0" t="n">
        <v>2285294</v>
      </c>
    </row>
    <row r="19" customFormat="false" ht="15" hidden="false" customHeight="false" outlineLevel="0" collapsed="false">
      <c r="A19" s="0" t="s">
        <v>57</v>
      </c>
      <c r="B19" s="0" t="s">
        <v>58</v>
      </c>
      <c r="D19" s="0" t="s">
        <v>22</v>
      </c>
      <c r="G19" s="0" t="n">
        <f aca="false">BoardQty*1</f>
        <v>1</v>
      </c>
      <c r="H19" s="10" t="n">
        <f aca="true">MINA(INDIRECT(ADDRESS(ROW(),COLUMN(newark_part_data)+2)),INDIRECT(ADDRESS(ROW(),COLUMN(digikey_part_data)+2)),INDIRECT(ADDRESS(ROW(),COLUMN(mouser_part_data)+2)))</f>
        <v>0</v>
      </c>
      <c r="I19" s="10" t="n">
        <f aca="false">IFERROR(G19*H19,"")</f>
        <v>0</v>
      </c>
    </row>
    <row r="20" customFormat="false" ht="13.8" hidden="false" customHeight="false" outlineLevel="0" collapsed="false">
      <c r="A20" s="0" t="s">
        <v>59</v>
      </c>
      <c r="B20" s="0" t="s">
        <v>60</v>
      </c>
      <c r="D20" s="0" t="s">
        <v>61</v>
      </c>
      <c r="F20" s="0" t="s">
        <v>62</v>
      </c>
      <c r="G20" s="0" t="n">
        <f aca="false">BoardQty*1</f>
        <v>1</v>
      </c>
      <c r="H20" s="10" t="n">
        <f aca="true">MINA(INDIRECT(ADDRESS(ROW(),COLUMN(newark_part_data)+2)),INDIRECT(ADDRESS(ROW(),COLUMN(digikey_part_data)+2)),INDIRECT(ADDRESS(ROW(),COLUMN(mouser_part_data)+2)))</f>
        <v>0.404</v>
      </c>
      <c r="I20" s="10" t="n">
        <f aca="false">IFERROR(G20*H20,"")</f>
        <v>0.404</v>
      </c>
      <c r="J20" s="0" t="n">
        <v>115384</v>
      </c>
      <c r="L20" s="10" t="n">
        <f aca="false">IFERROR(LOOKUP(IF(K20="",G20,K20),{0,1,10,25,50,100,250,500,1200,2400,6000,8400,12000,30000,60000},{0,0.46,0.433,0.3712,0.3156,0.3032,0.27224,0.25988,0.19688,0.18,0.16875,0.1575,0.15188,0.14963,0.14625}),"")</f>
        <v>0.46</v>
      </c>
      <c r="M20" s="10" t="n">
        <f aca="false">IFERROR(IF(K20="",G20,K20)*L20,"")</f>
        <v>0.46</v>
      </c>
      <c r="N20" s="0" t="s">
        <v>63</v>
      </c>
      <c r="O20" s="11" t="s">
        <v>28</v>
      </c>
      <c r="P20" s="0" t="n">
        <v>18246</v>
      </c>
      <c r="R20" s="10" t="n">
        <f aca="false">IFERROR(LOOKUP(IF(Q20="",G20,Q20),{0,1,10,100,500,1200,2400,4800},{0,0.404,0.39,0.275,0.234,0.195,0.179,0.174}),"")</f>
        <v>0.404</v>
      </c>
      <c r="S20" s="10" t="n">
        <f aca="false">IFERROR(IF(Q20="",G20,Q20)*R20,"")</f>
        <v>0.404</v>
      </c>
      <c r="T20" s="0" t="s">
        <v>64</v>
      </c>
      <c r="U20" s="11" t="s">
        <v>28</v>
      </c>
      <c r="V20" s="0" t="n">
        <v>1133</v>
      </c>
      <c r="X20" s="0" t="n">
        <v>0.517</v>
      </c>
      <c r="Y20" s="0" t="n">
        <v>0.517</v>
      </c>
      <c r="Z20" s="0" t="n">
        <v>2506570</v>
      </c>
    </row>
    <row r="21" customFormat="false" ht="13.8" hidden="false" customHeight="false" outlineLevel="0" collapsed="false">
      <c r="A21" s="0" t="s">
        <v>65</v>
      </c>
      <c r="B21" s="0" t="s">
        <v>66</v>
      </c>
      <c r="D21" s="0" t="s">
        <v>67</v>
      </c>
      <c r="F21" s="0" t="s">
        <v>68</v>
      </c>
      <c r="G21" s="0" t="n">
        <f aca="false">BoardQty*1</f>
        <v>1</v>
      </c>
      <c r="H21" s="10" t="n">
        <f aca="true">MINA(INDIRECT(ADDRESS(ROW(),COLUMN(newark_part_data)+2)),INDIRECT(ADDRESS(ROW(),COLUMN(digikey_part_data)+2)),INDIRECT(ADDRESS(ROW(),COLUMN(mouser_part_data)+2)))</f>
        <v>1.41</v>
      </c>
      <c r="I21" s="10" t="n">
        <f aca="false">IFERROR(G21*H21,"")</f>
        <v>1.41</v>
      </c>
      <c r="J21" s="0" t="n">
        <v>26887</v>
      </c>
      <c r="L21" s="10" t="n">
        <f aca="false">IFERROR(LOOKUP(IF(K21="",G21,K21),{0,1,10,25,100,250,500,1000,2000},{0,1.51,1.339,1.1476,1.0584,0.9288,0.8208,0.648,0.6375}),"")</f>
        <v>1.51</v>
      </c>
      <c r="M21" s="10" t="n">
        <f aca="false">IFERROR(IF(K21="",G21,K21)*L21,"")</f>
        <v>1.51</v>
      </c>
      <c r="N21" s="0" t="s">
        <v>69</v>
      </c>
      <c r="O21" s="11" t="s">
        <v>28</v>
      </c>
      <c r="P21" s="0" t="n">
        <v>1103</v>
      </c>
      <c r="R21" s="10" t="n">
        <f aca="false">IFERROR(LOOKUP(IF(Q21="",G21,Q21),{0,1,10,25,50,100,250,500,1000,2000},{0,1.41,1.26,1.12,1.05,1.02,0.906,0.792,0.655,0.649}),"")</f>
        <v>1.41</v>
      </c>
      <c r="S21" s="10" t="n">
        <f aca="false">IFERROR(IF(Q21="",G21,Q21)*R21,"")</f>
        <v>1.41</v>
      </c>
      <c r="T21" s="0" t="s">
        <v>70</v>
      </c>
      <c r="U21" s="11" t="s">
        <v>28</v>
      </c>
      <c r="V21" s="0" t="n">
        <v>2605</v>
      </c>
      <c r="X21" s="0" t="n">
        <f aca="false">IFERROR(LOOKUP(IF(W8="",G8,W8),{0,1,5,10},{0,2.7,1.84,1.56}),"")</f>
        <v>2.7</v>
      </c>
      <c r="Y21" s="10" t="n">
        <f aca="false">IFERROR(IF(W21="",G21,W21)*X21,"")</f>
        <v>2.7</v>
      </c>
      <c r="Z21" s="0" t="n">
        <v>1288353</v>
      </c>
    </row>
    <row r="22" customFormat="false" ht="15" hidden="false" customHeight="false" outlineLevel="0" collapsed="false">
      <c r="A22" s="0" t="s">
        <v>71</v>
      </c>
      <c r="B22" s="0" t="s">
        <v>72</v>
      </c>
      <c r="D22" s="0" t="s">
        <v>73</v>
      </c>
      <c r="G22" s="0" t="n">
        <f aca="false">BoardQty*1</f>
        <v>1</v>
      </c>
      <c r="H22" s="10" t="n">
        <f aca="true">MINA(INDIRECT(ADDRESS(ROW(),COLUMN(newark_part_data)+2)),INDIRECT(ADDRESS(ROW(),COLUMN(digikey_part_data)+2)),INDIRECT(ADDRESS(ROW(),COLUMN(mouser_part_data)+2)))</f>
        <v>0</v>
      </c>
      <c r="I22" s="10" t="n">
        <f aca="false">IFERROR(G22*H22,"")</f>
        <v>0</v>
      </c>
    </row>
    <row r="23" customFormat="false" ht="15" hidden="false" customHeight="false" outlineLevel="0" collapsed="false">
      <c r="A23" s="0" t="s">
        <v>74</v>
      </c>
      <c r="B23" s="0" t="s">
        <v>75</v>
      </c>
      <c r="G23" s="0" t="n">
        <f aca="false">BoardQty*1</f>
        <v>1</v>
      </c>
      <c r="H23" s="10" t="n">
        <f aca="true">MINA(INDIRECT(ADDRESS(ROW(),COLUMN(newark_part_data)+2)),INDIRECT(ADDRESS(ROW(),COLUMN(digikey_part_data)+2)),INDIRECT(ADDRESS(ROW(),COLUMN(mouser_part_data)+2)))</f>
        <v>0</v>
      </c>
      <c r="I23" s="10" t="n">
        <f aca="false">IFERROR(G23*H23,"")</f>
        <v>0</v>
      </c>
    </row>
    <row r="24" customFormat="false" ht="15" hidden="false" customHeight="false" outlineLevel="0" collapsed="false">
      <c r="A24" s="0" t="s">
        <v>76</v>
      </c>
      <c r="B24" s="0" t="s">
        <v>33</v>
      </c>
      <c r="D24" s="0" t="s">
        <v>22</v>
      </c>
      <c r="G24" s="0" t="n">
        <f aca="false">BoardQty*4</f>
        <v>4</v>
      </c>
      <c r="H24" s="10" t="n">
        <f aca="true">MINA(INDIRECT(ADDRESS(ROW(),COLUMN(newark_part_data)+2)),INDIRECT(ADDRESS(ROW(),COLUMN(digikey_part_data)+2)),INDIRECT(ADDRESS(ROW(),COLUMN(mouser_part_data)+2)))</f>
        <v>0</v>
      </c>
      <c r="I24" s="10" t="n">
        <f aca="false">IFERROR(G24*H24,"")</f>
        <v>0</v>
      </c>
    </row>
    <row r="26" customFormat="false" ht="15" hidden="false" customHeight="false" outlineLevel="0" collapsed="false">
      <c r="K26" s="0" t="str">
        <f aca="false" t="array" ref="K26:K26">IFERROR(CONCATENATE(TEXT(INDEX($K$7:$K$24,SMALL(IF($N$7:$N$24&lt;&gt;"",IF($K$7:$K$24&lt;&gt;"",ROW($K$7:$K$24)-MIN(ROW($K$7:$K$24))+1,""),""),ROW()-ROW(A$26)+1)),"##0"),","),"")</f>
        <v/>
      </c>
      <c r="L26" s="0" t="str">
        <f aca="false" t="array" ref="L26:L26">IFERROR(CONCATENATE((INDEX($N$7:$N$24,SMALL(IF($N$7:$N$24&lt;&gt;"",IF($K$7:$K$24&lt;&gt;"",ROW($K$7:$K$24)-MIN(ROW($K$7:$K$24))+1,""),""),ROW()-ROW(A$26)+1))),","),"")</f>
        <v/>
      </c>
      <c r="M26" s="0" t="str">
        <f aca="false" t="array" ref="M26:M26">IFERROR(CONCATENATE((INDEX($A$7:$A$24,SMALL(IF($N$7:$N$24&lt;&gt;"",IF($K$7:$K$24&lt;&gt;"",ROW($K$7:$K$24)-MIN(ROW($K$7:$K$24))+1,""),""),ROW()-ROW(A$26)+1))),),"")</f>
        <v/>
      </c>
      <c r="Q26" s="0" t="str">
        <f aca="false" t="array" ref="Q26:Q26">IFERROR(CONCATENATE((INDEX($T$7:$T$24,SMALL(IF($T$7:$T$24&lt;&gt;"",IF($Q$7:$Q$24&lt;&gt;"",ROW($Q$7:$Q$24)-MIN(ROW($Q$7:$Q$24))+1,""),""),ROW()-ROW(A$26)+1)))," "),"")</f>
        <v/>
      </c>
      <c r="R26" s="0" t="str">
        <f aca="false" t="array" ref="R26:R26">IFERROR(CONCATENATE(TEXT(INDEX($Q$7:$Q$24,SMALL(IF($T$7:$T$24&lt;&gt;"",IF($Q$7:$Q$24&lt;&gt;"",ROW($Q$7:$Q$24)-MIN(ROW($Q$7:$Q$24))+1,""),""),ROW()-ROW(A$26)+1)),"##0")," "),"")</f>
        <v/>
      </c>
      <c r="S26" s="0" t="str">
        <f aca="false" t="array" ref="S26:S26">IFERROR(CONCATENATE((INDEX($A$7:$A$24,SMALL(IF($T$7:$T$24&lt;&gt;"",IF($Q$7:$Q$24&lt;&gt;"",ROW($Q$7:$Q$24)-MIN(ROW($Q$7:$Q$24))+1,""),""),ROW()-ROW(A$26)+1))),),"")</f>
        <v/>
      </c>
      <c r="W26" s="0" t="str">
        <f aca="false" t="array" ref="W26:W26">IFERROR(CONCATENATE((INDEX($Z$7:$Z$24,SMALL(IF($Z$7:$Z$24&lt;&gt;"",IF($W$7:$W$24&lt;&gt;"",ROW($W$7:$W$24)-MIN(ROW($W$7:$W$24))+1,""),""),ROW()-ROW(A$26)+1))),","),"")</f>
        <v/>
      </c>
      <c r="X26" s="0" t="str">
        <f aca="false" t="array" ref="X26:X26">IFERROR(CONCATENATE(TEXT(INDEX($W$7:$W$24,SMALL(IF($Z$7:$Z$24&lt;&gt;"",IF($W$7:$W$24&lt;&gt;"",ROW($W$7:$W$24)-MIN(ROW($W$7:$W$24))+1,""),""),ROW()-ROW(A$26)+1)),"##0"),","),"")</f>
        <v/>
      </c>
      <c r="Y26" s="0" t="str">
        <f aca="false" t="array" ref="Y26:Y26">IFERROR(CONCATENATE((INDEX($A$7:$A$24,SMALL(IF($Z$7:$Z$24&lt;&gt;"",IF($W$7:$W$24&lt;&gt;"",ROW($W$7:$W$24)-MIN(ROW($W$7:$W$24))+1,""),""),ROW()-ROW(A$26)+1))),),"")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IFERROR(CONCATENATE(TEXT(INDEX($K$7:$K$24,SMALL(IF($N$7:$N$24&lt;&gt;"",IF($K$7:$K$24&lt;&gt;"",ROW($K$7:$K$24)-MIN(ROW($K$7:$K$24))+1,""),""),ROW()-ROW(A$26)+1)),"##0"),","),"")</f>
        <v/>
      </c>
      <c r="L27" s="0" t="str">
        <f aca="false" t="array" ref="L27:L27">IFERROR(CONCATENATE((INDEX($N$7:$N$24,SMALL(IF($N$7:$N$24&lt;&gt;"",IF($K$7:$K$24&lt;&gt;"",ROW($K$7:$K$24)-MIN(ROW($K$7:$K$24))+1,""),""),ROW()-ROW(A$26)+1))),","),"")</f>
        <v/>
      </c>
      <c r="M27" s="0" t="str">
        <f aca="false" t="array" ref="M27:M27">IFERROR(CONCATENATE((INDEX($A$7:$A$24,SMALL(IF($N$7:$N$24&lt;&gt;"",IF($K$7:$K$24&lt;&gt;"",ROW($K$7:$K$24)-MIN(ROW($K$7:$K$24))+1,""),""),ROW()-ROW(A$26)+1))),),"")</f>
        <v/>
      </c>
      <c r="Q27" s="0" t="str">
        <f aca="false" t="array" ref="Q27:Q27">IFERROR(CONCATENATE((INDEX($T$7:$T$24,SMALL(IF($T$7:$T$24&lt;&gt;"",IF($Q$7:$Q$24&lt;&gt;"",ROW($Q$7:$Q$24)-MIN(ROW($Q$7:$Q$24))+1,""),""),ROW()-ROW(A$26)+1)))," "),"")</f>
        <v/>
      </c>
      <c r="R27" s="0" t="str">
        <f aca="false" t="array" ref="R27:R27">IFERROR(CONCATENATE(TEXT(INDEX($Q$7:$Q$24,SMALL(IF($T$7:$T$24&lt;&gt;"",IF($Q$7:$Q$24&lt;&gt;"",ROW($Q$7:$Q$24)-MIN(ROW($Q$7:$Q$24))+1,""),""),ROW()-ROW(A$26)+1)),"##0")," "),"")</f>
        <v/>
      </c>
      <c r="S27" s="0" t="str">
        <f aca="false" t="array" ref="S27:S27">IFERROR(CONCATENATE((INDEX($A$7:$A$24,SMALL(IF($T$7:$T$24&lt;&gt;"",IF($Q$7:$Q$24&lt;&gt;"",ROW($Q$7:$Q$24)-MIN(ROW($Q$7:$Q$24))+1,""),""),ROW()-ROW(A$26)+1))),),"")</f>
        <v/>
      </c>
      <c r="W27" s="0" t="str">
        <f aca="false" t="array" ref="W27:W27">IFERROR(CONCATENATE((INDEX($Z$7:$Z$24,SMALL(IF($Z$7:$Z$24&lt;&gt;"",IF($W$7:$W$24&lt;&gt;"",ROW($W$7:$W$24)-MIN(ROW($W$7:$W$24))+1,""),""),ROW()-ROW(A$26)+1))),","),"")</f>
        <v/>
      </c>
      <c r="X27" s="0" t="str">
        <f aca="false" t="array" ref="X27:X27">IFERROR(CONCATENATE(TEXT(INDEX($W$7:$W$24,SMALL(IF($Z$7:$Z$24&lt;&gt;"",IF($W$7:$W$24&lt;&gt;"",ROW($W$7:$W$24)-MIN(ROW($W$7:$W$24))+1,""),""),ROW()-ROW(A$26)+1)),"##0"),","),"")</f>
        <v/>
      </c>
      <c r="Y27" s="0" t="str">
        <f aca="false" t="array" ref="Y27:Y27">IFERROR(CONCATENATE((INDEX($A$7:$A$24,SMALL(IF($Z$7:$Z$24&lt;&gt;"",IF($W$7:$W$24&lt;&gt;"",ROW($W$7:$W$24)-MIN(ROW($W$7:$W$24))+1,""),""),ROW()-ROW(A$26)+1))),),"")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IFERROR(CONCATENATE(TEXT(INDEX($K$7:$K$24,SMALL(IF($N$7:$N$24&lt;&gt;"",IF($K$7:$K$24&lt;&gt;"",ROW($K$7:$K$24)-MIN(ROW($K$7:$K$24))+1,""),""),ROW()-ROW(A$26)+1)),"##0"),","),"")</f>
        <v/>
      </c>
      <c r="L28" s="0" t="str">
        <f aca="false" t="array" ref="L28:L28">IFERROR(CONCATENATE((INDEX($N$7:$N$24,SMALL(IF($N$7:$N$24&lt;&gt;"",IF($K$7:$K$24&lt;&gt;"",ROW($K$7:$K$24)-MIN(ROW($K$7:$K$24))+1,""),""),ROW()-ROW(A$26)+1))),","),"")</f>
        <v/>
      </c>
      <c r="M28" s="0" t="str">
        <f aca="false" t="array" ref="M28:M28">IFERROR(CONCATENATE((INDEX($A$7:$A$24,SMALL(IF($N$7:$N$24&lt;&gt;"",IF($K$7:$K$24&lt;&gt;"",ROW($K$7:$K$24)-MIN(ROW($K$7:$K$24))+1,""),""),ROW()-ROW(A$26)+1))),),"")</f>
        <v/>
      </c>
      <c r="Q28" s="0" t="str">
        <f aca="false" t="array" ref="Q28:Q28">IFERROR(CONCATENATE((INDEX($T$7:$T$24,SMALL(IF($T$7:$T$24&lt;&gt;"",IF($Q$7:$Q$24&lt;&gt;"",ROW($Q$7:$Q$24)-MIN(ROW($Q$7:$Q$24))+1,""),""),ROW()-ROW(A$26)+1)))," "),"")</f>
        <v/>
      </c>
      <c r="R28" s="0" t="str">
        <f aca="false" t="array" ref="R28:R28">IFERROR(CONCATENATE(TEXT(INDEX($Q$7:$Q$24,SMALL(IF($T$7:$T$24&lt;&gt;"",IF($Q$7:$Q$24&lt;&gt;"",ROW($Q$7:$Q$24)-MIN(ROW($Q$7:$Q$24))+1,""),""),ROW()-ROW(A$26)+1)),"##0")," "),"")</f>
        <v/>
      </c>
      <c r="S28" s="0" t="str">
        <f aca="false" t="array" ref="S28:S28">IFERROR(CONCATENATE((INDEX($A$7:$A$24,SMALL(IF($T$7:$T$24&lt;&gt;"",IF($Q$7:$Q$24&lt;&gt;"",ROW($Q$7:$Q$24)-MIN(ROW($Q$7:$Q$24))+1,""),""),ROW()-ROW(A$26)+1))),),"")</f>
        <v/>
      </c>
      <c r="W28" s="0" t="str">
        <f aca="false" t="array" ref="W28:W28">IFERROR(CONCATENATE((INDEX($Z$7:$Z$24,SMALL(IF($Z$7:$Z$24&lt;&gt;"",IF($W$7:$W$24&lt;&gt;"",ROW($W$7:$W$24)-MIN(ROW($W$7:$W$24))+1,""),""),ROW()-ROW(A$26)+1))),","),"")</f>
        <v/>
      </c>
      <c r="X28" s="0" t="str">
        <f aca="false" t="array" ref="X28:X28">IFERROR(CONCATENATE(TEXT(INDEX($W$7:$W$24,SMALL(IF($Z$7:$Z$24&lt;&gt;"",IF($W$7:$W$24&lt;&gt;"",ROW($W$7:$W$24)-MIN(ROW($W$7:$W$24))+1,""),""),ROW()-ROW(A$26)+1)),"##0"),","),"")</f>
        <v/>
      </c>
      <c r="Y28" s="0" t="str">
        <f aca="false" t="array" ref="Y28:Y28">IFERROR(CONCATENATE((INDEX($A$7:$A$24,SMALL(IF($Z$7:$Z$24&lt;&gt;"",IF($W$7:$W$24&lt;&gt;"",ROW($W$7:$W$24)-MIN(ROW($W$7:$W$24))+1,""),""),ROW()-ROW(A$26)+1))),),"")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IFERROR(CONCATENATE(TEXT(INDEX($K$7:$K$24,SMALL(IF($N$7:$N$24&lt;&gt;"",IF($K$7:$K$24&lt;&gt;"",ROW($K$7:$K$24)-MIN(ROW($K$7:$K$24))+1,""),""),ROW()-ROW(A$26)+1)),"##0"),","),"")</f>
        <v/>
      </c>
      <c r="L29" s="0" t="str">
        <f aca="false" t="array" ref="L29:L29">IFERROR(CONCATENATE((INDEX($N$7:$N$24,SMALL(IF($N$7:$N$24&lt;&gt;"",IF($K$7:$K$24&lt;&gt;"",ROW($K$7:$K$24)-MIN(ROW($K$7:$K$24))+1,""),""),ROW()-ROW(A$26)+1))),","),"")</f>
        <v/>
      </c>
      <c r="M29" s="0" t="str">
        <f aca="false" t="array" ref="M29:M29">IFERROR(CONCATENATE((INDEX($A$7:$A$24,SMALL(IF($N$7:$N$24&lt;&gt;"",IF($K$7:$K$24&lt;&gt;"",ROW($K$7:$K$24)-MIN(ROW($K$7:$K$24))+1,""),""),ROW()-ROW(A$26)+1))),),"")</f>
        <v/>
      </c>
      <c r="Q29" s="0" t="str">
        <f aca="false" t="array" ref="Q29:Q29">IFERROR(CONCATENATE((INDEX($T$7:$T$24,SMALL(IF($T$7:$T$24&lt;&gt;"",IF($Q$7:$Q$24&lt;&gt;"",ROW($Q$7:$Q$24)-MIN(ROW($Q$7:$Q$24))+1,""),""),ROW()-ROW(A$26)+1)))," "),"")</f>
        <v/>
      </c>
      <c r="R29" s="0" t="str">
        <f aca="false" t="array" ref="R29:R29">IFERROR(CONCATENATE(TEXT(INDEX($Q$7:$Q$24,SMALL(IF($T$7:$T$24&lt;&gt;"",IF($Q$7:$Q$24&lt;&gt;"",ROW($Q$7:$Q$24)-MIN(ROW($Q$7:$Q$24))+1,""),""),ROW()-ROW(A$26)+1)),"##0")," "),"")</f>
        <v/>
      </c>
      <c r="S29" s="0" t="str">
        <f aca="false" t="array" ref="S29:S29">IFERROR(CONCATENATE((INDEX($A$7:$A$24,SMALL(IF($T$7:$T$24&lt;&gt;"",IF($Q$7:$Q$24&lt;&gt;"",ROW($Q$7:$Q$24)-MIN(ROW($Q$7:$Q$24))+1,""),""),ROW()-ROW(A$26)+1))),),"")</f>
        <v/>
      </c>
      <c r="W29" s="0" t="str">
        <f aca="false" t="array" ref="W29:W29">IFERROR(CONCATENATE((INDEX($Z$7:$Z$24,SMALL(IF($Z$7:$Z$24&lt;&gt;"",IF($W$7:$W$24&lt;&gt;"",ROW($W$7:$W$24)-MIN(ROW($W$7:$W$24))+1,""),""),ROW()-ROW(A$26)+1))),","),"")</f>
        <v/>
      </c>
      <c r="X29" s="0" t="str">
        <f aca="false" t="array" ref="X29:X29">IFERROR(CONCATENATE(TEXT(INDEX($W$7:$W$24,SMALL(IF($Z$7:$Z$24&lt;&gt;"",IF($W$7:$W$24&lt;&gt;"",ROW($W$7:$W$24)-MIN(ROW($W$7:$W$24))+1,""),""),ROW()-ROW(A$26)+1)),"##0"),","),"")</f>
        <v/>
      </c>
      <c r="Y29" s="0" t="str">
        <f aca="false" t="array" ref="Y29:Y29">IFERROR(CONCATENATE((INDEX($A$7:$A$24,SMALL(IF($Z$7:$Z$24&lt;&gt;"",IF($W$7:$W$24&lt;&gt;"",ROW($W$7:$W$24)-MIN(ROW($W$7:$W$24))+1,""),""),ROW()-ROW(A$26)+1))),),"")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IFERROR(CONCATENATE(TEXT(INDEX($K$7:$K$24,SMALL(IF($N$7:$N$24&lt;&gt;"",IF($K$7:$K$24&lt;&gt;"",ROW($K$7:$K$24)-MIN(ROW($K$7:$K$24))+1,""),""),ROW()-ROW(A$26)+1)),"##0"),","),"")</f>
        <v/>
      </c>
      <c r="L30" s="0" t="str">
        <f aca="false" t="array" ref="L30:L30">IFERROR(CONCATENATE((INDEX($N$7:$N$24,SMALL(IF($N$7:$N$24&lt;&gt;"",IF($K$7:$K$24&lt;&gt;"",ROW($K$7:$K$24)-MIN(ROW($K$7:$K$24))+1,""),""),ROW()-ROW(A$26)+1))),","),"")</f>
        <v/>
      </c>
      <c r="M30" s="0" t="str">
        <f aca="false" t="array" ref="M30:M30">IFERROR(CONCATENATE((INDEX($A$7:$A$24,SMALL(IF($N$7:$N$24&lt;&gt;"",IF($K$7:$K$24&lt;&gt;"",ROW($K$7:$K$24)-MIN(ROW($K$7:$K$24))+1,""),""),ROW()-ROW(A$26)+1))),),"")</f>
        <v/>
      </c>
      <c r="Q30" s="0" t="str">
        <f aca="false" t="array" ref="Q30:Q30">IFERROR(CONCATENATE((INDEX($T$7:$T$24,SMALL(IF($T$7:$T$24&lt;&gt;"",IF($Q$7:$Q$24&lt;&gt;"",ROW($Q$7:$Q$24)-MIN(ROW($Q$7:$Q$24))+1,""),""),ROW()-ROW(A$26)+1)))," "),"")</f>
        <v/>
      </c>
      <c r="R30" s="0" t="str">
        <f aca="false" t="array" ref="R30:R30">IFERROR(CONCATENATE(TEXT(INDEX($Q$7:$Q$24,SMALL(IF($T$7:$T$24&lt;&gt;"",IF($Q$7:$Q$24&lt;&gt;"",ROW($Q$7:$Q$24)-MIN(ROW($Q$7:$Q$24))+1,""),""),ROW()-ROW(A$26)+1)),"##0")," "),"")</f>
        <v/>
      </c>
      <c r="S30" s="0" t="str">
        <f aca="false" t="array" ref="S30:S30">IFERROR(CONCATENATE((INDEX($A$7:$A$24,SMALL(IF($T$7:$T$24&lt;&gt;"",IF($Q$7:$Q$24&lt;&gt;"",ROW($Q$7:$Q$24)-MIN(ROW($Q$7:$Q$24))+1,""),""),ROW()-ROW(A$26)+1))),),"")</f>
        <v/>
      </c>
      <c r="W30" s="0" t="str">
        <f aca="false" t="array" ref="W30:W30">IFERROR(CONCATENATE((INDEX($Z$7:$Z$24,SMALL(IF($Z$7:$Z$24&lt;&gt;"",IF($W$7:$W$24&lt;&gt;"",ROW($W$7:$W$24)-MIN(ROW($W$7:$W$24))+1,""),""),ROW()-ROW(A$26)+1))),","),"")</f>
        <v/>
      </c>
      <c r="X30" s="0" t="str">
        <f aca="false" t="array" ref="X30:X30">IFERROR(CONCATENATE(TEXT(INDEX($W$7:$W$24,SMALL(IF($Z$7:$Z$24&lt;&gt;"",IF($W$7:$W$24&lt;&gt;"",ROW($W$7:$W$24)-MIN(ROW($W$7:$W$24))+1,""),""),ROW()-ROW(A$26)+1)),"##0"),","),"")</f>
        <v/>
      </c>
      <c r="Y30" s="0" t="str">
        <f aca="false" t="array" ref="Y30:Y30">IFERROR(CONCATENATE((INDEX($A$7:$A$24,SMALL(IF($Z$7:$Z$24&lt;&gt;"",IF($W$7:$W$24&lt;&gt;"",ROW($W$7:$W$24)-MIN(ROW($W$7:$W$24))+1,""),""),ROW()-ROW(A$26)+1))),),"")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IFERROR(CONCATENATE(TEXT(INDEX($K$7:$K$24,SMALL(IF($N$7:$N$24&lt;&gt;"",IF($K$7:$K$24&lt;&gt;"",ROW($K$7:$K$24)-MIN(ROW($K$7:$K$24))+1,""),""),ROW()-ROW(A$26)+1)),"##0"),","),"")</f>
        <v/>
      </c>
      <c r="L31" s="0" t="str">
        <f aca="false" t="array" ref="L31:L31">IFERROR(CONCATENATE((INDEX($N$7:$N$24,SMALL(IF($N$7:$N$24&lt;&gt;"",IF($K$7:$K$24&lt;&gt;"",ROW($K$7:$K$24)-MIN(ROW($K$7:$K$24))+1,""),""),ROW()-ROW(A$26)+1))),","),"")</f>
        <v/>
      </c>
      <c r="M31" s="0" t="str">
        <f aca="false" t="array" ref="M31:M31">IFERROR(CONCATENATE((INDEX($A$7:$A$24,SMALL(IF($N$7:$N$24&lt;&gt;"",IF($K$7:$K$24&lt;&gt;"",ROW($K$7:$K$24)-MIN(ROW($K$7:$K$24))+1,""),""),ROW()-ROW(A$26)+1))),),"")</f>
        <v/>
      </c>
      <c r="Q31" s="0" t="str">
        <f aca="false" t="array" ref="Q31:Q31">IFERROR(CONCATENATE((INDEX($T$7:$T$24,SMALL(IF($T$7:$T$24&lt;&gt;"",IF($Q$7:$Q$24&lt;&gt;"",ROW($Q$7:$Q$24)-MIN(ROW($Q$7:$Q$24))+1,""),""),ROW()-ROW(A$26)+1)))," "),"")</f>
        <v/>
      </c>
      <c r="R31" s="0" t="str">
        <f aca="false" t="array" ref="R31:R31">IFERROR(CONCATENATE(TEXT(INDEX($Q$7:$Q$24,SMALL(IF($T$7:$T$24&lt;&gt;"",IF($Q$7:$Q$24&lt;&gt;"",ROW($Q$7:$Q$24)-MIN(ROW($Q$7:$Q$24))+1,""),""),ROW()-ROW(A$26)+1)),"##0")," "),"")</f>
        <v/>
      </c>
      <c r="S31" s="0" t="str">
        <f aca="false" t="array" ref="S31:S31">IFERROR(CONCATENATE((INDEX($A$7:$A$24,SMALL(IF($T$7:$T$24&lt;&gt;"",IF($Q$7:$Q$24&lt;&gt;"",ROW($Q$7:$Q$24)-MIN(ROW($Q$7:$Q$24))+1,""),""),ROW()-ROW(A$26)+1))),),"")</f>
        <v/>
      </c>
      <c r="W31" s="0" t="str">
        <f aca="false" t="array" ref="W31:W31">IFERROR(CONCATENATE((INDEX($Z$7:$Z$24,SMALL(IF($Z$7:$Z$24&lt;&gt;"",IF($W$7:$W$24&lt;&gt;"",ROW($W$7:$W$24)-MIN(ROW($W$7:$W$24))+1,""),""),ROW()-ROW(A$26)+1))),","),"")</f>
        <v/>
      </c>
      <c r="X31" s="0" t="str">
        <f aca="false" t="array" ref="X31:X31">IFERROR(CONCATENATE(TEXT(INDEX($W$7:$W$24,SMALL(IF($Z$7:$Z$24&lt;&gt;"",IF($W$7:$W$24&lt;&gt;"",ROW($W$7:$W$24)-MIN(ROW($W$7:$W$24))+1,""),""),ROW()-ROW(A$26)+1)),"##0"),","),"")</f>
        <v/>
      </c>
      <c r="Y31" s="0" t="str">
        <f aca="false" t="array" ref="Y31:Y31">IFERROR(CONCATENATE((INDEX($A$7:$A$24,SMALL(IF($Z$7:$Z$24&lt;&gt;"",IF($W$7:$W$24&lt;&gt;"",ROW($W$7:$W$24)-MIN(ROW($W$7:$W$24))+1,""),""),ROW()-ROW(A$26)+1))),),"")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IFERROR(CONCATENATE(TEXT(INDEX($K$7:$K$24,SMALL(IF($N$7:$N$24&lt;&gt;"",IF($K$7:$K$24&lt;&gt;"",ROW($K$7:$K$24)-MIN(ROW($K$7:$K$24))+1,""),""),ROW()-ROW(A$26)+1)),"##0"),","),"")</f>
        <v/>
      </c>
      <c r="L32" s="0" t="str">
        <f aca="false" t="array" ref="L32:L32">IFERROR(CONCATENATE((INDEX($N$7:$N$24,SMALL(IF($N$7:$N$24&lt;&gt;"",IF($K$7:$K$24&lt;&gt;"",ROW($K$7:$K$24)-MIN(ROW($K$7:$K$24))+1,""),""),ROW()-ROW(A$26)+1))),","),"")</f>
        <v/>
      </c>
      <c r="M32" s="0" t="str">
        <f aca="false" t="array" ref="M32:M32">IFERROR(CONCATENATE((INDEX($A$7:$A$24,SMALL(IF($N$7:$N$24&lt;&gt;"",IF($K$7:$K$24&lt;&gt;"",ROW($K$7:$K$24)-MIN(ROW($K$7:$K$24))+1,""),""),ROW()-ROW(A$26)+1))),),"")</f>
        <v/>
      </c>
      <c r="Q32" s="0" t="str">
        <f aca="false" t="array" ref="Q32:Q32">IFERROR(CONCATENATE((INDEX($T$7:$T$24,SMALL(IF($T$7:$T$24&lt;&gt;"",IF($Q$7:$Q$24&lt;&gt;"",ROW($Q$7:$Q$24)-MIN(ROW($Q$7:$Q$24))+1,""),""),ROW()-ROW(A$26)+1)))," "),"")</f>
        <v/>
      </c>
      <c r="R32" s="0" t="str">
        <f aca="false" t="array" ref="R32:R32">IFERROR(CONCATENATE(TEXT(INDEX($Q$7:$Q$24,SMALL(IF($T$7:$T$24&lt;&gt;"",IF($Q$7:$Q$24&lt;&gt;"",ROW($Q$7:$Q$24)-MIN(ROW($Q$7:$Q$24))+1,""),""),ROW()-ROW(A$26)+1)),"##0")," "),"")</f>
        <v/>
      </c>
      <c r="S32" s="0" t="str">
        <f aca="false" t="array" ref="S32:S32">IFERROR(CONCATENATE((INDEX($A$7:$A$24,SMALL(IF($T$7:$T$24&lt;&gt;"",IF($Q$7:$Q$24&lt;&gt;"",ROW($Q$7:$Q$24)-MIN(ROW($Q$7:$Q$24))+1,""),""),ROW()-ROW(A$26)+1))),),"")</f>
        <v/>
      </c>
      <c r="W32" s="0" t="str">
        <f aca="false" t="array" ref="W32:W32">IFERROR(CONCATENATE((INDEX($Z$7:$Z$24,SMALL(IF($Z$7:$Z$24&lt;&gt;"",IF($W$7:$W$24&lt;&gt;"",ROW($W$7:$W$24)-MIN(ROW($W$7:$W$24))+1,""),""),ROW()-ROW(A$26)+1))),","),"")</f>
        <v/>
      </c>
      <c r="X32" s="0" t="str">
        <f aca="false" t="array" ref="X32:X32">IFERROR(CONCATENATE(TEXT(INDEX($W$7:$W$24,SMALL(IF($Z$7:$Z$24&lt;&gt;"",IF($W$7:$W$24&lt;&gt;"",ROW($W$7:$W$24)-MIN(ROW($W$7:$W$24))+1,""),""),ROW()-ROW(A$26)+1)),"##0"),","),"")</f>
        <v/>
      </c>
      <c r="Y32" s="0" t="str">
        <f aca="false" t="array" ref="Y32:Y32">IFERROR(CONCATENATE((INDEX($A$7:$A$24,SMALL(IF($Z$7:$Z$24&lt;&gt;"",IF($W$7:$W$24&lt;&gt;"",ROW($W$7:$W$24)-MIN(ROW($W$7:$W$24))+1,""),""),ROW()-ROW(A$26)+1))),),"")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IFERROR(CONCATENATE(TEXT(INDEX($K$7:$K$24,SMALL(IF($N$7:$N$24&lt;&gt;"",IF($K$7:$K$24&lt;&gt;"",ROW($K$7:$K$24)-MIN(ROW($K$7:$K$24))+1,""),""),ROW()-ROW(A$26)+1)),"##0"),","),"")</f>
        <v/>
      </c>
      <c r="L33" s="0" t="str">
        <f aca="false" t="array" ref="L33:L33">IFERROR(CONCATENATE((INDEX($N$7:$N$24,SMALL(IF($N$7:$N$24&lt;&gt;"",IF($K$7:$K$24&lt;&gt;"",ROW($K$7:$K$24)-MIN(ROW($K$7:$K$24))+1,""),""),ROW()-ROW(A$26)+1))),","),"")</f>
        <v/>
      </c>
      <c r="M33" s="0" t="str">
        <f aca="false" t="array" ref="M33:M33">IFERROR(CONCATENATE((INDEX($A$7:$A$24,SMALL(IF($N$7:$N$24&lt;&gt;"",IF($K$7:$K$24&lt;&gt;"",ROW($K$7:$K$24)-MIN(ROW($K$7:$K$24))+1,""),""),ROW()-ROW(A$26)+1))),),"")</f>
        <v/>
      </c>
      <c r="Q33" s="0" t="str">
        <f aca="false" t="array" ref="Q33:Q33">IFERROR(CONCATENATE((INDEX($T$7:$T$24,SMALL(IF($T$7:$T$24&lt;&gt;"",IF($Q$7:$Q$24&lt;&gt;"",ROW($Q$7:$Q$24)-MIN(ROW($Q$7:$Q$24))+1,""),""),ROW()-ROW(A$26)+1)))," "),"")</f>
        <v/>
      </c>
      <c r="R33" s="0" t="str">
        <f aca="false" t="array" ref="R33:R33">IFERROR(CONCATENATE(TEXT(INDEX($Q$7:$Q$24,SMALL(IF($T$7:$T$24&lt;&gt;"",IF($Q$7:$Q$24&lt;&gt;"",ROW($Q$7:$Q$24)-MIN(ROW($Q$7:$Q$24))+1,""),""),ROW()-ROW(A$26)+1)),"##0")," "),"")</f>
        <v/>
      </c>
      <c r="S33" s="0" t="str">
        <f aca="false" t="array" ref="S33:S33">IFERROR(CONCATENATE((INDEX($A$7:$A$24,SMALL(IF($T$7:$T$24&lt;&gt;"",IF($Q$7:$Q$24&lt;&gt;"",ROW($Q$7:$Q$24)-MIN(ROW($Q$7:$Q$24))+1,""),""),ROW()-ROW(A$26)+1))),),"")</f>
        <v/>
      </c>
      <c r="W33" s="0" t="str">
        <f aca="false" t="array" ref="W33:W33">IFERROR(CONCATENATE((INDEX($Z$7:$Z$24,SMALL(IF($Z$7:$Z$24&lt;&gt;"",IF($W$7:$W$24&lt;&gt;"",ROW($W$7:$W$24)-MIN(ROW($W$7:$W$24))+1,""),""),ROW()-ROW(A$26)+1))),","),"")</f>
        <v/>
      </c>
      <c r="X33" s="0" t="str">
        <f aca="false" t="array" ref="X33:X33">IFERROR(CONCATENATE(TEXT(INDEX($W$7:$W$24,SMALL(IF($Z$7:$Z$24&lt;&gt;"",IF($W$7:$W$24&lt;&gt;"",ROW($W$7:$W$24)-MIN(ROW($W$7:$W$24))+1,""),""),ROW()-ROW(A$26)+1)),"##0"),","),"")</f>
        <v/>
      </c>
      <c r="Y33" s="0" t="str">
        <f aca="false" t="array" ref="Y33:Y33">IFERROR(CONCATENATE((INDEX($A$7:$A$24,SMALL(IF($Z$7:$Z$24&lt;&gt;"",IF($W$7:$W$24&lt;&gt;"",ROW($W$7:$W$24)-MIN(ROW($W$7:$W$24))+1,""),""),ROW()-ROW(A$26)+1))),),"")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IFERROR(CONCATENATE(TEXT(INDEX($K$7:$K$24,SMALL(IF($N$7:$N$24&lt;&gt;"",IF($K$7:$K$24&lt;&gt;"",ROW($K$7:$K$24)-MIN(ROW($K$7:$K$24))+1,""),""),ROW()-ROW(A$26)+1)),"##0"),","),"")</f>
        <v/>
      </c>
      <c r="L34" s="0" t="str">
        <f aca="false" t="array" ref="L34:L34">IFERROR(CONCATENATE((INDEX($N$7:$N$24,SMALL(IF($N$7:$N$24&lt;&gt;"",IF($K$7:$K$24&lt;&gt;"",ROW($K$7:$K$24)-MIN(ROW($K$7:$K$24))+1,""),""),ROW()-ROW(A$26)+1))),","),"")</f>
        <v/>
      </c>
      <c r="M34" s="0" t="str">
        <f aca="false" t="array" ref="M34:M34">IFERROR(CONCATENATE((INDEX($A$7:$A$24,SMALL(IF($N$7:$N$24&lt;&gt;"",IF($K$7:$K$24&lt;&gt;"",ROW($K$7:$K$24)-MIN(ROW($K$7:$K$24))+1,""),""),ROW()-ROW(A$26)+1))),),"")</f>
        <v/>
      </c>
      <c r="Q34" s="0" t="str">
        <f aca="false" t="array" ref="Q34:Q34">IFERROR(CONCATENATE((INDEX($T$7:$T$24,SMALL(IF($T$7:$T$24&lt;&gt;"",IF($Q$7:$Q$24&lt;&gt;"",ROW($Q$7:$Q$24)-MIN(ROW($Q$7:$Q$24))+1,""),""),ROW()-ROW(A$26)+1)))," "),"")</f>
        <v/>
      </c>
      <c r="R34" s="0" t="str">
        <f aca="false" t="array" ref="R34:R34">IFERROR(CONCATENATE(TEXT(INDEX($Q$7:$Q$24,SMALL(IF($T$7:$T$24&lt;&gt;"",IF($Q$7:$Q$24&lt;&gt;"",ROW($Q$7:$Q$24)-MIN(ROW($Q$7:$Q$24))+1,""),""),ROW()-ROW(A$26)+1)),"##0")," "),"")</f>
        <v/>
      </c>
      <c r="S34" s="0" t="str">
        <f aca="false" t="array" ref="S34:S34">IFERROR(CONCATENATE((INDEX($A$7:$A$24,SMALL(IF($T$7:$T$24&lt;&gt;"",IF($Q$7:$Q$24&lt;&gt;"",ROW($Q$7:$Q$24)-MIN(ROW($Q$7:$Q$24))+1,""),""),ROW()-ROW(A$26)+1))),),"")</f>
        <v/>
      </c>
      <c r="W34" s="0" t="str">
        <f aca="false" t="array" ref="W34:W34">IFERROR(CONCATENATE((INDEX($Z$7:$Z$24,SMALL(IF($Z$7:$Z$24&lt;&gt;"",IF($W$7:$W$24&lt;&gt;"",ROW($W$7:$W$24)-MIN(ROW($W$7:$W$24))+1,""),""),ROW()-ROW(A$26)+1))),","),"")</f>
        <v/>
      </c>
      <c r="X34" s="0" t="str">
        <f aca="false" t="array" ref="X34:X34">IFERROR(CONCATENATE(TEXT(INDEX($W$7:$W$24,SMALL(IF($Z$7:$Z$24&lt;&gt;"",IF($W$7:$W$24&lt;&gt;"",ROW($W$7:$W$24)-MIN(ROW($W$7:$W$24))+1,""),""),ROW()-ROW(A$26)+1)),"##0"),","),"")</f>
        <v/>
      </c>
      <c r="Y34" s="0" t="str">
        <f aca="false" t="array" ref="Y34:Y34">IFERROR(CONCATENATE((INDEX($A$7:$A$24,SMALL(IF($Z$7:$Z$24&lt;&gt;"",IF($W$7:$W$24&lt;&gt;"",ROW($W$7:$W$24)-MIN(ROW($W$7:$W$24))+1,""),""),ROW()-ROW(A$26)+1))),),"")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IFERROR(CONCATENATE(TEXT(INDEX($K$7:$K$24,SMALL(IF($N$7:$N$24&lt;&gt;"",IF($K$7:$K$24&lt;&gt;"",ROW($K$7:$K$24)-MIN(ROW($K$7:$K$24))+1,""),""),ROW()-ROW(A$26)+1)),"##0"),","),"")</f>
        <v/>
      </c>
      <c r="L35" s="0" t="str">
        <f aca="false" t="array" ref="L35:L35">IFERROR(CONCATENATE((INDEX($N$7:$N$24,SMALL(IF($N$7:$N$24&lt;&gt;"",IF($K$7:$K$24&lt;&gt;"",ROW($K$7:$K$24)-MIN(ROW($K$7:$K$24))+1,""),""),ROW()-ROW(A$26)+1))),","),"")</f>
        <v/>
      </c>
      <c r="M35" s="0" t="str">
        <f aca="false" t="array" ref="M35:M35">IFERROR(CONCATENATE((INDEX($A$7:$A$24,SMALL(IF($N$7:$N$24&lt;&gt;"",IF($K$7:$K$24&lt;&gt;"",ROW($K$7:$K$24)-MIN(ROW($K$7:$K$24))+1,""),""),ROW()-ROW(A$26)+1))),),"")</f>
        <v/>
      </c>
      <c r="Q35" s="0" t="str">
        <f aca="false" t="array" ref="Q35:Q35">IFERROR(CONCATENATE((INDEX($T$7:$T$24,SMALL(IF($T$7:$T$24&lt;&gt;"",IF($Q$7:$Q$24&lt;&gt;"",ROW($Q$7:$Q$24)-MIN(ROW($Q$7:$Q$24))+1,""),""),ROW()-ROW(A$26)+1)))," "),"")</f>
        <v/>
      </c>
      <c r="R35" s="0" t="str">
        <f aca="false" t="array" ref="R35:R35">IFERROR(CONCATENATE(TEXT(INDEX($Q$7:$Q$24,SMALL(IF($T$7:$T$24&lt;&gt;"",IF($Q$7:$Q$24&lt;&gt;"",ROW($Q$7:$Q$24)-MIN(ROW($Q$7:$Q$24))+1,""),""),ROW()-ROW(A$26)+1)),"##0")," "),"")</f>
        <v/>
      </c>
      <c r="S35" s="0" t="str">
        <f aca="false" t="array" ref="S35:S35">IFERROR(CONCATENATE((INDEX($A$7:$A$24,SMALL(IF($T$7:$T$24&lt;&gt;"",IF($Q$7:$Q$24&lt;&gt;"",ROW($Q$7:$Q$24)-MIN(ROW($Q$7:$Q$24))+1,""),""),ROW()-ROW(A$26)+1))),),"")</f>
        <v/>
      </c>
      <c r="W35" s="0" t="str">
        <f aca="false" t="array" ref="W35:W35">IFERROR(CONCATENATE((INDEX($Z$7:$Z$24,SMALL(IF($Z$7:$Z$24&lt;&gt;"",IF($W$7:$W$24&lt;&gt;"",ROW($W$7:$W$24)-MIN(ROW($W$7:$W$24))+1,""),""),ROW()-ROW(A$26)+1))),","),"")</f>
        <v/>
      </c>
      <c r="X35" s="0" t="str">
        <f aca="false" t="array" ref="X35:X35">IFERROR(CONCATENATE(TEXT(INDEX($W$7:$W$24,SMALL(IF($Z$7:$Z$24&lt;&gt;"",IF($W$7:$W$24&lt;&gt;"",ROW($W$7:$W$24)-MIN(ROW($W$7:$W$24))+1,""),""),ROW()-ROW(A$26)+1)),"##0"),","),"")</f>
        <v/>
      </c>
      <c r="Y35" s="0" t="str">
        <f aca="false" t="array" ref="Y35:Y35">IFERROR(CONCATENATE((INDEX($A$7:$A$24,SMALL(IF($Z$7:$Z$24&lt;&gt;"",IF($W$7:$W$24&lt;&gt;"",ROW($W$7:$W$24)-MIN(ROW($W$7:$W$24))+1,""),""),ROW()-ROW(A$26)+1))),),"")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IFERROR(CONCATENATE(TEXT(INDEX($K$7:$K$24,SMALL(IF($N$7:$N$24&lt;&gt;"",IF($K$7:$K$24&lt;&gt;"",ROW($K$7:$K$24)-MIN(ROW($K$7:$K$24))+1,""),""),ROW()-ROW(A$26)+1)),"##0"),","),"")</f>
        <v/>
      </c>
      <c r="L36" s="0" t="str">
        <f aca="false" t="array" ref="L36:L36">IFERROR(CONCATENATE((INDEX($N$7:$N$24,SMALL(IF($N$7:$N$24&lt;&gt;"",IF($K$7:$K$24&lt;&gt;"",ROW($K$7:$K$24)-MIN(ROW($K$7:$K$24))+1,""),""),ROW()-ROW(A$26)+1))),","),"")</f>
        <v/>
      </c>
      <c r="M36" s="0" t="str">
        <f aca="false" t="array" ref="M36:M36">IFERROR(CONCATENATE((INDEX($A$7:$A$24,SMALL(IF($N$7:$N$24&lt;&gt;"",IF($K$7:$K$24&lt;&gt;"",ROW($K$7:$K$24)-MIN(ROW($K$7:$K$24))+1,""),""),ROW()-ROW(A$26)+1))),),"")</f>
        <v/>
      </c>
      <c r="Q36" s="0" t="str">
        <f aca="false" t="array" ref="Q36:Q36">IFERROR(CONCATENATE((INDEX($T$7:$T$24,SMALL(IF($T$7:$T$24&lt;&gt;"",IF($Q$7:$Q$24&lt;&gt;"",ROW($Q$7:$Q$24)-MIN(ROW($Q$7:$Q$24))+1,""),""),ROW()-ROW(A$26)+1)))," "),"")</f>
        <v/>
      </c>
      <c r="R36" s="0" t="str">
        <f aca="false" t="array" ref="R36:R36">IFERROR(CONCATENATE(TEXT(INDEX($Q$7:$Q$24,SMALL(IF($T$7:$T$24&lt;&gt;"",IF($Q$7:$Q$24&lt;&gt;"",ROW($Q$7:$Q$24)-MIN(ROW($Q$7:$Q$24))+1,""),""),ROW()-ROW(A$26)+1)),"##0")," "),"")</f>
        <v/>
      </c>
      <c r="S36" s="0" t="str">
        <f aca="false" t="array" ref="S36:S36">IFERROR(CONCATENATE((INDEX($A$7:$A$24,SMALL(IF($T$7:$T$24&lt;&gt;"",IF($Q$7:$Q$24&lt;&gt;"",ROW($Q$7:$Q$24)-MIN(ROW($Q$7:$Q$24))+1,""),""),ROW()-ROW(A$26)+1))),),"")</f>
        <v/>
      </c>
      <c r="W36" s="0" t="str">
        <f aca="false" t="array" ref="W36:W36">IFERROR(CONCATENATE((INDEX($Z$7:$Z$24,SMALL(IF($Z$7:$Z$24&lt;&gt;"",IF($W$7:$W$24&lt;&gt;"",ROW($W$7:$W$24)-MIN(ROW($W$7:$W$24))+1,""),""),ROW()-ROW(A$26)+1))),","),"")</f>
        <v/>
      </c>
      <c r="X36" s="0" t="str">
        <f aca="false" t="array" ref="X36:X36">IFERROR(CONCATENATE(TEXT(INDEX($W$7:$W$24,SMALL(IF($Z$7:$Z$24&lt;&gt;"",IF($W$7:$W$24&lt;&gt;"",ROW($W$7:$W$24)-MIN(ROW($W$7:$W$24))+1,""),""),ROW()-ROW(A$26)+1)),"##0"),","),"")</f>
        <v/>
      </c>
      <c r="Y36" s="0" t="str">
        <f aca="false" t="array" ref="Y36:Y36">IFERROR(CONCATENATE((INDEX($A$7:$A$24,SMALL(IF($Z$7:$Z$24&lt;&gt;"",IF($W$7:$W$24&lt;&gt;"",ROW($W$7:$W$24)-MIN(ROW($W$7:$W$24))+1,""),""),ROW()-ROW(A$26)+1))),),"")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IFERROR(CONCATENATE(TEXT(INDEX($K$7:$K$24,SMALL(IF($N$7:$N$24&lt;&gt;"",IF($K$7:$K$24&lt;&gt;"",ROW($K$7:$K$24)-MIN(ROW($K$7:$K$24))+1,""),""),ROW()-ROW(A$26)+1)),"##0"),","),"")</f>
        <v/>
      </c>
      <c r="L37" s="0" t="str">
        <f aca="false" t="array" ref="L37:L37">IFERROR(CONCATENATE((INDEX($N$7:$N$24,SMALL(IF($N$7:$N$24&lt;&gt;"",IF($K$7:$K$24&lt;&gt;"",ROW($K$7:$K$24)-MIN(ROW($K$7:$K$24))+1,""),""),ROW()-ROW(A$26)+1))),","),"")</f>
        <v/>
      </c>
      <c r="M37" s="0" t="str">
        <f aca="false" t="array" ref="M37:M37">IFERROR(CONCATENATE((INDEX($A$7:$A$24,SMALL(IF($N$7:$N$24&lt;&gt;"",IF($K$7:$K$24&lt;&gt;"",ROW($K$7:$K$24)-MIN(ROW($K$7:$K$24))+1,""),""),ROW()-ROW(A$26)+1))),),"")</f>
        <v/>
      </c>
      <c r="Q37" s="0" t="str">
        <f aca="false" t="array" ref="Q37:Q37">IFERROR(CONCATENATE((INDEX($T$7:$T$24,SMALL(IF($T$7:$T$24&lt;&gt;"",IF($Q$7:$Q$24&lt;&gt;"",ROW($Q$7:$Q$24)-MIN(ROW($Q$7:$Q$24))+1,""),""),ROW()-ROW(A$26)+1)))," "),"")</f>
        <v/>
      </c>
      <c r="R37" s="0" t="str">
        <f aca="false" t="array" ref="R37:R37">IFERROR(CONCATENATE(TEXT(INDEX($Q$7:$Q$24,SMALL(IF($T$7:$T$24&lt;&gt;"",IF($Q$7:$Q$24&lt;&gt;"",ROW($Q$7:$Q$24)-MIN(ROW($Q$7:$Q$24))+1,""),""),ROW()-ROW(A$26)+1)),"##0")," "),"")</f>
        <v/>
      </c>
      <c r="S37" s="0" t="str">
        <f aca="false" t="array" ref="S37:S37">IFERROR(CONCATENATE((INDEX($A$7:$A$24,SMALL(IF($T$7:$T$24&lt;&gt;"",IF($Q$7:$Q$24&lt;&gt;"",ROW($Q$7:$Q$24)-MIN(ROW($Q$7:$Q$24))+1,""),""),ROW()-ROW(A$26)+1))),),"")</f>
        <v/>
      </c>
      <c r="W37" s="0" t="str">
        <f aca="false" t="array" ref="W37:W37">IFERROR(CONCATENATE((INDEX($Z$7:$Z$24,SMALL(IF($Z$7:$Z$24&lt;&gt;"",IF($W$7:$W$24&lt;&gt;"",ROW($W$7:$W$24)-MIN(ROW($W$7:$W$24))+1,""),""),ROW()-ROW(A$26)+1))),","),"")</f>
        <v/>
      </c>
      <c r="X37" s="0" t="str">
        <f aca="false" t="array" ref="X37:X37">IFERROR(CONCATENATE(TEXT(INDEX($W$7:$W$24,SMALL(IF($Z$7:$Z$24&lt;&gt;"",IF($W$7:$W$24&lt;&gt;"",ROW($W$7:$W$24)-MIN(ROW($W$7:$W$24))+1,""),""),ROW()-ROW(A$26)+1)),"##0"),","),"")</f>
        <v/>
      </c>
      <c r="Y37" s="0" t="str">
        <f aca="false" t="array" ref="Y37:Y37">IFERROR(CONCATENATE((INDEX($A$7:$A$24,SMALL(IF($Z$7:$Z$24&lt;&gt;"",IF($W$7:$W$24&lt;&gt;"",ROW($W$7:$W$24)-MIN(ROW($W$7:$W$24))+1,""),""),ROW()-ROW(A$26)+1))),),"")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IFERROR(CONCATENATE(TEXT(INDEX($K$7:$K$24,SMALL(IF($N$7:$N$24&lt;&gt;"",IF($K$7:$K$24&lt;&gt;"",ROW($K$7:$K$24)-MIN(ROW($K$7:$K$24))+1,""),""),ROW()-ROW(A$26)+1)),"##0"),","),"")</f>
        <v/>
      </c>
      <c r="L38" s="0" t="str">
        <f aca="false" t="array" ref="L38:L38">IFERROR(CONCATENATE((INDEX($N$7:$N$24,SMALL(IF($N$7:$N$24&lt;&gt;"",IF($K$7:$K$24&lt;&gt;"",ROW($K$7:$K$24)-MIN(ROW($K$7:$K$24))+1,""),""),ROW()-ROW(A$26)+1))),","),"")</f>
        <v/>
      </c>
      <c r="M38" s="0" t="str">
        <f aca="false" t="array" ref="M38:M38">IFERROR(CONCATENATE((INDEX($A$7:$A$24,SMALL(IF($N$7:$N$24&lt;&gt;"",IF($K$7:$K$24&lt;&gt;"",ROW($K$7:$K$24)-MIN(ROW($K$7:$K$24))+1,""),""),ROW()-ROW(A$26)+1))),),"")</f>
        <v/>
      </c>
      <c r="Q38" s="0" t="str">
        <f aca="false" t="array" ref="Q38:Q38">IFERROR(CONCATENATE((INDEX($T$7:$T$24,SMALL(IF($T$7:$T$24&lt;&gt;"",IF($Q$7:$Q$24&lt;&gt;"",ROW($Q$7:$Q$24)-MIN(ROW($Q$7:$Q$24))+1,""),""),ROW()-ROW(A$26)+1)))," "),"")</f>
        <v/>
      </c>
      <c r="R38" s="0" t="str">
        <f aca="false" t="array" ref="R38:R38">IFERROR(CONCATENATE(TEXT(INDEX($Q$7:$Q$24,SMALL(IF($T$7:$T$24&lt;&gt;"",IF($Q$7:$Q$24&lt;&gt;"",ROW($Q$7:$Q$24)-MIN(ROW($Q$7:$Q$24))+1,""),""),ROW()-ROW(A$26)+1)),"##0")," "),"")</f>
        <v/>
      </c>
      <c r="S38" s="0" t="str">
        <f aca="false" t="array" ref="S38:S38">IFERROR(CONCATENATE((INDEX($A$7:$A$24,SMALL(IF($T$7:$T$24&lt;&gt;"",IF($Q$7:$Q$24&lt;&gt;"",ROW($Q$7:$Q$24)-MIN(ROW($Q$7:$Q$24))+1,""),""),ROW()-ROW(A$26)+1))),),"")</f>
        <v/>
      </c>
      <c r="W38" s="0" t="str">
        <f aca="false" t="array" ref="W38:W38">IFERROR(CONCATENATE((INDEX($Z$7:$Z$24,SMALL(IF($Z$7:$Z$24&lt;&gt;"",IF($W$7:$W$24&lt;&gt;"",ROW($W$7:$W$24)-MIN(ROW($W$7:$W$24))+1,""),""),ROW()-ROW(A$26)+1))),","),"")</f>
        <v/>
      </c>
      <c r="X38" s="0" t="str">
        <f aca="false" t="array" ref="X38:X38">IFERROR(CONCATENATE(TEXT(INDEX($W$7:$W$24,SMALL(IF($Z$7:$Z$24&lt;&gt;"",IF($W$7:$W$24&lt;&gt;"",ROW($W$7:$W$24)-MIN(ROW($W$7:$W$24))+1,""),""),ROW()-ROW(A$26)+1)),"##0"),","),"")</f>
        <v/>
      </c>
      <c r="Y38" s="0" t="str">
        <f aca="false" t="array" ref="Y38:Y38">IFERROR(CONCATENATE((INDEX($A$7:$A$24,SMALL(IF($Z$7:$Z$24&lt;&gt;"",IF($W$7:$W$24&lt;&gt;"",ROW($W$7:$W$24)-MIN(ROW($W$7:$W$24))+1,""),""),ROW()-ROW(A$26)+1))),),"")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IFERROR(CONCATENATE(TEXT(INDEX($K$7:$K$24,SMALL(IF($N$7:$N$24&lt;&gt;"",IF($K$7:$K$24&lt;&gt;"",ROW($K$7:$K$24)-MIN(ROW($K$7:$K$24))+1,""),""),ROW()-ROW(A$26)+1)),"##0"),","),"")</f>
        <v/>
      </c>
      <c r="L39" s="0" t="str">
        <f aca="false" t="array" ref="L39:L39">IFERROR(CONCATENATE((INDEX($N$7:$N$24,SMALL(IF($N$7:$N$24&lt;&gt;"",IF($K$7:$K$24&lt;&gt;"",ROW($K$7:$K$24)-MIN(ROW($K$7:$K$24))+1,""),""),ROW()-ROW(A$26)+1))),","),"")</f>
        <v/>
      </c>
      <c r="M39" s="0" t="str">
        <f aca="false" t="array" ref="M39:M39">IFERROR(CONCATENATE((INDEX($A$7:$A$24,SMALL(IF($N$7:$N$24&lt;&gt;"",IF($K$7:$K$24&lt;&gt;"",ROW($K$7:$K$24)-MIN(ROW($K$7:$K$24))+1,""),""),ROW()-ROW(A$26)+1))),),"")</f>
        <v/>
      </c>
      <c r="Q39" s="0" t="str">
        <f aca="false" t="array" ref="Q39:Q39">IFERROR(CONCATENATE((INDEX($T$7:$T$24,SMALL(IF($T$7:$T$24&lt;&gt;"",IF($Q$7:$Q$24&lt;&gt;"",ROW($Q$7:$Q$24)-MIN(ROW($Q$7:$Q$24))+1,""),""),ROW()-ROW(A$26)+1)))," "),"")</f>
        <v/>
      </c>
      <c r="R39" s="0" t="str">
        <f aca="false" t="array" ref="R39:R39">IFERROR(CONCATENATE(TEXT(INDEX($Q$7:$Q$24,SMALL(IF($T$7:$T$24&lt;&gt;"",IF($Q$7:$Q$24&lt;&gt;"",ROW($Q$7:$Q$24)-MIN(ROW($Q$7:$Q$24))+1,""),""),ROW()-ROW(A$26)+1)),"##0")," "),"")</f>
        <v/>
      </c>
      <c r="S39" s="0" t="str">
        <f aca="false" t="array" ref="S39:S39">IFERROR(CONCATENATE((INDEX($A$7:$A$24,SMALL(IF($T$7:$T$24&lt;&gt;"",IF($Q$7:$Q$24&lt;&gt;"",ROW($Q$7:$Q$24)-MIN(ROW($Q$7:$Q$24))+1,""),""),ROW()-ROW(A$26)+1))),),"")</f>
        <v/>
      </c>
      <c r="W39" s="0" t="str">
        <f aca="false" t="array" ref="W39:W39">IFERROR(CONCATENATE((INDEX($Z$7:$Z$24,SMALL(IF($Z$7:$Z$24&lt;&gt;"",IF($W$7:$W$24&lt;&gt;"",ROW($W$7:$W$24)-MIN(ROW($W$7:$W$24))+1,""),""),ROW()-ROW(A$26)+1))),","),"")</f>
        <v/>
      </c>
      <c r="X39" s="0" t="str">
        <f aca="false" t="array" ref="X39:X39">IFERROR(CONCATENATE(TEXT(INDEX($W$7:$W$24,SMALL(IF($Z$7:$Z$24&lt;&gt;"",IF($W$7:$W$24&lt;&gt;"",ROW($W$7:$W$24)-MIN(ROW($W$7:$W$24))+1,""),""),ROW()-ROW(A$26)+1)),"##0"),","),"")</f>
        <v/>
      </c>
      <c r="Y39" s="0" t="str">
        <f aca="false" t="array" ref="Y39:Y39">IFERROR(CONCATENATE((INDEX($A$7:$A$24,SMALL(IF($Z$7:$Z$24&lt;&gt;"",IF($W$7:$W$24&lt;&gt;"",ROW($W$7:$W$24)-MIN(ROW($W$7:$W$24))+1,""),""),ROW()-ROW(A$26)+1))),),"")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IFERROR(CONCATENATE(TEXT(INDEX($K$7:$K$24,SMALL(IF($N$7:$N$24&lt;&gt;"",IF($K$7:$K$24&lt;&gt;"",ROW($K$7:$K$24)-MIN(ROW($K$7:$K$24))+1,""),""),ROW()-ROW(A$26)+1)),"##0"),","),"")</f>
        <v/>
      </c>
      <c r="L40" s="0" t="str">
        <f aca="false" t="array" ref="L40:L40">IFERROR(CONCATENATE((INDEX($N$7:$N$24,SMALL(IF($N$7:$N$24&lt;&gt;"",IF($K$7:$K$24&lt;&gt;"",ROW($K$7:$K$24)-MIN(ROW($K$7:$K$24))+1,""),""),ROW()-ROW(A$26)+1))),","),"")</f>
        <v/>
      </c>
      <c r="M40" s="0" t="str">
        <f aca="false" t="array" ref="M40:M40">IFERROR(CONCATENATE((INDEX($A$7:$A$24,SMALL(IF($N$7:$N$24&lt;&gt;"",IF($K$7:$K$24&lt;&gt;"",ROW($K$7:$K$24)-MIN(ROW($K$7:$K$24))+1,""),""),ROW()-ROW(A$26)+1))),),"")</f>
        <v/>
      </c>
      <c r="Q40" s="0" t="str">
        <f aca="false" t="array" ref="Q40:Q40">IFERROR(CONCATENATE((INDEX($T$7:$T$24,SMALL(IF($T$7:$T$24&lt;&gt;"",IF($Q$7:$Q$24&lt;&gt;"",ROW($Q$7:$Q$24)-MIN(ROW($Q$7:$Q$24))+1,""),""),ROW()-ROW(A$26)+1)))," "),"")</f>
        <v/>
      </c>
      <c r="R40" s="0" t="str">
        <f aca="false" t="array" ref="R40:R40">IFERROR(CONCATENATE(TEXT(INDEX($Q$7:$Q$24,SMALL(IF($T$7:$T$24&lt;&gt;"",IF($Q$7:$Q$24&lt;&gt;"",ROW($Q$7:$Q$24)-MIN(ROW($Q$7:$Q$24))+1,""),""),ROW()-ROW(A$26)+1)),"##0")," "),"")</f>
        <v/>
      </c>
      <c r="S40" s="0" t="str">
        <f aca="false" t="array" ref="S40:S40">IFERROR(CONCATENATE((INDEX($A$7:$A$24,SMALL(IF($T$7:$T$24&lt;&gt;"",IF($Q$7:$Q$24&lt;&gt;"",ROW($Q$7:$Q$24)-MIN(ROW($Q$7:$Q$24))+1,""),""),ROW()-ROW(A$26)+1))),),"")</f>
        <v/>
      </c>
      <c r="W40" s="0" t="str">
        <f aca="false" t="array" ref="W40:W40">IFERROR(CONCATENATE((INDEX($Z$7:$Z$24,SMALL(IF($Z$7:$Z$24&lt;&gt;"",IF($W$7:$W$24&lt;&gt;"",ROW($W$7:$W$24)-MIN(ROW($W$7:$W$24))+1,""),""),ROW()-ROW(A$26)+1))),","),"")</f>
        <v/>
      </c>
      <c r="X40" s="0" t="str">
        <f aca="false" t="array" ref="X40:X40">IFERROR(CONCATENATE(TEXT(INDEX($W$7:$W$24,SMALL(IF($Z$7:$Z$24&lt;&gt;"",IF($W$7:$W$24&lt;&gt;"",ROW($W$7:$W$24)-MIN(ROW($W$7:$W$24))+1,""),""),ROW()-ROW(A$26)+1)),"##0"),","),"")</f>
        <v/>
      </c>
      <c r="Y40" s="0" t="str">
        <f aca="false" t="array" ref="Y40:Y40">IFERROR(CONCATENATE((INDEX($A$7:$A$24,SMALL(IF($Z$7:$Z$24&lt;&gt;"",IF($W$7:$W$24&lt;&gt;"",ROW($W$7:$W$24)-MIN(ROW($W$7:$W$24))+1,""),""),ROW()-ROW(A$26)+1))),),"")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IFERROR(CONCATENATE(TEXT(INDEX($K$7:$K$24,SMALL(IF($N$7:$N$24&lt;&gt;"",IF($K$7:$K$24&lt;&gt;"",ROW($K$7:$K$24)-MIN(ROW($K$7:$K$24))+1,""),""),ROW()-ROW(A$26)+1)),"##0"),","),"")</f>
        <v/>
      </c>
      <c r="L41" s="0" t="str">
        <f aca="false" t="array" ref="L41:L41">IFERROR(CONCATENATE((INDEX($N$7:$N$24,SMALL(IF($N$7:$N$24&lt;&gt;"",IF($K$7:$K$24&lt;&gt;"",ROW($K$7:$K$24)-MIN(ROW($K$7:$K$24))+1,""),""),ROW()-ROW(A$26)+1))),","),"")</f>
        <v/>
      </c>
      <c r="M41" s="0" t="str">
        <f aca="false" t="array" ref="M41:M41">IFERROR(CONCATENATE((INDEX($A$7:$A$24,SMALL(IF($N$7:$N$24&lt;&gt;"",IF($K$7:$K$24&lt;&gt;"",ROW($K$7:$K$24)-MIN(ROW($K$7:$K$24))+1,""),""),ROW()-ROW(A$26)+1))),),"")</f>
        <v/>
      </c>
      <c r="Q41" s="0" t="str">
        <f aca="false" t="array" ref="Q41:Q41">IFERROR(CONCATENATE((INDEX($T$7:$T$24,SMALL(IF($T$7:$T$24&lt;&gt;"",IF($Q$7:$Q$24&lt;&gt;"",ROW($Q$7:$Q$24)-MIN(ROW($Q$7:$Q$24))+1,""),""),ROW()-ROW(A$26)+1)))," "),"")</f>
        <v/>
      </c>
      <c r="R41" s="0" t="str">
        <f aca="false" t="array" ref="R41:R41">IFERROR(CONCATENATE(TEXT(INDEX($Q$7:$Q$24,SMALL(IF($T$7:$T$24&lt;&gt;"",IF($Q$7:$Q$24&lt;&gt;"",ROW($Q$7:$Q$24)-MIN(ROW($Q$7:$Q$24))+1,""),""),ROW()-ROW(A$26)+1)),"##0")," "),"")</f>
        <v/>
      </c>
      <c r="S41" s="0" t="str">
        <f aca="false" t="array" ref="S41:S41">IFERROR(CONCATENATE((INDEX($A$7:$A$24,SMALL(IF($T$7:$T$24&lt;&gt;"",IF($Q$7:$Q$24&lt;&gt;"",ROW($Q$7:$Q$24)-MIN(ROW($Q$7:$Q$24))+1,""),""),ROW()-ROW(A$26)+1))),),"")</f>
        <v/>
      </c>
      <c r="W41" s="0" t="str">
        <f aca="false" t="array" ref="W41:W41">IFERROR(CONCATENATE((INDEX($Z$7:$Z$24,SMALL(IF($Z$7:$Z$24&lt;&gt;"",IF($W$7:$W$24&lt;&gt;"",ROW($W$7:$W$24)-MIN(ROW($W$7:$W$24))+1,""),""),ROW()-ROW(A$26)+1))),","),"")</f>
        <v/>
      </c>
      <c r="X41" s="0" t="str">
        <f aca="false" t="array" ref="X41:X41">IFERROR(CONCATENATE(TEXT(INDEX($W$7:$W$24,SMALL(IF($Z$7:$Z$24&lt;&gt;"",IF($W$7:$W$24&lt;&gt;"",ROW($W$7:$W$24)-MIN(ROW($W$7:$W$24))+1,""),""),ROW()-ROW(A$26)+1)),"##0"),","),"")</f>
        <v/>
      </c>
      <c r="Y41" s="0" t="str">
        <f aca="false" t="array" ref="Y41:Y41">IFERROR(CONCATENATE((INDEX($A$7:$A$24,SMALL(IF($Z$7:$Z$24&lt;&gt;"",IF($W$7:$W$24&lt;&gt;"",ROW($W$7:$W$24)-MIN(ROW($W$7:$W$24))+1,""),""),ROW()-ROW(A$26)+1))),),"")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IFERROR(CONCATENATE(TEXT(INDEX($K$7:$K$24,SMALL(IF($N$7:$N$24&lt;&gt;"",IF($K$7:$K$24&lt;&gt;"",ROW($K$7:$K$24)-MIN(ROW($K$7:$K$24))+1,""),""),ROW()-ROW(A$26)+1)),"##0"),","),"")</f>
        <v/>
      </c>
      <c r="L42" s="0" t="str">
        <f aca="false" t="array" ref="L42:L42">IFERROR(CONCATENATE((INDEX($N$7:$N$24,SMALL(IF($N$7:$N$24&lt;&gt;"",IF($K$7:$K$24&lt;&gt;"",ROW($K$7:$K$24)-MIN(ROW($K$7:$K$24))+1,""),""),ROW()-ROW(A$26)+1))),","),"")</f>
        <v/>
      </c>
      <c r="M42" s="0" t="str">
        <f aca="false" t="array" ref="M42:M42">IFERROR(CONCATENATE((INDEX($A$7:$A$24,SMALL(IF($N$7:$N$24&lt;&gt;"",IF($K$7:$K$24&lt;&gt;"",ROW($K$7:$K$24)-MIN(ROW($K$7:$K$24))+1,""),""),ROW()-ROW(A$26)+1))),),"")</f>
        <v/>
      </c>
      <c r="Q42" s="0" t="str">
        <f aca="false" t="array" ref="Q42:Q42">IFERROR(CONCATENATE((INDEX($T$7:$T$24,SMALL(IF($T$7:$T$24&lt;&gt;"",IF($Q$7:$Q$24&lt;&gt;"",ROW($Q$7:$Q$24)-MIN(ROW($Q$7:$Q$24))+1,""),""),ROW()-ROW(A$26)+1)))," "),"")</f>
        <v/>
      </c>
      <c r="R42" s="0" t="str">
        <f aca="false" t="array" ref="R42:R42">IFERROR(CONCATENATE(TEXT(INDEX($Q$7:$Q$24,SMALL(IF($T$7:$T$24&lt;&gt;"",IF($Q$7:$Q$24&lt;&gt;"",ROW($Q$7:$Q$24)-MIN(ROW($Q$7:$Q$24))+1,""),""),ROW()-ROW(A$26)+1)),"##0")," "),"")</f>
        <v/>
      </c>
      <c r="S42" s="0" t="str">
        <f aca="false" t="array" ref="S42:S42">IFERROR(CONCATENATE((INDEX($A$7:$A$24,SMALL(IF($T$7:$T$24&lt;&gt;"",IF($Q$7:$Q$24&lt;&gt;"",ROW($Q$7:$Q$24)-MIN(ROW($Q$7:$Q$24))+1,""),""),ROW()-ROW(A$26)+1))),),"")</f>
        <v/>
      </c>
      <c r="W42" s="0" t="str">
        <f aca="false" t="array" ref="W42:W42">IFERROR(CONCATENATE((INDEX($Z$7:$Z$24,SMALL(IF($Z$7:$Z$24&lt;&gt;"",IF($W$7:$W$24&lt;&gt;"",ROW($W$7:$W$24)-MIN(ROW($W$7:$W$24))+1,""),""),ROW()-ROW(A$26)+1))),","),"")</f>
        <v/>
      </c>
      <c r="X42" s="0" t="str">
        <f aca="false" t="array" ref="X42:X42">IFERROR(CONCATENATE(TEXT(INDEX($W$7:$W$24,SMALL(IF($Z$7:$Z$24&lt;&gt;"",IF($W$7:$W$24&lt;&gt;"",ROW($W$7:$W$24)-MIN(ROW($W$7:$W$24))+1,""),""),ROW()-ROW(A$26)+1)),"##0"),","),"")</f>
        <v/>
      </c>
      <c r="Y42" s="0" t="str">
        <f aca="false" t="array" ref="Y42:Y42">IFERROR(CONCATENATE((INDEX($A$7:$A$24,SMALL(IF($Z$7:$Z$24&lt;&gt;"",IF($W$7:$W$24&lt;&gt;"",ROW($W$7:$W$24)-MIN(ROW($W$7:$W$24))+1,""),""),ROW()-ROW(A$26)+1))),),"")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IFERROR(CONCATENATE(TEXT(INDEX($K$7:$K$24,SMALL(IF($N$7:$N$24&lt;&gt;"",IF($K$7:$K$24&lt;&gt;"",ROW($K$7:$K$24)-MIN(ROW($K$7:$K$24))+1,""),""),ROW()-ROW(A$26)+1)),"##0"),","),"")</f>
        <v/>
      </c>
      <c r="L43" s="0" t="str">
        <f aca="false" t="array" ref="L43:L43">IFERROR(CONCATENATE((INDEX($N$7:$N$24,SMALL(IF($N$7:$N$24&lt;&gt;"",IF($K$7:$K$24&lt;&gt;"",ROW($K$7:$K$24)-MIN(ROW($K$7:$K$24))+1,""),""),ROW()-ROW(A$26)+1))),","),"")</f>
        <v/>
      </c>
      <c r="M43" s="0" t="str">
        <f aca="false" t="array" ref="M43:M43">IFERROR(CONCATENATE((INDEX($A$7:$A$24,SMALL(IF($N$7:$N$24&lt;&gt;"",IF($K$7:$K$24&lt;&gt;"",ROW($K$7:$K$24)-MIN(ROW($K$7:$K$24))+1,""),""),ROW()-ROW(A$26)+1))),),"")</f>
        <v/>
      </c>
      <c r="Q43" s="0" t="str">
        <f aca="false" t="array" ref="Q43:Q43">IFERROR(CONCATENATE((INDEX($T$7:$T$24,SMALL(IF($T$7:$T$24&lt;&gt;"",IF($Q$7:$Q$24&lt;&gt;"",ROW($Q$7:$Q$24)-MIN(ROW($Q$7:$Q$24))+1,""),""),ROW()-ROW(A$26)+1)))," "),"")</f>
        <v/>
      </c>
      <c r="R43" s="0" t="str">
        <f aca="false" t="array" ref="R43:R43">IFERROR(CONCATENATE(TEXT(INDEX($Q$7:$Q$24,SMALL(IF($T$7:$T$24&lt;&gt;"",IF($Q$7:$Q$24&lt;&gt;"",ROW($Q$7:$Q$24)-MIN(ROW($Q$7:$Q$24))+1,""),""),ROW()-ROW(A$26)+1)),"##0")," "),"")</f>
        <v/>
      </c>
      <c r="S43" s="0" t="str">
        <f aca="false" t="array" ref="S43:S43">IFERROR(CONCATENATE((INDEX($A$7:$A$24,SMALL(IF($T$7:$T$24&lt;&gt;"",IF($Q$7:$Q$24&lt;&gt;"",ROW($Q$7:$Q$24)-MIN(ROW($Q$7:$Q$24))+1,""),""),ROW()-ROW(A$26)+1))),),"")</f>
        <v/>
      </c>
      <c r="W43" s="0" t="str">
        <f aca="false" t="array" ref="W43:W43">IFERROR(CONCATENATE((INDEX($Z$7:$Z$24,SMALL(IF($Z$7:$Z$24&lt;&gt;"",IF($W$7:$W$24&lt;&gt;"",ROW($W$7:$W$24)-MIN(ROW($W$7:$W$24))+1,""),""),ROW()-ROW(A$26)+1))),","),"")</f>
        <v/>
      </c>
      <c r="X43" s="0" t="str">
        <f aca="false" t="array" ref="X43:X43">IFERROR(CONCATENATE(TEXT(INDEX($W$7:$W$24,SMALL(IF($Z$7:$Z$24&lt;&gt;"",IF($W$7:$W$24&lt;&gt;"",ROW($W$7:$W$24)-MIN(ROW($W$7:$W$24))+1,""),""),ROW()-ROW(A$26)+1)),"##0"),","),"")</f>
        <v/>
      </c>
      <c r="Y43" s="0" t="str">
        <f aca="false" t="array" ref="Y43:Y43">IFERROR(CONCATENATE((INDEX($A$7:$A$24,SMALL(IF($Z$7:$Z$24&lt;&gt;"",IF($W$7:$W$24&lt;&gt;"",ROW($W$7:$W$24)-MIN(ROW($W$7:$W$24))+1,""),""),ROW()-ROW(A$26)+1))),),"")</f>
        <v/>
      </c>
    </row>
  </sheetData>
  <mergeCells count="4">
    <mergeCell ref="A5:I5"/>
    <mergeCell ref="J5:O5"/>
    <mergeCell ref="P5:U5"/>
    <mergeCell ref="V5:AA5"/>
  </mergeCells>
  <conditionalFormatting sqref="L18">
    <cfRule type="cellIs" priority="2" operator="lessThanOrEqual" aboveAverage="0" equalAverage="0" bottom="0" percent="0" rank="0" text="" dxfId="0">
      <formula>H18</formula>
    </cfRule>
  </conditionalFormatting>
  <conditionalFormatting sqref="L20">
    <cfRule type="cellIs" priority="3" operator="lessThanOrEqual" aboveAverage="0" equalAverage="0" bottom="0" percent="0" rank="0" text="" dxfId="0">
      <formula>H20</formula>
    </cfRule>
  </conditionalFormatting>
  <conditionalFormatting sqref="L21">
    <cfRule type="cellIs" priority="4" operator="lessThanOrEqual" aboveAverage="0" equalAverage="0" bottom="0" percent="0" rank="0" text="" dxfId="0">
      <formula>H21</formula>
    </cfRule>
  </conditionalFormatting>
  <conditionalFormatting sqref="L8">
    <cfRule type="cellIs" priority="5" operator="lessThanOrEqual" aboveAverage="0" equalAverage="0" bottom="0" percent="0" rank="0" text="" dxfId="0">
      <formula>H8</formula>
    </cfRule>
  </conditionalFormatting>
  <conditionalFormatting sqref="M18">
    <cfRule type="cellIs" priority="6" operator="lessThanOrEqual" aboveAverage="0" equalAverage="0" bottom="0" percent="0" rank="0" text="" dxfId="0">
      <formula>I18</formula>
    </cfRule>
  </conditionalFormatting>
  <conditionalFormatting sqref="M20">
    <cfRule type="cellIs" priority="7" operator="lessThanOrEqual" aboveAverage="0" equalAverage="0" bottom="0" percent="0" rank="0" text="" dxfId="0">
      <formula>I20</formula>
    </cfRule>
  </conditionalFormatting>
  <conditionalFormatting sqref="M21">
    <cfRule type="cellIs" priority="8" operator="lessThanOrEqual" aboveAverage="0" equalAverage="0" bottom="0" percent="0" rank="0" text="" dxfId="0">
      <formula>I21</formula>
    </cfRule>
  </conditionalFormatting>
  <conditionalFormatting sqref="M8">
    <cfRule type="cellIs" priority="9" operator="lessThanOrEqual" aboveAverage="0" equalAverage="0" bottom="0" percent="0" rank="0" text="" dxfId="0">
      <formula>I8</formula>
    </cfRule>
  </conditionalFormatting>
  <conditionalFormatting sqref="R18">
    <cfRule type="cellIs" priority="10" operator="lessThanOrEqual" aboveAverage="0" equalAverage="0" bottom="0" percent="0" rank="0" text="" dxfId="0">
      <formula>H18</formula>
    </cfRule>
  </conditionalFormatting>
  <conditionalFormatting sqref="R20">
    <cfRule type="cellIs" priority="11" operator="lessThanOrEqual" aboveAverage="0" equalAverage="0" bottom="0" percent="0" rank="0" text="" dxfId="0">
      <formula>H20</formula>
    </cfRule>
  </conditionalFormatting>
  <conditionalFormatting sqref="R21">
    <cfRule type="cellIs" priority="12" operator="lessThanOrEqual" aboveAverage="0" equalAverage="0" bottom="0" percent="0" rank="0" text="" dxfId="0">
      <formula>H21</formula>
    </cfRule>
  </conditionalFormatting>
  <conditionalFormatting sqref="R8">
    <cfRule type="cellIs" priority="13" operator="lessThanOrEqual" aboveAverage="0" equalAverage="0" bottom="0" percent="0" rank="0" text="" dxfId="0">
      <formula>H8</formula>
    </cfRule>
  </conditionalFormatting>
  <conditionalFormatting sqref="S18">
    <cfRule type="cellIs" priority="14" operator="lessThanOrEqual" aboveAverage="0" equalAverage="0" bottom="0" percent="0" rank="0" text="" dxfId="0">
      <formula>I18</formula>
    </cfRule>
  </conditionalFormatting>
  <conditionalFormatting sqref="S20">
    <cfRule type="cellIs" priority="15" operator="lessThanOrEqual" aboveAverage="0" equalAverage="0" bottom="0" percent="0" rank="0" text="" dxfId="0">
      <formula>I20</formula>
    </cfRule>
  </conditionalFormatting>
  <conditionalFormatting sqref="S21">
    <cfRule type="cellIs" priority="16" operator="lessThanOrEqual" aboveAverage="0" equalAverage="0" bottom="0" percent="0" rank="0" text="" dxfId="0">
      <formula>I21</formula>
    </cfRule>
  </conditionalFormatting>
  <conditionalFormatting sqref="S8">
    <cfRule type="cellIs" priority="17" operator="lessThanOrEqual" aboveAverage="0" equalAverage="0" bottom="0" percent="0" rank="0" text="" dxfId="0">
      <formula>I8</formula>
    </cfRule>
  </conditionalFormatting>
  <conditionalFormatting sqref="X8">
    <cfRule type="cellIs" priority="18" operator="lessThanOrEqual" aboveAverage="0" equalAverage="0" bottom="0" percent="0" rank="0" text="" dxfId="0">
      <formula>H8</formula>
    </cfRule>
  </conditionalFormatting>
  <conditionalFormatting sqref="Y8">
    <cfRule type="cellIs" priority="19" operator="lessThanOrEqual" aboveAverage="0" equalAverage="0" bottom="0" percent="0" rank="0" text="" dxfId="0">
      <formula>I8</formula>
    </cfRule>
  </conditionalFormatting>
  <conditionalFormatting sqref="Y21">
    <cfRule type="cellIs" priority="20" operator="lessThanOrEqual" aboveAverage="0" equalAverage="0" bottom="0" percent="0" rank="0" text="" dxfId="0">
      <formula>I8</formula>
    </cfRule>
  </conditionalFormatting>
  <hyperlinks>
    <hyperlink ref="O8" r:id="rId2" display="Link"/>
    <hyperlink ref="U8" r:id="rId3" display="Link"/>
    <hyperlink ref="AA8" r:id="rId4" display="Link"/>
    <hyperlink ref="O18" r:id="rId5" display="Link"/>
    <hyperlink ref="U18" r:id="rId6" display="Link"/>
    <hyperlink ref="O20" r:id="rId7" display="Link"/>
    <hyperlink ref="U20" r:id="rId8" display="Link"/>
    <hyperlink ref="O21" r:id="rId9" display="Link"/>
    <hyperlink ref="U21" r:id="rId10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2016-04-13T12:50:41Z</dcterms:created>
  <dc:creator/>
  <dc:description/>
  <dc:language>en-AU</dc:language>
  <cp:lastModifiedBy/>
  <dcterms:modified xsi:type="dcterms:W3CDTF">2016-04-13T18:24:46Z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