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7D8FD5B702AE315/workspace/MTGO/mkm_Boseiju/mtg/"/>
    </mc:Choice>
  </mc:AlternateContent>
  <xr:revisionPtr revIDLastSave="409" documentId="8_{BD3E79FB-CBAA-4F15-9D6C-0D227C7648C9}" xr6:coauthVersionLast="47" xr6:coauthVersionMax="47" xr10:uidLastSave="{8B891367-4CFC-4999-A797-D80E5BEF20EE}"/>
  <bookViews>
    <workbookView xWindow="28680" yWindow="-120" windowWidth="29040" windowHeight="15720" xr2:uid="{89BB80AE-3BF4-4D94-9661-FD5DBF09C2A9}"/>
  </bookViews>
  <sheets>
    <sheet name="WANTS TRATADO" sheetId="7" r:id="rId1"/>
    <sheet name="history TRATADO" sheetId="5" state="hidden" r:id="rId2"/>
    <sheet name="history" sheetId="2" state="hidden" r:id="rId3"/>
    <sheet name="WANTS" sheetId="8" r:id="rId4"/>
    <sheet name="DETALLE VENDEDORES" sheetId="12" r:id="rId5"/>
    <sheet name="CARRITO" sheetId="9" r:id="rId6"/>
    <sheet name="CARRITO TRATADO" sheetId="10" state="hidden" r:id="rId7"/>
  </sheets>
  <definedNames>
    <definedName name="ExternalData_1" localSheetId="6" hidden="1">'CARRITO TRATADO'!$A$1:$E$32</definedName>
    <definedName name="ExternalData_1" localSheetId="4" hidden="1">'DETALLE VENDEDORES'!$A$1:$B$28</definedName>
    <definedName name="ExternalData_1" localSheetId="2" hidden="1">history!$A$1:$F$552</definedName>
    <definedName name="ExternalData_1" localSheetId="0" hidden="1">'WANTS TRATADO'!$A$1:$C$39</definedName>
    <definedName name="Table2">Table4[Column1]</definedName>
  </definedNames>
  <calcPr calcId="191029"/>
  <pivotCaches>
    <pivotCache cacheId="14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H14" i="2" s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H30" i="2" s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H46" i="2" s="1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H62" i="2" s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I78" i="2" s="1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I94" i="2" s="1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I110" i="2" s="1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I126" i="2" s="1"/>
  <c r="J126" i="2" s="1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I142" i="2" s="1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I158" i="2" s="1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I174" i="2" s="1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I190" i="2" s="1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H206" i="2" s="1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H222" i="2" s="1"/>
  <c r="G223" i="2"/>
  <c r="G224" i="2"/>
  <c r="G225" i="2"/>
  <c r="G226" i="2"/>
  <c r="G227" i="2"/>
  <c r="G228" i="2"/>
  <c r="G229" i="2"/>
  <c r="G230" i="2"/>
  <c r="G231" i="2"/>
  <c r="G232" i="2"/>
  <c r="G233" i="2"/>
  <c r="G234" i="2"/>
  <c r="I234" i="2" s="1"/>
  <c r="G235" i="2"/>
  <c r="G236" i="2"/>
  <c r="G237" i="2"/>
  <c r="G238" i="2"/>
  <c r="H238" i="2" s="1"/>
  <c r="K238" i="2" s="1"/>
  <c r="G239" i="2"/>
  <c r="G240" i="2"/>
  <c r="G241" i="2"/>
  <c r="G242" i="2"/>
  <c r="G243" i="2"/>
  <c r="G244" i="2"/>
  <c r="G245" i="2"/>
  <c r="G246" i="2"/>
  <c r="G247" i="2"/>
  <c r="G248" i="2"/>
  <c r="G249" i="2"/>
  <c r="G250" i="2"/>
  <c r="I250" i="2" s="1"/>
  <c r="G251" i="2"/>
  <c r="G252" i="2"/>
  <c r="G253" i="2"/>
  <c r="G254" i="2"/>
  <c r="H254" i="2" s="1"/>
  <c r="G255" i="2"/>
  <c r="G256" i="2"/>
  <c r="G257" i="2"/>
  <c r="G258" i="2"/>
  <c r="G259" i="2"/>
  <c r="G260" i="2"/>
  <c r="G261" i="2"/>
  <c r="G262" i="2"/>
  <c r="G263" i="2"/>
  <c r="G264" i="2"/>
  <c r="G265" i="2"/>
  <c r="G266" i="2"/>
  <c r="I266" i="2" s="1"/>
  <c r="G267" i="2"/>
  <c r="G268" i="2"/>
  <c r="G269" i="2"/>
  <c r="G270" i="2"/>
  <c r="H270" i="2" s="1"/>
  <c r="G271" i="2"/>
  <c r="G272" i="2"/>
  <c r="G273" i="2"/>
  <c r="H273" i="2" s="1"/>
  <c r="G274" i="2"/>
  <c r="G275" i="2"/>
  <c r="G276" i="2"/>
  <c r="G277" i="2"/>
  <c r="G278" i="2"/>
  <c r="G279" i="2"/>
  <c r="G280" i="2"/>
  <c r="G281" i="2"/>
  <c r="G282" i="2"/>
  <c r="I282" i="2" s="1"/>
  <c r="G283" i="2"/>
  <c r="G284" i="2"/>
  <c r="G285" i="2"/>
  <c r="G286" i="2"/>
  <c r="H286" i="2" s="1"/>
  <c r="G287" i="2"/>
  <c r="G288" i="2"/>
  <c r="G289" i="2"/>
  <c r="H289" i="2" s="1"/>
  <c r="G290" i="2"/>
  <c r="G291" i="2"/>
  <c r="G292" i="2"/>
  <c r="G293" i="2"/>
  <c r="G294" i="2"/>
  <c r="G295" i="2"/>
  <c r="G296" i="2"/>
  <c r="G297" i="2"/>
  <c r="G298" i="2"/>
  <c r="I298" i="2" s="1"/>
  <c r="G299" i="2"/>
  <c r="G300" i="2"/>
  <c r="G301" i="2"/>
  <c r="G302" i="2"/>
  <c r="I302" i="2" s="1"/>
  <c r="G303" i="2"/>
  <c r="G304" i="2"/>
  <c r="G305" i="2"/>
  <c r="H305" i="2" s="1"/>
  <c r="G306" i="2"/>
  <c r="G307" i="2"/>
  <c r="G308" i="2"/>
  <c r="G309" i="2"/>
  <c r="G310" i="2"/>
  <c r="G311" i="2"/>
  <c r="G312" i="2"/>
  <c r="G313" i="2"/>
  <c r="G314" i="2"/>
  <c r="I314" i="2" s="1"/>
  <c r="G315" i="2"/>
  <c r="G316" i="2"/>
  <c r="G317" i="2"/>
  <c r="G318" i="2"/>
  <c r="I318" i="2" s="1"/>
  <c r="G319" i="2"/>
  <c r="G320" i="2"/>
  <c r="G321" i="2"/>
  <c r="H321" i="2" s="1"/>
  <c r="G322" i="2"/>
  <c r="G323" i="2"/>
  <c r="G324" i="2"/>
  <c r="G325" i="2"/>
  <c r="G326" i="2"/>
  <c r="G327" i="2"/>
  <c r="G328" i="2"/>
  <c r="G329" i="2"/>
  <c r="G330" i="2"/>
  <c r="I330" i="2" s="1"/>
  <c r="G331" i="2"/>
  <c r="G332" i="2"/>
  <c r="G333" i="2"/>
  <c r="G334" i="2"/>
  <c r="I334" i="2" s="1"/>
  <c r="G335" i="2"/>
  <c r="G336" i="2"/>
  <c r="G337" i="2"/>
  <c r="H337" i="2" s="1"/>
  <c r="G338" i="2"/>
  <c r="G339" i="2"/>
  <c r="G340" i="2"/>
  <c r="G341" i="2"/>
  <c r="G342" i="2"/>
  <c r="G343" i="2"/>
  <c r="G344" i="2"/>
  <c r="G345" i="2"/>
  <c r="G346" i="2"/>
  <c r="I346" i="2" s="1"/>
  <c r="G347" i="2"/>
  <c r="G348" i="2"/>
  <c r="G349" i="2"/>
  <c r="G350" i="2"/>
  <c r="H350" i="2" s="1"/>
  <c r="G351" i="2"/>
  <c r="G352" i="2"/>
  <c r="G353" i="2"/>
  <c r="H353" i="2" s="1"/>
  <c r="G354" i="2"/>
  <c r="G355" i="2"/>
  <c r="G356" i="2"/>
  <c r="G357" i="2"/>
  <c r="G358" i="2"/>
  <c r="G359" i="2"/>
  <c r="G360" i="2"/>
  <c r="G361" i="2"/>
  <c r="G362" i="2"/>
  <c r="I362" i="2" s="1"/>
  <c r="G363" i="2"/>
  <c r="G364" i="2"/>
  <c r="G365" i="2"/>
  <c r="G366" i="2"/>
  <c r="H366" i="2" s="1"/>
  <c r="K366" i="2" s="1"/>
  <c r="G367" i="2"/>
  <c r="G368" i="2"/>
  <c r="G369" i="2"/>
  <c r="H369" i="2" s="1"/>
  <c r="G370" i="2"/>
  <c r="G371" i="2"/>
  <c r="G372" i="2"/>
  <c r="G373" i="2"/>
  <c r="G374" i="2"/>
  <c r="G375" i="2"/>
  <c r="G376" i="2"/>
  <c r="G377" i="2"/>
  <c r="G378" i="2"/>
  <c r="I378" i="2" s="1"/>
  <c r="G379" i="2"/>
  <c r="G380" i="2"/>
  <c r="G381" i="2"/>
  <c r="G382" i="2"/>
  <c r="I382" i="2" s="1"/>
  <c r="G383" i="2"/>
  <c r="G384" i="2"/>
  <c r="G385" i="2"/>
  <c r="H385" i="2" s="1"/>
  <c r="G386" i="2"/>
  <c r="G387" i="2"/>
  <c r="G388" i="2"/>
  <c r="G389" i="2"/>
  <c r="G390" i="2"/>
  <c r="G391" i="2"/>
  <c r="G392" i="2"/>
  <c r="G393" i="2"/>
  <c r="G394" i="2"/>
  <c r="I394" i="2" s="1"/>
  <c r="G395" i="2"/>
  <c r="G396" i="2"/>
  <c r="G397" i="2"/>
  <c r="G398" i="2"/>
  <c r="I398" i="2" s="1"/>
  <c r="J398" i="2" s="1"/>
  <c r="G399" i="2"/>
  <c r="G400" i="2"/>
  <c r="G401" i="2"/>
  <c r="H401" i="2" s="1"/>
  <c r="G402" i="2"/>
  <c r="G403" i="2"/>
  <c r="G404" i="2"/>
  <c r="G405" i="2"/>
  <c r="G406" i="2"/>
  <c r="G407" i="2"/>
  <c r="G408" i="2"/>
  <c r="G409" i="2"/>
  <c r="G410" i="2"/>
  <c r="I410" i="2" s="1"/>
  <c r="G411" i="2"/>
  <c r="G412" i="2"/>
  <c r="G413" i="2"/>
  <c r="G414" i="2"/>
  <c r="I414" i="2" s="1"/>
  <c r="G415" i="2"/>
  <c r="G416" i="2"/>
  <c r="G417" i="2"/>
  <c r="H417" i="2" s="1"/>
  <c r="G418" i="2"/>
  <c r="G419" i="2"/>
  <c r="G420" i="2"/>
  <c r="G421" i="2"/>
  <c r="G422" i="2"/>
  <c r="G423" i="2"/>
  <c r="G424" i="2"/>
  <c r="G425" i="2"/>
  <c r="G426" i="2"/>
  <c r="I426" i="2" s="1"/>
  <c r="G427" i="2"/>
  <c r="G428" i="2"/>
  <c r="G429" i="2"/>
  <c r="G430" i="2"/>
  <c r="I430" i="2" s="1"/>
  <c r="G431" i="2"/>
  <c r="G432" i="2"/>
  <c r="G433" i="2"/>
  <c r="H433" i="2" s="1"/>
  <c r="G434" i="2"/>
  <c r="G435" i="2"/>
  <c r="G436" i="2"/>
  <c r="G437" i="2"/>
  <c r="G438" i="2"/>
  <c r="G439" i="2"/>
  <c r="G440" i="2"/>
  <c r="G441" i="2"/>
  <c r="G442" i="2"/>
  <c r="I442" i="2" s="1"/>
  <c r="G443" i="2"/>
  <c r="G444" i="2"/>
  <c r="G445" i="2"/>
  <c r="G446" i="2"/>
  <c r="I446" i="2" s="1"/>
  <c r="G447" i="2"/>
  <c r="H447" i="2" s="1"/>
  <c r="G448" i="2"/>
  <c r="G449" i="2"/>
  <c r="H449" i="2" s="1"/>
  <c r="G450" i="2"/>
  <c r="G451" i="2"/>
  <c r="G452" i="2"/>
  <c r="G453" i="2"/>
  <c r="G454" i="2"/>
  <c r="G455" i="2"/>
  <c r="G456" i="2"/>
  <c r="G457" i="2"/>
  <c r="G458" i="2"/>
  <c r="I458" i="2" s="1"/>
  <c r="G459" i="2"/>
  <c r="G460" i="2"/>
  <c r="G461" i="2"/>
  <c r="G462" i="2"/>
  <c r="H462" i="2" s="1"/>
  <c r="G463" i="2"/>
  <c r="H463" i="2" s="1"/>
  <c r="G464" i="2"/>
  <c r="G465" i="2"/>
  <c r="G466" i="2"/>
  <c r="G467" i="2"/>
  <c r="G468" i="2"/>
  <c r="G469" i="2"/>
  <c r="G470" i="2"/>
  <c r="G471" i="2"/>
  <c r="G472" i="2"/>
  <c r="G473" i="2"/>
  <c r="G474" i="2"/>
  <c r="I474" i="2" s="1"/>
  <c r="G475" i="2"/>
  <c r="G476" i="2"/>
  <c r="G477" i="2"/>
  <c r="G478" i="2"/>
  <c r="G479" i="2"/>
  <c r="H479" i="2" s="1"/>
  <c r="G480" i="2"/>
  <c r="G481" i="2"/>
  <c r="G482" i="2"/>
  <c r="G483" i="2"/>
  <c r="G484" i="2"/>
  <c r="G485" i="2"/>
  <c r="G486" i="2"/>
  <c r="H486" i="2" s="1"/>
  <c r="G487" i="2"/>
  <c r="G488" i="2"/>
  <c r="H488" i="2" s="1"/>
  <c r="G489" i="2"/>
  <c r="G490" i="2"/>
  <c r="I490" i="2" s="1"/>
  <c r="G491" i="2"/>
  <c r="G492" i="2"/>
  <c r="G493" i="2"/>
  <c r="G494" i="2"/>
  <c r="H494" i="2" s="1"/>
  <c r="G495" i="2"/>
  <c r="H495" i="2" s="1"/>
  <c r="G496" i="2"/>
  <c r="G497" i="2"/>
  <c r="H497" i="2" s="1"/>
  <c r="G498" i="2"/>
  <c r="G499" i="2"/>
  <c r="G500" i="2"/>
  <c r="G501" i="2"/>
  <c r="G502" i="2"/>
  <c r="G503" i="2"/>
  <c r="G504" i="2"/>
  <c r="G505" i="2"/>
  <c r="G506" i="2"/>
  <c r="I506" i="2" s="1"/>
  <c r="G507" i="2"/>
  <c r="G508" i="2"/>
  <c r="G509" i="2"/>
  <c r="G510" i="2"/>
  <c r="H510" i="2" s="1"/>
  <c r="G511" i="2"/>
  <c r="H511" i="2" s="1"/>
  <c r="G512" i="2"/>
  <c r="G513" i="2"/>
  <c r="H513" i="2" s="1"/>
  <c r="G514" i="2"/>
  <c r="G515" i="2"/>
  <c r="G516" i="2"/>
  <c r="G517" i="2"/>
  <c r="G518" i="2"/>
  <c r="G519" i="2"/>
  <c r="G520" i="2"/>
  <c r="G521" i="2"/>
  <c r="G522" i="2"/>
  <c r="I522" i="2" s="1"/>
  <c r="G523" i="2"/>
  <c r="G524" i="2"/>
  <c r="G525" i="2"/>
  <c r="G526" i="2"/>
  <c r="H526" i="2" s="1"/>
  <c r="G527" i="2"/>
  <c r="H527" i="2" s="1"/>
  <c r="G528" i="2"/>
  <c r="G529" i="2"/>
  <c r="H529" i="2" s="1"/>
  <c r="G530" i="2"/>
  <c r="G531" i="2"/>
  <c r="G532" i="2"/>
  <c r="G533" i="2"/>
  <c r="G534" i="2"/>
  <c r="H534" i="2" s="1"/>
  <c r="G535" i="2"/>
  <c r="H535" i="2" s="1"/>
  <c r="G536" i="2"/>
  <c r="G537" i="2"/>
  <c r="I537" i="2" s="1"/>
  <c r="G538" i="2"/>
  <c r="I538" i="2" s="1"/>
  <c r="G539" i="2"/>
  <c r="G540" i="2"/>
  <c r="H540" i="2" s="1"/>
  <c r="G541" i="2"/>
  <c r="G542" i="2"/>
  <c r="H542" i="2" s="1"/>
  <c r="G543" i="2"/>
  <c r="H543" i="2" s="1"/>
  <c r="G544" i="2"/>
  <c r="G545" i="2"/>
  <c r="H545" i="2" s="1"/>
  <c r="G546" i="2"/>
  <c r="G547" i="2"/>
  <c r="G548" i="2"/>
  <c r="G549" i="2"/>
  <c r="G550" i="2"/>
  <c r="G551" i="2"/>
  <c r="G552" i="2"/>
  <c r="H2" i="2"/>
  <c r="H3" i="2"/>
  <c r="H4" i="2"/>
  <c r="H5" i="2"/>
  <c r="H6" i="2"/>
  <c r="H7" i="2"/>
  <c r="K7" i="2" s="1"/>
  <c r="H8" i="2"/>
  <c r="H9" i="2"/>
  <c r="H10" i="2"/>
  <c r="K10" i="2" s="1"/>
  <c r="H11" i="2"/>
  <c r="H12" i="2"/>
  <c r="H13" i="2"/>
  <c r="H15" i="2"/>
  <c r="H17" i="2"/>
  <c r="H18" i="2"/>
  <c r="H19" i="2"/>
  <c r="H20" i="2"/>
  <c r="H21" i="2"/>
  <c r="H22" i="2"/>
  <c r="H23" i="2"/>
  <c r="H24" i="2"/>
  <c r="J24" i="2" s="1"/>
  <c r="H25" i="2"/>
  <c r="H26" i="2"/>
  <c r="H27" i="2"/>
  <c r="J27" i="2" s="1"/>
  <c r="H28" i="2"/>
  <c r="H29" i="2"/>
  <c r="H31" i="2"/>
  <c r="H33" i="2"/>
  <c r="H34" i="2"/>
  <c r="H35" i="2"/>
  <c r="H36" i="2"/>
  <c r="H37" i="2"/>
  <c r="H38" i="2"/>
  <c r="H39" i="2"/>
  <c r="H40" i="2"/>
  <c r="H41" i="2"/>
  <c r="H42" i="2"/>
  <c r="H43" i="2"/>
  <c r="H44" i="2"/>
  <c r="K44" i="2" s="1"/>
  <c r="H45" i="2"/>
  <c r="H47" i="2"/>
  <c r="H49" i="2"/>
  <c r="H50" i="2"/>
  <c r="H51" i="2"/>
  <c r="H52" i="2"/>
  <c r="H53" i="2"/>
  <c r="H54" i="2"/>
  <c r="H55" i="2"/>
  <c r="H56" i="2"/>
  <c r="H57" i="2"/>
  <c r="H58" i="2"/>
  <c r="K58" i="2" s="1"/>
  <c r="H59" i="2"/>
  <c r="H60" i="2"/>
  <c r="H61" i="2"/>
  <c r="H63" i="2"/>
  <c r="H65" i="2"/>
  <c r="H66" i="2"/>
  <c r="H67" i="2"/>
  <c r="H68" i="2"/>
  <c r="H69" i="2"/>
  <c r="H70" i="2"/>
  <c r="H71" i="2"/>
  <c r="H72" i="2"/>
  <c r="H73" i="2"/>
  <c r="H74" i="2"/>
  <c r="H75" i="2"/>
  <c r="J75" i="2" s="1"/>
  <c r="H76" i="2"/>
  <c r="H77" i="2"/>
  <c r="H79" i="2"/>
  <c r="H81" i="2"/>
  <c r="H82" i="2"/>
  <c r="H83" i="2"/>
  <c r="H84" i="2"/>
  <c r="H85" i="2"/>
  <c r="H86" i="2"/>
  <c r="H87" i="2"/>
  <c r="H88" i="2"/>
  <c r="H89" i="2"/>
  <c r="H90" i="2"/>
  <c r="H91" i="2"/>
  <c r="H92" i="2"/>
  <c r="J92" i="2" s="1"/>
  <c r="H93" i="2"/>
  <c r="H95" i="2"/>
  <c r="K95" i="2" s="1"/>
  <c r="H97" i="2"/>
  <c r="H98" i="2"/>
  <c r="H99" i="2"/>
  <c r="H100" i="2"/>
  <c r="H101" i="2"/>
  <c r="H102" i="2"/>
  <c r="H103" i="2"/>
  <c r="J103" i="2" s="1"/>
  <c r="H104" i="2"/>
  <c r="H105" i="2"/>
  <c r="H106" i="2"/>
  <c r="K106" i="2" s="1"/>
  <c r="H107" i="2"/>
  <c r="H108" i="2"/>
  <c r="H109" i="2"/>
  <c r="K109" i="2" s="1"/>
  <c r="H111" i="2"/>
  <c r="H113" i="2"/>
  <c r="H114" i="2"/>
  <c r="H115" i="2"/>
  <c r="H116" i="2"/>
  <c r="H117" i="2"/>
  <c r="H118" i="2"/>
  <c r="H119" i="2"/>
  <c r="H120" i="2"/>
  <c r="H121" i="2"/>
  <c r="H122" i="2"/>
  <c r="K122" i="2" s="1"/>
  <c r="H123" i="2"/>
  <c r="H124" i="2"/>
  <c r="H125" i="2"/>
  <c r="H126" i="2"/>
  <c r="H127" i="2"/>
  <c r="H129" i="2"/>
  <c r="H130" i="2"/>
  <c r="J130" i="2" s="1"/>
  <c r="H131" i="2"/>
  <c r="H132" i="2"/>
  <c r="H133" i="2"/>
  <c r="H134" i="2"/>
  <c r="H135" i="2"/>
  <c r="H136" i="2"/>
  <c r="J136" i="2" s="1"/>
  <c r="H137" i="2"/>
  <c r="H138" i="2"/>
  <c r="H139" i="2"/>
  <c r="H140" i="2"/>
  <c r="H141" i="2"/>
  <c r="H143" i="2"/>
  <c r="K143" i="2" s="1"/>
  <c r="H145" i="2"/>
  <c r="H146" i="2"/>
  <c r="H147" i="2"/>
  <c r="J147" i="2" s="1"/>
  <c r="H148" i="2"/>
  <c r="H149" i="2"/>
  <c r="H150" i="2"/>
  <c r="H151" i="2"/>
  <c r="H152" i="2"/>
  <c r="H153" i="2"/>
  <c r="H154" i="2"/>
  <c r="H155" i="2"/>
  <c r="H156" i="2"/>
  <c r="H157" i="2"/>
  <c r="H159" i="2"/>
  <c r="H161" i="2"/>
  <c r="K161" i="2" s="1"/>
  <c r="H162" i="2"/>
  <c r="H163" i="2"/>
  <c r="H164" i="2"/>
  <c r="J164" i="2" s="1"/>
  <c r="H165" i="2"/>
  <c r="H166" i="2"/>
  <c r="H167" i="2"/>
  <c r="H168" i="2"/>
  <c r="H169" i="2"/>
  <c r="H170" i="2"/>
  <c r="H171" i="2"/>
  <c r="H172" i="2"/>
  <c r="H173" i="2"/>
  <c r="H175" i="2"/>
  <c r="H177" i="2"/>
  <c r="H178" i="2"/>
  <c r="J178" i="2" s="1"/>
  <c r="H179" i="2"/>
  <c r="H180" i="2"/>
  <c r="H181" i="2"/>
  <c r="J181" i="2" s="1"/>
  <c r="H182" i="2"/>
  <c r="H183" i="2"/>
  <c r="H184" i="2"/>
  <c r="H185" i="2"/>
  <c r="H186" i="2"/>
  <c r="H187" i="2"/>
  <c r="H188" i="2"/>
  <c r="H189" i="2"/>
  <c r="H191" i="2"/>
  <c r="H193" i="2"/>
  <c r="H194" i="2"/>
  <c r="H195" i="2"/>
  <c r="J195" i="2" s="1"/>
  <c r="H196" i="2"/>
  <c r="H197" i="2"/>
  <c r="H198" i="2"/>
  <c r="J198" i="2" s="1"/>
  <c r="H199" i="2"/>
  <c r="H200" i="2"/>
  <c r="H201" i="2"/>
  <c r="H202" i="2"/>
  <c r="H203" i="2"/>
  <c r="H204" i="2"/>
  <c r="H205" i="2"/>
  <c r="H207" i="2"/>
  <c r="H209" i="2"/>
  <c r="H210" i="2"/>
  <c r="H211" i="2"/>
  <c r="H212" i="2"/>
  <c r="K212" i="2" s="1"/>
  <c r="H213" i="2"/>
  <c r="H214" i="2"/>
  <c r="H215" i="2"/>
  <c r="J215" i="2" s="1"/>
  <c r="H216" i="2"/>
  <c r="H217" i="2"/>
  <c r="H218" i="2"/>
  <c r="H219" i="2"/>
  <c r="H220" i="2"/>
  <c r="H221" i="2"/>
  <c r="H223" i="2"/>
  <c r="H225" i="2"/>
  <c r="H226" i="2"/>
  <c r="J226" i="2" s="1"/>
  <c r="H227" i="2"/>
  <c r="H228" i="2"/>
  <c r="H229" i="2"/>
  <c r="J229" i="2" s="1"/>
  <c r="H230" i="2"/>
  <c r="H231" i="2"/>
  <c r="H232" i="2"/>
  <c r="K232" i="2" s="1"/>
  <c r="H233" i="2"/>
  <c r="H234" i="2"/>
  <c r="H235" i="2"/>
  <c r="H236" i="2"/>
  <c r="H237" i="2"/>
  <c r="H239" i="2"/>
  <c r="H241" i="2"/>
  <c r="H242" i="2"/>
  <c r="H243" i="2"/>
  <c r="H244" i="2"/>
  <c r="H245" i="2"/>
  <c r="H246" i="2"/>
  <c r="J246" i="2" s="1"/>
  <c r="H247" i="2"/>
  <c r="H248" i="2"/>
  <c r="H249" i="2"/>
  <c r="H251" i="2"/>
  <c r="H252" i="2"/>
  <c r="H253" i="2"/>
  <c r="H255" i="2"/>
  <c r="H257" i="2"/>
  <c r="H258" i="2"/>
  <c r="H259" i="2"/>
  <c r="H260" i="2"/>
  <c r="H261" i="2"/>
  <c r="H262" i="2"/>
  <c r="H263" i="2"/>
  <c r="H264" i="2"/>
  <c r="K264" i="2" s="1"/>
  <c r="H265" i="2"/>
  <c r="H266" i="2"/>
  <c r="K266" i="2" s="1"/>
  <c r="H267" i="2"/>
  <c r="J267" i="2" s="1"/>
  <c r="H268" i="2"/>
  <c r="H269" i="2"/>
  <c r="H271" i="2"/>
  <c r="H274" i="2"/>
  <c r="H275" i="2"/>
  <c r="H276" i="2"/>
  <c r="H277" i="2"/>
  <c r="H278" i="2"/>
  <c r="H279" i="2"/>
  <c r="H280" i="2"/>
  <c r="H281" i="2"/>
  <c r="H282" i="2"/>
  <c r="K282" i="2" s="1"/>
  <c r="H283" i="2"/>
  <c r="H284" i="2"/>
  <c r="H285" i="2"/>
  <c r="H287" i="2"/>
  <c r="H290" i="2"/>
  <c r="H291" i="2"/>
  <c r="H292" i="2"/>
  <c r="H293" i="2"/>
  <c r="H294" i="2"/>
  <c r="H295" i="2"/>
  <c r="H296" i="2"/>
  <c r="H297" i="2"/>
  <c r="H299" i="2"/>
  <c r="H300" i="2"/>
  <c r="H301" i="2"/>
  <c r="K301" i="2" s="1"/>
  <c r="H303" i="2"/>
  <c r="H306" i="2"/>
  <c r="K306" i="2" s="1"/>
  <c r="H307" i="2"/>
  <c r="H308" i="2"/>
  <c r="H309" i="2"/>
  <c r="H310" i="2"/>
  <c r="H311" i="2"/>
  <c r="H312" i="2"/>
  <c r="J312" i="2" s="1"/>
  <c r="H313" i="2"/>
  <c r="H315" i="2"/>
  <c r="H316" i="2"/>
  <c r="H317" i="2"/>
  <c r="H319" i="2"/>
  <c r="H322" i="2"/>
  <c r="J322" i="2" s="1"/>
  <c r="H323" i="2"/>
  <c r="H324" i="2"/>
  <c r="H325" i="2"/>
  <c r="K325" i="2" s="1"/>
  <c r="H326" i="2"/>
  <c r="H327" i="2"/>
  <c r="H328" i="2"/>
  <c r="H329" i="2"/>
  <c r="H331" i="2"/>
  <c r="H332" i="2"/>
  <c r="H333" i="2"/>
  <c r="H335" i="2"/>
  <c r="H338" i="2"/>
  <c r="J338" i="2" s="1"/>
  <c r="H339" i="2"/>
  <c r="H340" i="2"/>
  <c r="H341" i="2"/>
  <c r="J341" i="2" s="1"/>
  <c r="H342" i="2"/>
  <c r="H343" i="2"/>
  <c r="H344" i="2"/>
  <c r="J344" i="2" s="1"/>
  <c r="H345" i="2"/>
  <c r="H347" i="2"/>
  <c r="H348" i="2"/>
  <c r="H349" i="2"/>
  <c r="H351" i="2"/>
  <c r="H354" i="2"/>
  <c r="J354" i="2" s="1"/>
  <c r="H355" i="2"/>
  <c r="J355" i="2" s="1"/>
  <c r="H356" i="2"/>
  <c r="J356" i="2" s="1"/>
  <c r="H357" i="2"/>
  <c r="J357" i="2" s="1"/>
  <c r="H358" i="2"/>
  <c r="H359" i="2"/>
  <c r="H360" i="2"/>
  <c r="J360" i="2" s="1"/>
  <c r="H361" i="2"/>
  <c r="H363" i="2"/>
  <c r="H364" i="2"/>
  <c r="J364" i="2" s="1"/>
  <c r="H365" i="2"/>
  <c r="H367" i="2"/>
  <c r="H370" i="2"/>
  <c r="H371" i="2"/>
  <c r="J371" i="2" s="1"/>
  <c r="H372" i="2"/>
  <c r="H373" i="2"/>
  <c r="H374" i="2"/>
  <c r="H375" i="2"/>
  <c r="H376" i="2"/>
  <c r="H377" i="2"/>
  <c r="H379" i="2"/>
  <c r="H380" i="2"/>
  <c r="J380" i="2" s="1"/>
  <c r="H381" i="2"/>
  <c r="H383" i="2"/>
  <c r="H386" i="2"/>
  <c r="H387" i="2"/>
  <c r="H388" i="2"/>
  <c r="H389" i="2"/>
  <c r="H390" i="2"/>
  <c r="J390" i="2" s="1"/>
  <c r="H391" i="2"/>
  <c r="H392" i="2"/>
  <c r="H393" i="2"/>
  <c r="H394" i="2"/>
  <c r="K394" i="2" s="1"/>
  <c r="H395" i="2"/>
  <c r="H396" i="2"/>
  <c r="H397" i="2"/>
  <c r="H398" i="2"/>
  <c r="H399" i="2"/>
  <c r="H402" i="2"/>
  <c r="H403" i="2"/>
  <c r="H404" i="2"/>
  <c r="H405" i="2"/>
  <c r="H406" i="2"/>
  <c r="H407" i="2"/>
  <c r="H408" i="2"/>
  <c r="H409" i="2"/>
  <c r="K409" i="2" s="1"/>
  <c r="H410" i="2"/>
  <c r="K410" i="2" s="1"/>
  <c r="H411" i="2"/>
  <c r="H412" i="2"/>
  <c r="H413" i="2"/>
  <c r="H415" i="2"/>
  <c r="H418" i="2"/>
  <c r="H419" i="2"/>
  <c r="H420" i="2"/>
  <c r="H421" i="2"/>
  <c r="J421" i="2" s="1"/>
  <c r="H422" i="2"/>
  <c r="H423" i="2"/>
  <c r="H424" i="2"/>
  <c r="H425" i="2"/>
  <c r="H427" i="2"/>
  <c r="H428" i="2"/>
  <c r="H429" i="2"/>
  <c r="H431" i="2"/>
  <c r="H434" i="2"/>
  <c r="H435" i="2"/>
  <c r="H436" i="2"/>
  <c r="H437" i="2"/>
  <c r="J437" i="2" s="1"/>
  <c r="H438" i="2"/>
  <c r="H439" i="2"/>
  <c r="H440" i="2"/>
  <c r="K440" i="2" s="1"/>
  <c r="H441" i="2"/>
  <c r="H443" i="2"/>
  <c r="H444" i="2"/>
  <c r="H445" i="2"/>
  <c r="H450" i="2"/>
  <c r="H451" i="2"/>
  <c r="H452" i="2"/>
  <c r="H453" i="2"/>
  <c r="J453" i="2" s="1"/>
  <c r="H454" i="2"/>
  <c r="J454" i="2" s="1"/>
  <c r="H455" i="2"/>
  <c r="H456" i="2"/>
  <c r="H457" i="2"/>
  <c r="K457" i="2" s="1"/>
  <c r="H459" i="2"/>
  <c r="H460" i="2"/>
  <c r="H461" i="2"/>
  <c r="H466" i="2"/>
  <c r="H467" i="2"/>
  <c r="H468" i="2"/>
  <c r="H469" i="2"/>
  <c r="H470" i="2"/>
  <c r="H471" i="2"/>
  <c r="K471" i="2" s="1"/>
  <c r="H472" i="2"/>
  <c r="H473" i="2"/>
  <c r="H475" i="2"/>
  <c r="H476" i="2"/>
  <c r="H477" i="2"/>
  <c r="H478" i="2"/>
  <c r="K478" i="2" s="1"/>
  <c r="H482" i="2"/>
  <c r="H483" i="2"/>
  <c r="H484" i="2"/>
  <c r="J484" i="2" s="1"/>
  <c r="H485" i="2"/>
  <c r="H487" i="2"/>
  <c r="H489" i="2"/>
  <c r="H491" i="2"/>
  <c r="J491" i="2" s="1"/>
  <c r="H492" i="2"/>
  <c r="H493" i="2"/>
  <c r="H498" i="2"/>
  <c r="H499" i="2"/>
  <c r="H500" i="2"/>
  <c r="H501" i="2"/>
  <c r="H502" i="2"/>
  <c r="K502" i="2" s="1"/>
  <c r="H503" i="2"/>
  <c r="H504" i="2"/>
  <c r="H505" i="2"/>
  <c r="K505" i="2" s="1"/>
  <c r="H507" i="2"/>
  <c r="H508" i="2"/>
  <c r="H509" i="2"/>
  <c r="H514" i="2"/>
  <c r="H515" i="2"/>
  <c r="H516" i="2"/>
  <c r="H517" i="2"/>
  <c r="H518" i="2"/>
  <c r="J518" i="2" s="1"/>
  <c r="H519" i="2"/>
  <c r="J519" i="2" s="1"/>
  <c r="H520" i="2"/>
  <c r="J520" i="2" s="1"/>
  <c r="H521" i="2"/>
  <c r="H523" i="2"/>
  <c r="H524" i="2"/>
  <c r="J524" i="2" s="1"/>
  <c r="H525" i="2"/>
  <c r="H530" i="2"/>
  <c r="H531" i="2"/>
  <c r="J531" i="2" s="1"/>
  <c r="H532" i="2"/>
  <c r="H533" i="2"/>
  <c r="H536" i="2"/>
  <c r="H537" i="2"/>
  <c r="K537" i="2" s="1"/>
  <c r="H539" i="2"/>
  <c r="H541" i="2"/>
  <c r="H546" i="2"/>
  <c r="H547" i="2"/>
  <c r="K547" i="2" s="1"/>
  <c r="H548" i="2"/>
  <c r="H549" i="2"/>
  <c r="H550" i="2"/>
  <c r="K550" i="2" s="1"/>
  <c r="H551" i="2"/>
  <c r="H552" i="2"/>
  <c r="I2" i="2"/>
  <c r="K2" i="2" s="1"/>
  <c r="I3" i="2"/>
  <c r="I4" i="2"/>
  <c r="I5" i="2"/>
  <c r="I6" i="2"/>
  <c r="I7" i="2"/>
  <c r="I8" i="2"/>
  <c r="I9" i="2"/>
  <c r="I10" i="2"/>
  <c r="I11" i="2"/>
  <c r="K11" i="2" s="1"/>
  <c r="I12" i="2"/>
  <c r="J12" i="2" s="1"/>
  <c r="I13" i="2"/>
  <c r="J13" i="2" s="1"/>
  <c r="I15" i="2"/>
  <c r="J15" i="2" s="1"/>
  <c r="I17" i="2"/>
  <c r="J17" i="2" s="1"/>
  <c r="I18" i="2"/>
  <c r="K18" i="2" s="1"/>
  <c r="I19" i="2"/>
  <c r="K19" i="2" s="1"/>
  <c r="I20" i="2"/>
  <c r="I21" i="2"/>
  <c r="I22" i="2"/>
  <c r="I23" i="2"/>
  <c r="I24" i="2"/>
  <c r="I25" i="2"/>
  <c r="I26" i="2"/>
  <c r="I27" i="2"/>
  <c r="I28" i="2"/>
  <c r="J28" i="2" s="1"/>
  <c r="I29" i="2"/>
  <c r="J29" i="2" s="1"/>
  <c r="I31" i="2"/>
  <c r="J31" i="2" s="1"/>
  <c r="I33" i="2"/>
  <c r="J33" i="2" s="1"/>
  <c r="I34" i="2"/>
  <c r="I35" i="2"/>
  <c r="I36" i="2"/>
  <c r="J36" i="2" s="1"/>
  <c r="I37" i="2"/>
  <c r="I38" i="2"/>
  <c r="I39" i="2"/>
  <c r="I40" i="2"/>
  <c r="I41" i="2"/>
  <c r="I42" i="2"/>
  <c r="I43" i="2"/>
  <c r="K43" i="2" s="1"/>
  <c r="I44" i="2"/>
  <c r="I45" i="2"/>
  <c r="J45" i="2" s="1"/>
  <c r="I47" i="2"/>
  <c r="J47" i="2" s="1"/>
  <c r="I49" i="2"/>
  <c r="J49" i="2" s="1"/>
  <c r="I50" i="2"/>
  <c r="K50" i="2" s="1"/>
  <c r="I51" i="2"/>
  <c r="K51" i="2" s="1"/>
  <c r="I52" i="2"/>
  <c r="K52" i="2" s="1"/>
  <c r="I53" i="2"/>
  <c r="K53" i="2" s="1"/>
  <c r="I54" i="2"/>
  <c r="I55" i="2"/>
  <c r="I56" i="2"/>
  <c r="I57" i="2"/>
  <c r="I58" i="2"/>
  <c r="I59" i="2"/>
  <c r="K59" i="2" s="1"/>
  <c r="I60" i="2"/>
  <c r="J60" i="2" s="1"/>
  <c r="I61" i="2"/>
  <c r="I63" i="2"/>
  <c r="J63" i="2" s="1"/>
  <c r="I65" i="2"/>
  <c r="J65" i="2" s="1"/>
  <c r="I66" i="2"/>
  <c r="I67" i="2"/>
  <c r="K67" i="2" s="1"/>
  <c r="I68" i="2"/>
  <c r="J68" i="2" s="1"/>
  <c r="I69" i="2"/>
  <c r="J69" i="2" s="1"/>
  <c r="I70" i="2"/>
  <c r="K70" i="2" s="1"/>
  <c r="I71" i="2"/>
  <c r="I72" i="2"/>
  <c r="I73" i="2"/>
  <c r="I74" i="2"/>
  <c r="I75" i="2"/>
  <c r="I76" i="2"/>
  <c r="K76" i="2" s="1"/>
  <c r="I77" i="2"/>
  <c r="J77" i="2" s="1"/>
  <c r="I79" i="2"/>
  <c r="J79" i="2" s="1"/>
  <c r="I81" i="2"/>
  <c r="J81" i="2" s="1"/>
  <c r="I82" i="2"/>
  <c r="I83" i="2"/>
  <c r="I84" i="2"/>
  <c r="J84" i="2" s="1"/>
  <c r="I85" i="2"/>
  <c r="I86" i="2"/>
  <c r="J86" i="2" s="1"/>
  <c r="I87" i="2"/>
  <c r="J87" i="2" s="1"/>
  <c r="I88" i="2"/>
  <c r="I89" i="2"/>
  <c r="I90" i="2"/>
  <c r="I91" i="2"/>
  <c r="K91" i="2" s="1"/>
  <c r="I92" i="2"/>
  <c r="I93" i="2"/>
  <c r="J93" i="2" s="1"/>
  <c r="I95" i="2"/>
  <c r="I97" i="2"/>
  <c r="J97" i="2" s="1"/>
  <c r="I98" i="2"/>
  <c r="K98" i="2" s="1"/>
  <c r="I99" i="2"/>
  <c r="I100" i="2"/>
  <c r="I101" i="2"/>
  <c r="J101" i="2" s="1"/>
  <c r="I102" i="2"/>
  <c r="J102" i="2" s="1"/>
  <c r="I103" i="2"/>
  <c r="I104" i="2"/>
  <c r="J104" i="2" s="1"/>
  <c r="I105" i="2"/>
  <c r="I106" i="2"/>
  <c r="I107" i="2"/>
  <c r="K107" i="2" s="1"/>
  <c r="I108" i="2"/>
  <c r="I109" i="2"/>
  <c r="I111" i="2"/>
  <c r="J111" i="2" s="1"/>
  <c r="I113" i="2"/>
  <c r="I114" i="2"/>
  <c r="I115" i="2"/>
  <c r="K115" i="2" s="1"/>
  <c r="I116" i="2"/>
  <c r="I117" i="2"/>
  <c r="I118" i="2"/>
  <c r="K118" i="2" s="1"/>
  <c r="I119" i="2"/>
  <c r="K119" i="2" s="1"/>
  <c r="I120" i="2"/>
  <c r="J120" i="2" s="1"/>
  <c r="I121" i="2"/>
  <c r="I122" i="2"/>
  <c r="I123" i="2"/>
  <c r="I124" i="2"/>
  <c r="I125" i="2"/>
  <c r="J125" i="2" s="1"/>
  <c r="I127" i="2"/>
  <c r="J127" i="2" s="1"/>
  <c r="I129" i="2"/>
  <c r="J129" i="2" s="1"/>
  <c r="I130" i="2"/>
  <c r="I131" i="2"/>
  <c r="K131" i="2" s="1"/>
  <c r="I132" i="2"/>
  <c r="K132" i="2" s="1"/>
  <c r="I133" i="2"/>
  <c r="I134" i="2"/>
  <c r="I135" i="2"/>
  <c r="J135" i="2" s="1"/>
  <c r="I136" i="2"/>
  <c r="I137" i="2"/>
  <c r="I138" i="2"/>
  <c r="I139" i="2"/>
  <c r="I140" i="2"/>
  <c r="I141" i="2"/>
  <c r="J141" i="2" s="1"/>
  <c r="I143" i="2"/>
  <c r="I145" i="2"/>
  <c r="J145" i="2" s="1"/>
  <c r="I146" i="2"/>
  <c r="I147" i="2"/>
  <c r="I148" i="2"/>
  <c r="I149" i="2"/>
  <c r="I150" i="2"/>
  <c r="I151" i="2"/>
  <c r="I152" i="2"/>
  <c r="J152" i="2" s="1"/>
  <c r="I153" i="2"/>
  <c r="I154" i="2"/>
  <c r="J154" i="2" s="1"/>
  <c r="I155" i="2"/>
  <c r="K155" i="2" s="1"/>
  <c r="I156" i="2"/>
  <c r="I157" i="2"/>
  <c r="I159" i="2"/>
  <c r="J159" i="2" s="1"/>
  <c r="I161" i="2"/>
  <c r="I162" i="2"/>
  <c r="I163" i="2"/>
  <c r="I164" i="2"/>
  <c r="I165" i="2"/>
  <c r="I166" i="2"/>
  <c r="K166" i="2" s="1"/>
  <c r="I167" i="2"/>
  <c r="I168" i="2"/>
  <c r="I169" i="2"/>
  <c r="I170" i="2"/>
  <c r="J170" i="2" s="1"/>
  <c r="I171" i="2"/>
  <c r="K171" i="2" s="1"/>
  <c r="I172" i="2"/>
  <c r="J172" i="2" s="1"/>
  <c r="I173" i="2"/>
  <c r="I175" i="2"/>
  <c r="J175" i="2" s="1"/>
  <c r="I177" i="2"/>
  <c r="J177" i="2" s="1"/>
  <c r="I178" i="2"/>
  <c r="I179" i="2"/>
  <c r="I180" i="2"/>
  <c r="J180" i="2" s="1"/>
  <c r="I181" i="2"/>
  <c r="I182" i="2"/>
  <c r="J182" i="2" s="1"/>
  <c r="I183" i="2"/>
  <c r="K183" i="2" s="1"/>
  <c r="I184" i="2"/>
  <c r="I185" i="2"/>
  <c r="I186" i="2"/>
  <c r="J186" i="2" s="1"/>
  <c r="I187" i="2"/>
  <c r="I188" i="2"/>
  <c r="J188" i="2" s="1"/>
  <c r="I189" i="2"/>
  <c r="J189" i="2" s="1"/>
  <c r="I191" i="2"/>
  <c r="I193" i="2"/>
  <c r="J193" i="2" s="1"/>
  <c r="I194" i="2"/>
  <c r="I195" i="2"/>
  <c r="I196" i="2"/>
  <c r="I197" i="2"/>
  <c r="I198" i="2"/>
  <c r="I199" i="2"/>
  <c r="J199" i="2" s="1"/>
  <c r="I200" i="2"/>
  <c r="I201" i="2"/>
  <c r="I202" i="2"/>
  <c r="I203" i="2"/>
  <c r="K203" i="2" s="1"/>
  <c r="I204" i="2"/>
  <c r="J204" i="2" s="1"/>
  <c r="I205" i="2"/>
  <c r="J205" i="2" s="1"/>
  <c r="I207" i="2"/>
  <c r="I209" i="2"/>
  <c r="I210" i="2"/>
  <c r="I211" i="2"/>
  <c r="I212" i="2"/>
  <c r="I213" i="2"/>
  <c r="K213" i="2" s="1"/>
  <c r="I214" i="2"/>
  <c r="J214" i="2" s="1"/>
  <c r="I215" i="2"/>
  <c r="I216" i="2"/>
  <c r="J216" i="2" s="1"/>
  <c r="I217" i="2"/>
  <c r="I218" i="2"/>
  <c r="J218" i="2" s="1"/>
  <c r="I219" i="2"/>
  <c r="K219" i="2" s="1"/>
  <c r="I220" i="2"/>
  <c r="J220" i="2" s="1"/>
  <c r="I221" i="2"/>
  <c r="J221" i="2" s="1"/>
  <c r="I223" i="2"/>
  <c r="J223" i="2" s="1"/>
  <c r="I225" i="2"/>
  <c r="I226" i="2"/>
  <c r="I227" i="2"/>
  <c r="I228" i="2"/>
  <c r="I229" i="2"/>
  <c r="I230" i="2"/>
  <c r="I231" i="2"/>
  <c r="J231" i="2" s="1"/>
  <c r="I232" i="2"/>
  <c r="I233" i="2"/>
  <c r="I235" i="2"/>
  <c r="J235" i="2" s="1"/>
  <c r="I236" i="2"/>
  <c r="I237" i="2"/>
  <c r="I238" i="2"/>
  <c r="I239" i="2"/>
  <c r="J239" i="2" s="1"/>
  <c r="I241" i="2"/>
  <c r="J241" i="2" s="1"/>
  <c r="I242" i="2"/>
  <c r="I243" i="2"/>
  <c r="I244" i="2"/>
  <c r="I245" i="2"/>
  <c r="I246" i="2"/>
  <c r="I247" i="2"/>
  <c r="J247" i="2" s="1"/>
  <c r="I248" i="2"/>
  <c r="J248" i="2" s="1"/>
  <c r="I249" i="2"/>
  <c r="I251" i="2"/>
  <c r="J251" i="2" s="1"/>
  <c r="I252" i="2"/>
  <c r="I253" i="2"/>
  <c r="J253" i="2" s="1"/>
  <c r="I255" i="2"/>
  <c r="I257" i="2"/>
  <c r="J257" i="2" s="1"/>
  <c r="I258" i="2"/>
  <c r="K258" i="2" s="1"/>
  <c r="I259" i="2"/>
  <c r="K259" i="2" s="1"/>
  <c r="I260" i="2"/>
  <c r="K260" i="2" s="1"/>
  <c r="I261" i="2"/>
  <c r="I262" i="2"/>
  <c r="I263" i="2"/>
  <c r="I264" i="2"/>
  <c r="I265" i="2"/>
  <c r="I267" i="2"/>
  <c r="I268" i="2"/>
  <c r="J268" i="2" s="1"/>
  <c r="I269" i="2"/>
  <c r="J269" i="2" s="1"/>
  <c r="I271" i="2"/>
  <c r="J271" i="2" s="1"/>
  <c r="I273" i="2"/>
  <c r="I274" i="2"/>
  <c r="I275" i="2"/>
  <c r="J275" i="2" s="1"/>
  <c r="I276" i="2"/>
  <c r="I277" i="2"/>
  <c r="I278" i="2"/>
  <c r="K278" i="2" s="1"/>
  <c r="I279" i="2"/>
  <c r="I280" i="2"/>
  <c r="I281" i="2"/>
  <c r="I283" i="2"/>
  <c r="I284" i="2"/>
  <c r="J284" i="2" s="1"/>
  <c r="I285" i="2"/>
  <c r="I287" i="2"/>
  <c r="J287" i="2" s="1"/>
  <c r="I289" i="2"/>
  <c r="I290" i="2"/>
  <c r="K290" i="2" s="1"/>
  <c r="I291" i="2"/>
  <c r="J291" i="2" s="1"/>
  <c r="I292" i="2"/>
  <c r="I293" i="2"/>
  <c r="J293" i="2" s="1"/>
  <c r="I294" i="2"/>
  <c r="I295" i="2"/>
  <c r="I296" i="2"/>
  <c r="J296" i="2" s="1"/>
  <c r="I297" i="2"/>
  <c r="I299" i="2"/>
  <c r="I300" i="2"/>
  <c r="I301" i="2"/>
  <c r="I303" i="2"/>
  <c r="J303" i="2" s="1"/>
  <c r="I305" i="2"/>
  <c r="I306" i="2"/>
  <c r="I307" i="2"/>
  <c r="J307" i="2" s="1"/>
  <c r="I308" i="2"/>
  <c r="I309" i="2"/>
  <c r="I310" i="2"/>
  <c r="I311" i="2"/>
  <c r="K311" i="2" s="1"/>
  <c r="I312" i="2"/>
  <c r="I313" i="2"/>
  <c r="I315" i="2"/>
  <c r="J315" i="2" s="1"/>
  <c r="I316" i="2"/>
  <c r="I317" i="2"/>
  <c r="I319" i="2"/>
  <c r="J319" i="2" s="1"/>
  <c r="I321" i="2"/>
  <c r="I322" i="2"/>
  <c r="I323" i="2"/>
  <c r="J323" i="2" s="1"/>
  <c r="I324" i="2"/>
  <c r="J324" i="2" s="1"/>
  <c r="I325" i="2"/>
  <c r="I326" i="2"/>
  <c r="K326" i="2" s="1"/>
  <c r="I327" i="2"/>
  <c r="I328" i="2"/>
  <c r="I329" i="2"/>
  <c r="J329" i="2" s="1"/>
  <c r="I331" i="2"/>
  <c r="I332" i="2"/>
  <c r="K332" i="2" s="1"/>
  <c r="I333" i="2"/>
  <c r="J333" i="2" s="1"/>
  <c r="I335" i="2"/>
  <c r="I337" i="2"/>
  <c r="I338" i="2"/>
  <c r="I339" i="2"/>
  <c r="I340" i="2"/>
  <c r="K340" i="2" s="1"/>
  <c r="I341" i="2"/>
  <c r="I342" i="2"/>
  <c r="J342" i="2" s="1"/>
  <c r="I343" i="2"/>
  <c r="I344" i="2"/>
  <c r="I345" i="2"/>
  <c r="I347" i="2"/>
  <c r="I348" i="2"/>
  <c r="J348" i="2" s="1"/>
  <c r="I349" i="2"/>
  <c r="J349" i="2" s="1"/>
  <c r="I351" i="2"/>
  <c r="J351" i="2" s="1"/>
  <c r="I353" i="2"/>
  <c r="I354" i="2"/>
  <c r="I355" i="2"/>
  <c r="I356" i="2"/>
  <c r="I357" i="2"/>
  <c r="I358" i="2"/>
  <c r="J358" i="2" s="1"/>
  <c r="I359" i="2"/>
  <c r="I360" i="2"/>
  <c r="I361" i="2"/>
  <c r="I363" i="2"/>
  <c r="K363" i="2" s="1"/>
  <c r="I364" i="2"/>
  <c r="I365" i="2"/>
  <c r="J365" i="2" s="1"/>
  <c r="I366" i="2"/>
  <c r="I367" i="2"/>
  <c r="J367" i="2" s="1"/>
  <c r="I369" i="2"/>
  <c r="I370" i="2"/>
  <c r="K370" i="2" s="1"/>
  <c r="I371" i="2"/>
  <c r="I372" i="2"/>
  <c r="I373" i="2"/>
  <c r="I374" i="2"/>
  <c r="I375" i="2"/>
  <c r="K375" i="2" s="1"/>
  <c r="I376" i="2"/>
  <c r="K376" i="2" s="1"/>
  <c r="I377" i="2"/>
  <c r="J377" i="2" s="1"/>
  <c r="I379" i="2"/>
  <c r="I380" i="2"/>
  <c r="I381" i="2"/>
  <c r="J381" i="2" s="1"/>
  <c r="I383" i="2"/>
  <c r="I385" i="2"/>
  <c r="I386" i="2"/>
  <c r="I387" i="2"/>
  <c r="K387" i="2" s="1"/>
  <c r="I388" i="2"/>
  <c r="J388" i="2" s="1"/>
  <c r="I389" i="2"/>
  <c r="I390" i="2"/>
  <c r="I391" i="2"/>
  <c r="I392" i="2"/>
  <c r="I393" i="2"/>
  <c r="I395" i="2"/>
  <c r="J395" i="2" s="1"/>
  <c r="I396" i="2"/>
  <c r="K396" i="2" s="1"/>
  <c r="I397" i="2"/>
  <c r="J397" i="2" s="1"/>
  <c r="I399" i="2"/>
  <c r="J399" i="2" s="1"/>
  <c r="I401" i="2"/>
  <c r="I402" i="2"/>
  <c r="I403" i="2"/>
  <c r="J403" i="2" s="1"/>
  <c r="I404" i="2"/>
  <c r="I405" i="2"/>
  <c r="I406" i="2"/>
  <c r="K406" i="2" s="1"/>
  <c r="I407" i="2"/>
  <c r="I408" i="2"/>
  <c r="I409" i="2"/>
  <c r="I411" i="2"/>
  <c r="I412" i="2"/>
  <c r="I413" i="2"/>
  <c r="J413" i="2" s="1"/>
  <c r="I415" i="2"/>
  <c r="J415" i="2" s="1"/>
  <c r="I417" i="2"/>
  <c r="I418" i="2"/>
  <c r="I419" i="2"/>
  <c r="I420" i="2"/>
  <c r="I421" i="2"/>
  <c r="I422" i="2"/>
  <c r="J422" i="2" s="1"/>
  <c r="I423" i="2"/>
  <c r="J423" i="2" s="1"/>
  <c r="I424" i="2"/>
  <c r="J424" i="2" s="1"/>
  <c r="I425" i="2"/>
  <c r="I427" i="2"/>
  <c r="I428" i="2"/>
  <c r="I429" i="2"/>
  <c r="I431" i="2"/>
  <c r="J431" i="2" s="1"/>
  <c r="I433" i="2"/>
  <c r="I434" i="2"/>
  <c r="K434" i="2" s="1"/>
  <c r="I435" i="2"/>
  <c r="I436" i="2"/>
  <c r="I437" i="2"/>
  <c r="I438" i="2"/>
  <c r="I439" i="2"/>
  <c r="K439" i="2" s="1"/>
  <c r="I440" i="2"/>
  <c r="I441" i="2"/>
  <c r="I443" i="2"/>
  <c r="J443" i="2" s="1"/>
  <c r="I444" i="2"/>
  <c r="J444" i="2" s="1"/>
  <c r="I445" i="2"/>
  <c r="J445" i="2" s="1"/>
  <c r="I447" i="2"/>
  <c r="I450" i="2"/>
  <c r="I451" i="2"/>
  <c r="I452" i="2"/>
  <c r="I453" i="2"/>
  <c r="I454" i="2"/>
  <c r="I455" i="2"/>
  <c r="J455" i="2" s="1"/>
  <c r="I456" i="2"/>
  <c r="J456" i="2" s="1"/>
  <c r="I457" i="2"/>
  <c r="I459" i="2"/>
  <c r="J459" i="2" s="1"/>
  <c r="I460" i="2"/>
  <c r="K460" i="2" s="1"/>
  <c r="I461" i="2"/>
  <c r="I463" i="2"/>
  <c r="I466" i="2"/>
  <c r="I467" i="2"/>
  <c r="I468" i="2"/>
  <c r="I469" i="2"/>
  <c r="K469" i="2" s="1"/>
  <c r="I470" i="2"/>
  <c r="K470" i="2" s="1"/>
  <c r="I471" i="2"/>
  <c r="I472" i="2"/>
  <c r="I473" i="2"/>
  <c r="I475" i="2"/>
  <c r="K475" i="2" s="1"/>
  <c r="I476" i="2"/>
  <c r="J476" i="2" s="1"/>
  <c r="I477" i="2"/>
  <c r="J477" i="2" s="1"/>
  <c r="I478" i="2"/>
  <c r="J478" i="2" s="1"/>
  <c r="I479" i="2"/>
  <c r="I482" i="2"/>
  <c r="I483" i="2"/>
  <c r="J483" i="2" s="1"/>
  <c r="I484" i="2"/>
  <c r="I485" i="2"/>
  <c r="I486" i="2"/>
  <c r="I487" i="2"/>
  <c r="I488" i="2"/>
  <c r="I489" i="2"/>
  <c r="I491" i="2"/>
  <c r="I492" i="2"/>
  <c r="J492" i="2" s="1"/>
  <c r="I493" i="2"/>
  <c r="J493" i="2" s="1"/>
  <c r="I495" i="2"/>
  <c r="I498" i="2"/>
  <c r="I499" i="2"/>
  <c r="J499" i="2" s="1"/>
  <c r="I500" i="2"/>
  <c r="I501" i="2"/>
  <c r="I502" i="2"/>
  <c r="I503" i="2"/>
  <c r="I504" i="2"/>
  <c r="I505" i="2"/>
  <c r="I507" i="2"/>
  <c r="I508" i="2"/>
  <c r="K508" i="2" s="1"/>
  <c r="I509" i="2"/>
  <c r="J509" i="2" s="1"/>
  <c r="I511" i="2"/>
  <c r="I514" i="2"/>
  <c r="I515" i="2"/>
  <c r="J515" i="2" s="1"/>
  <c r="I516" i="2"/>
  <c r="I517" i="2"/>
  <c r="I518" i="2"/>
  <c r="K518" i="2" s="1"/>
  <c r="I519" i="2"/>
  <c r="K519" i="2" s="1"/>
  <c r="I520" i="2"/>
  <c r="K520" i="2" s="1"/>
  <c r="I521" i="2"/>
  <c r="I523" i="2"/>
  <c r="I524" i="2"/>
  <c r="I525" i="2"/>
  <c r="I527" i="2"/>
  <c r="I530" i="2"/>
  <c r="I531" i="2"/>
  <c r="I532" i="2"/>
  <c r="I533" i="2"/>
  <c r="K533" i="2" s="1"/>
  <c r="I534" i="2"/>
  <c r="I535" i="2"/>
  <c r="I536" i="2"/>
  <c r="I539" i="2"/>
  <c r="J539" i="2" s="1"/>
  <c r="I540" i="2"/>
  <c r="J540" i="2" s="1"/>
  <c r="I541" i="2"/>
  <c r="J541" i="2" s="1"/>
  <c r="I543" i="2"/>
  <c r="I546" i="2"/>
  <c r="I547" i="2"/>
  <c r="I548" i="2"/>
  <c r="I549" i="2"/>
  <c r="K549" i="2" s="1"/>
  <c r="I550" i="2"/>
  <c r="I551" i="2"/>
  <c r="K551" i="2" s="1"/>
  <c r="I552" i="2"/>
  <c r="J552" i="2" s="1"/>
  <c r="J4" i="2"/>
  <c r="J5" i="2"/>
  <c r="J6" i="2"/>
  <c r="J8" i="2"/>
  <c r="J20" i="2"/>
  <c r="J21" i="2"/>
  <c r="J22" i="2"/>
  <c r="J23" i="2"/>
  <c r="J37" i="2"/>
  <c r="J38" i="2"/>
  <c r="J39" i="2"/>
  <c r="J40" i="2"/>
  <c r="J52" i="2"/>
  <c r="J54" i="2"/>
  <c r="J55" i="2"/>
  <c r="J56" i="2"/>
  <c r="J59" i="2"/>
  <c r="J71" i="2"/>
  <c r="J72" i="2"/>
  <c r="J76" i="2"/>
  <c r="J85" i="2"/>
  <c r="J88" i="2"/>
  <c r="J90" i="2"/>
  <c r="J91" i="2"/>
  <c r="J100" i="2"/>
  <c r="J107" i="2"/>
  <c r="J108" i="2"/>
  <c r="J116" i="2"/>
  <c r="J117" i="2"/>
  <c r="J122" i="2"/>
  <c r="J123" i="2"/>
  <c r="J124" i="2"/>
  <c r="J132" i="2"/>
  <c r="J133" i="2"/>
  <c r="J134" i="2"/>
  <c r="J140" i="2"/>
  <c r="J148" i="2"/>
  <c r="J149" i="2"/>
  <c r="J150" i="2"/>
  <c r="J151" i="2"/>
  <c r="J165" i="2"/>
  <c r="J166" i="2"/>
  <c r="J167" i="2"/>
  <c r="J168" i="2"/>
  <c r="J183" i="2"/>
  <c r="J184" i="2"/>
  <c r="J187" i="2"/>
  <c r="J196" i="2"/>
  <c r="J197" i="2"/>
  <c r="J200" i="2"/>
  <c r="J202" i="2"/>
  <c r="J213" i="2"/>
  <c r="J219" i="2"/>
  <c r="J227" i="2"/>
  <c r="J228" i="2"/>
  <c r="J230" i="2"/>
  <c r="J234" i="2"/>
  <c r="J236" i="2"/>
  <c r="J244" i="2"/>
  <c r="J245" i="2"/>
  <c r="J252" i="2"/>
  <c r="J261" i="2"/>
  <c r="J262" i="2"/>
  <c r="J263" i="2"/>
  <c r="J276" i="2"/>
  <c r="J277" i="2"/>
  <c r="J279" i="2"/>
  <c r="J280" i="2"/>
  <c r="J283" i="2"/>
  <c r="J292" i="2"/>
  <c r="J294" i="2"/>
  <c r="J295" i="2"/>
  <c r="J299" i="2"/>
  <c r="J300" i="2"/>
  <c r="J308" i="2"/>
  <c r="J309" i="2"/>
  <c r="J310" i="2"/>
  <c r="J326" i="2"/>
  <c r="J327" i="2"/>
  <c r="J328" i="2"/>
  <c r="J331" i="2"/>
  <c r="J340" i="2"/>
  <c r="J343" i="2"/>
  <c r="J345" i="2"/>
  <c r="J347" i="2"/>
  <c r="J359" i="2"/>
  <c r="J361" i="2"/>
  <c r="J363" i="2"/>
  <c r="J372" i="2"/>
  <c r="J373" i="2"/>
  <c r="J374" i="2"/>
  <c r="J375" i="2"/>
  <c r="J379" i="2"/>
  <c r="J389" i="2"/>
  <c r="J391" i="2"/>
  <c r="J392" i="2"/>
  <c r="J396" i="2"/>
  <c r="J404" i="2"/>
  <c r="J405" i="2"/>
  <c r="J407" i="2"/>
  <c r="J408" i="2"/>
  <c r="J409" i="2"/>
  <c r="J411" i="2"/>
  <c r="J412" i="2"/>
  <c r="J419" i="2"/>
  <c r="J420" i="2"/>
  <c r="J425" i="2"/>
  <c r="J427" i="2"/>
  <c r="J428" i="2"/>
  <c r="J435" i="2"/>
  <c r="J436" i="2"/>
  <c r="J438" i="2"/>
  <c r="J439" i="2"/>
  <c r="J441" i="2"/>
  <c r="J452" i="2"/>
  <c r="J460" i="2"/>
  <c r="J467" i="2"/>
  <c r="J468" i="2"/>
  <c r="J469" i="2"/>
  <c r="J472" i="2"/>
  <c r="J473" i="2"/>
  <c r="J485" i="2"/>
  <c r="J487" i="2"/>
  <c r="J500" i="2"/>
  <c r="J501" i="2"/>
  <c r="J503" i="2"/>
  <c r="J504" i="2"/>
  <c r="J507" i="2"/>
  <c r="J508" i="2"/>
  <c r="J516" i="2"/>
  <c r="J517" i="2"/>
  <c r="J523" i="2"/>
  <c r="J532" i="2"/>
  <c r="J533" i="2"/>
  <c r="J536" i="2"/>
  <c r="J537" i="2"/>
  <c r="J547" i="2"/>
  <c r="J548" i="2"/>
  <c r="J549" i="2"/>
  <c r="J551" i="2"/>
  <c r="K4" i="2"/>
  <c r="K5" i="2"/>
  <c r="K6" i="2"/>
  <c r="K8" i="2"/>
  <c r="K13" i="2"/>
  <c r="K17" i="2"/>
  <c r="K20" i="2"/>
  <c r="K21" i="2"/>
  <c r="K22" i="2"/>
  <c r="K23" i="2"/>
  <c r="K28" i="2"/>
  <c r="K31" i="2"/>
  <c r="K34" i="2"/>
  <c r="K35" i="2"/>
  <c r="K37" i="2"/>
  <c r="K38" i="2"/>
  <c r="K39" i="2"/>
  <c r="K40" i="2"/>
  <c r="K45" i="2"/>
  <c r="K47" i="2"/>
  <c r="K49" i="2"/>
  <c r="K54" i="2"/>
  <c r="K55" i="2"/>
  <c r="K56" i="2"/>
  <c r="K60" i="2"/>
  <c r="K61" i="2"/>
  <c r="K63" i="2"/>
  <c r="K65" i="2"/>
  <c r="K66" i="2"/>
  <c r="K68" i="2"/>
  <c r="K69" i="2"/>
  <c r="K71" i="2"/>
  <c r="K72" i="2"/>
  <c r="K77" i="2"/>
  <c r="K79" i="2"/>
  <c r="K81" i="2"/>
  <c r="K82" i="2"/>
  <c r="K83" i="2"/>
  <c r="K85" i="2"/>
  <c r="K86" i="2"/>
  <c r="K88" i="2"/>
  <c r="K99" i="2"/>
  <c r="K100" i="2"/>
  <c r="K102" i="2"/>
  <c r="K103" i="2"/>
  <c r="K108" i="2"/>
  <c r="K111" i="2"/>
  <c r="K113" i="2"/>
  <c r="K114" i="2"/>
  <c r="K116" i="2"/>
  <c r="K117" i="2"/>
  <c r="K120" i="2"/>
  <c r="K124" i="2"/>
  <c r="K125" i="2"/>
  <c r="K127" i="2"/>
  <c r="K129" i="2"/>
  <c r="K133" i="2"/>
  <c r="K134" i="2"/>
  <c r="K136" i="2"/>
  <c r="K140" i="2"/>
  <c r="K141" i="2"/>
  <c r="K145" i="2"/>
  <c r="K148" i="2"/>
  <c r="K149" i="2"/>
  <c r="K150" i="2"/>
  <c r="K151" i="2"/>
  <c r="K157" i="2"/>
  <c r="K159" i="2"/>
  <c r="K165" i="2"/>
  <c r="K167" i="2"/>
  <c r="K168" i="2"/>
  <c r="K173" i="2"/>
  <c r="K175" i="2"/>
  <c r="K177" i="2"/>
  <c r="K180" i="2"/>
  <c r="K181" i="2"/>
  <c r="K184" i="2"/>
  <c r="K187" i="2"/>
  <c r="K191" i="2"/>
  <c r="K193" i="2"/>
  <c r="K194" i="2"/>
  <c r="K196" i="2"/>
  <c r="K197" i="2"/>
  <c r="K198" i="2"/>
  <c r="K199" i="2"/>
  <c r="K200" i="2"/>
  <c r="K204" i="2"/>
  <c r="K205" i="2"/>
  <c r="K207" i="2"/>
  <c r="K209" i="2"/>
  <c r="K210" i="2"/>
  <c r="K211" i="2"/>
  <c r="K216" i="2"/>
  <c r="K221" i="2"/>
  <c r="K225" i="2"/>
  <c r="K226" i="2"/>
  <c r="K227" i="2"/>
  <c r="K228" i="2"/>
  <c r="K230" i="2"/>
  <c r="K231" i="2"/>
  <c r="K236" i="2"/>
  <c r="K237" i="2"/>
  <c r="K239" i="2"/>
  <c r="K241" i="2"/>
  <c r="K244" i="2"/>
  <c r="K245" i="2"/>
  <c r="K247" i="2"/>
  <c r="K252" i="2"/>
  <c r="K253" i="2"/>
  <c r="K255" i="2"/>
  <c r="K261" i="2"/>
  <c r="K262" i="2"/>
  <c r="K263" i="2"/>
  <c r="K267" i="2"/>
  <c r="K268" i="2"/>
  <c r="K269" i="2"/>
  <c r="K274" i="2"/>
  <c r="K276" i="2"/>
  <c r="K277" i="2"/>
  <c r="K279" i="2"/>
  <c r="K280" i="2"/>
  <c r="K283" i="2"/>
  <c r="K284" i="2"/>
  <c r="K285" i="2"/>
  <c r="K287" i="2"/>
  <c r="K291" i="2"/>
  <c r="K292" i="2"/>
  <c r="K294" i="2"/>
  <c r="K295" i="2"/>
  <c r="K299" i="2"/>
  <c r="K300" i="2"/>
  <c r="K307" i="2"/>
  <c r="K308" i="2"/>
  <c r="K309" i="2"/>
  <c r="K310" i="2"/>
  <c r="K312" i="2"/>
  <c r="K317" i="2"/>
  <c r="K319" i="2"/>
  <c r="K323" i="2"/>
  <c r="K324" i="2"/>
  <c r="K327" i="2"/>
  <c r="K328" i="2"/>
  <c r="K331" i="2"/>
  <c r="K335" i="2"/>
  <c r="K338" i="2"/>
  <c r="K339" i="2"/>
  <c r="K342" i="2"/>
  <c r="K343" i="2"/>
  <c r="K347" i="2"/>
  <c r="K354" i="2"/>
  <c r="K355" i="2"/>
  <c r="K356" i="2"/>
  <c r="K357" i="2"/>
  <c r="K358" i="2"/>
  <c r="K359" i="2"/>
  <c r="K365" i="2"/>
  <c r="K367" i="2"/>
  <c r="K372" i="2"/>
  <c r="K373" i="2"/>
  <c r="K374" i="2"/>
  <c r="K379" i="2"/>
  <c r="K381" i="2"/>
  <c r="K383" i="2"/>
  <c r="K386" i="2"/>
  <c r="K389" i="2"/>
  <c r="K390" i="2"/>
  <c r="K391" i="2"/>
  <c r="K392" i="2"/>
  <c r="K395" i="2"/>
  <c r="K402" i="2"/>
  <c r="K404" i="2"/>
  <c r="K405" i="2"/>
  <c r="K407" i="2"/>
  <c r="K408" i="2"/>
  <c r="K411" i="2"/>
  <c r="K412" i="2"/>
  <c r="K413" i="2"/>
  <c r="K415" i="2"/>
  <c r="K419" i="2"/>
  <c r="K420" i="2"/>
  <c r="K423" i="2"/>
  <c r="K427" i="2"/>
  <c r="K428" i="2"/>
  <c r="K429" i="2"/>
  <c r="K435" i="2"/>
  <c r="K436" i="2"/>
  <c r="K438" i="2"/>
  <c r="K445" i="2"/>
  <c r="K450" i="2"/>
  <c r="K452" i="2"/>
  <c r="K453" i="2"/>
  <c r="K454" i="2"/>
  <c r="K455" i="2"/>
  <c r="K456" i="2"/>
  <c r="K461" i="2"/>
  <c r="K466" i="2"/>
  <c r="K467" i="2"/>
  <c r="K468" i="2"/>
  <c r="K472" i="2"/>
  <c r="K476" i="2"/>
  <c r="K477" i="2"/>
  <c r="K479" i="2"/>
  <c r="K484" i="2"/>
  <c r="K485" i="2"/>
  <c r="K487" i="2"/>
  <c r="K491" i="2"/>
  <c r="K492" i="2"/>
  <c r="K498" i="2"/>
  <c r="K500" i="2"/>
  <c r="K501" i="2"/>
  <c r="K503" i="2"/>
  <c r="K504" i="2"/>
  <c r="K507" i="2"/>
  <c r="K514" i="2"/>
  <c r="K515" i="2"/>
  <c r="K516" i="2"/>
  <c r="K517" i="2"/>
  <c r="K523" i="2"/>
  <c r="K525" i="2"/>
  <c r="K530" i="2"/>
  <c r="K532" i="2"/>
  <c r="K536" i="2"/>
  <c r="K541" i="2"/>
  <c r="K546" i="2"/>
  <c r="K548" i="2"/>
  <c r="K552" i="2"/>
  <c r="D14" i="7"/>
  <c r="D15" i="7"/>
  <c r="D16" i="7"/>
  <c r="D2" i="7"/>
  <c r="D17" i="7"/>
  <c r="D3" i="7"/>
  <c r="D18" i="7"/>
  <c r="D11" i="7"/>
  <c r="D4" i="7"/>
  <c r="D19" i="7"/>
  <c r="D20" i="7"/>
  <c r="D5" i="7"/>
  <c r="D21" i="7"/>
  <c r="D22" i="7"/>
  <c r="D23" i="7"/>
  <c r="D24" i="7"/>
  <c r="D9" i="7"/>
  <c r="D25" i="7"/>
  <c r="D26" i="7"/>
  <c r="D12" i="7"/>
  <c r="D27" i="7"/>
  <c r="D28" i="7"/>
  <c r="D29" i="7"/>
  <c r="D30" i="7"/>
  <c r="D31" i="7"/>
  <c r="D32" i="7"/>
  <c r="D33" i="7"/>
  <c r="D8" i="7"/>
  <c r="D34" i="7"/>
  <c r="D35" i="7"/>
  <c r="D6" i="7"/>
  <c r="D10" i="7"/>
  <c r="D7" i="7"/>
  <c r="D36" i="7"/>
  <c r="D37" i="7"/>
  <c r="D38" i="7"/>
  <c r="D13" i="7"/>
  <c r="D39" i="7"/>
  <c r="E14" i="7"/>
  <c r="E15" i="7"/>
  <c r="E16" i="7"/>
  <c r="E2" i="7"/>
  <c r="E17" i="7"/>
  <c r="E3" i="7"/>
  <c r="E18" i="7"/>
  <c r="E11" i="7"/>
  <c r="E4" i="7"/>
  <c r="E19" i="7"/>
  <c r="E20" i="7"/>
  <c r="E5" i="7"/>
  <c r="E21" i="7"/>
  <c r="E22" i="7"/>
  <c r="E23" i="7"/>
  <c r="E24" i="7"/>
  <c r="E9" i="7"/>
  <c r="E25" i="7"/>
  <c r="E26" i="7"/>
  <c r="E12" i="7"/>
  <c r="E27" i="7"/>
  <c r="E28" i="7"/>
  <c r="E29" i="7"/>
  <c r="E30" i="7"/>
  <c r="E31" i="7"/>
  <c r="E32" i="7"/>
  <c r="E33" i="7"/>
  <c r="E8" i="7"/>
  <c r="E34" i="7"/>
  <c r="E35" i="7"/>
  <c r="E6" i="7"/>
  <c r="E10" i="7"/>
  <c r="E7" i="7"/>
  <c r="E36" i="7"/>
  <c r="E37" i="7"/>
  <c r="E38" i="7"/>
  <c r="E13" i="7"/>
  <c r="E39" i="7"/>
  <c r="F14" i="7"/>
  <c r="L14" i="7" s="1"/>
  <c r="F15" i="7"/>
  <c r="L15" i="7" s="1"/>
  <c r="F16" i="7"/>
  <c r="L16" i="7" s="1"/>
  <c r="F2" i="7"/>
  <c r="F17" i="7"/>
  <c r="L17" i="7" s="1"/>
  <c r="F3" i="7"/>
  <c r="L3" i="7" s="1"/>
  <c r="F18" i="7"/>
  <c r="F11" i="7"/>
  <c r="L11" i="7" s="1"/>
  <c r="F4" i="7"/>
  <c r="L4" i="7" s="1"/>
  <c r="F19" i="7"/>
  <c r="L19" i="7" s="1"/>
  <c r="F20" i="7"/>
  <c r="L20" i="7" s="1"/>
  <c r="F5" i="7"/>
  <c r="F21" i="7"/>
  <c r="F22" i="7"/>
  <c r="F23" i="7"/>
  <c r="L23" i="7" s="1"/>
  <c r="F24" i="7"/>
  <c r="L24" i="7" s="1"/>
  <c r="F9" i="7"/>
  <c r="L9" i="7" s="1"/>
  <c r="F25" i="7"/>
  <c r="L25" i="7" s="1"/>
  <c r="F26" i="7"/>
  <c r="L26" i="7" s="1"/>
  <c r="F12" i="7"/>
  <c r="F27" i="7"/>
  <c r="L27" i="7" s="1"/>
  <c r="F28" i="7"/>
  <c r="L28" i="7" s="1"/>
  <c r="F29" i="7"/>
  <c r="F30" i="7"/>
  <c r="L30" i="7" s="1"/>
  <c r="F31" i="7"/>
  <c r="L31" i="7" s="1"/>
  <c r="F32" i="7"/>
  <c r="L32" i="7" s="1"/>
  <c r="F33" i="7"/>
  <c r="L33" i="7" s="1"/>
  <c r="F8" i="7"/>
  <c r="F34" i="7"/>
  <c r="F35" i="7"/>
  <c r="L35" i="7" s="1"/>
  <c r="F6" i="7"/>
  <c r="L6" i="7" s="1"/>
  <c r="F10" i="7"/>
  <c r="L10" i="7" s="1"/>
  <c r="F7" i="7"/>
  <c r="L7" i="7" s="1"/>
  <c r="F36" i="7"/>
  <c r="L36" i="7" s="1"/>
  <c r="F37" i="7"/>
  <c r="L37" i="7" s="1"/>
  <c r="F38" i="7"/>
  <c r="F13" i="7"/>
  <c r="L13" i="7" s="1"/>
  <c r="F39" i="7"/>
  <c r="L39" i="7" s="1"/>
  <c r="G14" i="7"/>
  <c r="H14" i="7" s="1"/>
  <c r="G15" i="7"/>
  <c r="H15" i="7" s="1"/>
  <c r="G16" i="7"/>
  <c r="H16" i="7" s="1"/>
  <c r="G2" i="7"/>
  <c r="G17" i="7"/>
  <c r="I17" i="7" s="1"/>
  <c r="G3" i="7"/>
  <c r="H3" i="7" s="1"/>
  <c r="G18" i="7"/>
  <c r="K18" i="7" s="1"/>
  <c r="G11" i="7"/>
  <c r="G4" i="7"/>
  <c r="K4" i="7" s="1"/>
  <c r="G19" i="7"/>
  <c r="K19" i="7" s="1"/>
  <c r="G20" i="7"/>
  <c r="H20" i="7" s="1"/>
  <c r="G5" i="7"/>
  <c r="H5" i="7" s="1"/>
  <c r="G21" i="7"/>
  <c r="H21" i="7" s="1"/>
  <c r="G22" i="7"/>
  <c r="H22" i="7" s="1"/>
  <c r="G23" i="7"/>
  <c r="G24" i="7"/>
  <c r="K24" i="7" s="1"/>
  <c r="G9" i="7"/>
  <c r="H9" i="7" s="1"/>
  <c r="G25" i="7"/>
  <c r="H25" i="7" s="1"/>
  <c r="G26" i="7"/>
  <c r="H26" i="7" s="1"/>
  <c r="G12" i="7"/>
  <c r="K12" i="7" s="1"/>
  <c r="G27" i="7"/>
  <c r="I27" i="7" s="1"/>
  <c r="G28" i="7"/>
  <c r="H28" i="7" s="1"/>
  <c r="G29" i="7"/>
  <c r="H29" i="7" s="1"/>
  <c r="G30" i="7"/>
  <c r="H30" i="7" s="1"/>
  <c r="G31" i="7"/>
  <c r="H31" i="7" s="1"/>
  <c r="G32" i="7"/>
  <c r="K32" i="7" s="1"/>
  <c r="G33" i="7"/>
  <c r="H33" i="7" s="1"/>
  <c r="G8" i="7"/>
  <c r="H8" i="7" s="1"/>
  <c r="G34" i="7"/>
  <c r="H34" i="7" s="1"/>
  <c r="G35" i="7"/>
  <c r="G6" i="7"/>
  <c r="G10" i="7"/>
  <c r="K10" i="7" s="1"/>
  <c r="G7" i="7"/>
  <c r="G36" i="7"/>
  <c r="G37" i="7"/>
  <c r="H37" i="7" s="1"/>
  <c r="G38" i="7"/>
  <c r="K38" i="7" s="1"/>
  <c r="G13" i="7"/>
  <c r="H13" i="7" s="1"/>
  <c r="G39" i="7"/>
  <c r="H39" i="7" s="1"/>
  <c r="H18" i="7"/>
  <c r="H11" i="7"/>
  <c r="H19" i="7"/>
  <c r="H35" i="7"/>
  <c r="H38" i="7"/>
  <c r="I22" i="7"/>
  <c r="J14" i="7"/>
  <c r="J15" i="7"/>
  <c r="J16" i="7"/>
  <c r="J2" i="7"/>
  <c r="J17" i="7"/>
  <c r="J3" i="7"/>
  <c r="J18" i="7"/>
  <c r="J11" i="7"/>
  <c r="J4" i="7"/>
  <c r="J19" i="7"/>
  <c r="J20" i="7"/>
  <c r="J5" i="7"/>
  <c r="J21" i="7"/>
  <c r="J22" i="7"/>
  <c r="J23" i="7"/>
  <c r="J24" i="7"/>
  <c r="J9" i="7"/>
  <c r="J25" i="7"/>
  <c r="J26" i="7"/>
  <c r="J12" i="7"/>
  <c r="J27" i="7"/>
  <c r="J28" i="7"/>
  <c r="J29" i="7"/>
  <c r="J30" i="7"/>
  <c r="J31" i="7"/>
  <c r="J32" i="7"/>
  <c r="J33" i="7"/>
  <c r="J8" i="7"/>
  <c r="J34" i="7"/>
  <c r="J35" i="7"/>
  <c r="J6" i="7"/>
  <c r="J10" i="7"/>
  <c r="J7" i="7"/>
  <c r="J36" i="7"/>
  <c r="J37" i="7"/>
  <c r="J38" i="7"/>
  <c r="J13" i="7"/>
  <c r="J39" i="7"/>
  <c r="K16" i="7"/>
  <c r="K21" i="7"/>
  <c r="K22" i="7"/>
  <c r="K26" i="7"/>
  <c r="K29" i="7"/>
  <c r="K30" i="7"/>
  <c r="L2" i="7"/>
  <c r="L18" i="7"/>
  <c r="L21" i="7"/>
  <c r="L22" i="7"/>
  <c r="L12" i="7"/>
  <c r="L29" i="7"/>
  <c r="L34" i="7"/>
  <c r="L38" i="7"/>
  <c r="J94" i="2" l="1"/>
  <c r="J78" i="2"/>
  <c r="K62" i="2"/>
  <c r="J190" i="2"/>
  <c r="K206" i="2"/>
  <c r="J446" i="2"/>
  <c r="J488" i="2"/>
  <c r="K488" i="2"/>
  <c r="K398" i="2"/>
  <c r="K126" i="2"/>
  <c r="J535" i="2"/>
  <c r="K535" i="2"/>
  <c r="K270" i="2"/>
  <c r="J534" i="2"/>
  <c r="K534" i="2"/>
  <c r="J486" i="2"/>
  <c r="K486" i="2"/>
  <c r="K462" i="2"/>
  <c r="K286" i="2"/>
  <c r="J302" i="2"/>
  <c r="H78" i="2"/>
  <c r="K78" i="2" s="1"/>
  <c r="J433" i="2"/>
  <c r="J417" i="2"/>
  <c r="J401" i="2"/>
  <c r="J385" i="2"/>
  <c r="J369" i="2"/>
  <c r="J353" i="2"/>
  <c r="J337" i="2"/>
  <c r="J321" i="2"/>
  <c r="J305" i="2"/>
  <c r="J289" i="2"/>
  <c r="J273" i="2"/>
  <c r="I206" i="2"/>
  <c r="J206" i="2" s="1"/>
  <c r="K437" i="2"/>
  <c r="K344" i="2"/>
  <c r="K189" i="2"/>
  <c r="K164" i="2"/>
  <c r="K135" i="2"/>
  <c r="K24" i="2"/>
  <c r="J550" i="2"/>
  <c r="J278" i="2"/>
  <c r="J212" i="2"/>
  <c r="J58" i="2"/>
  <c r="J461" i="2"/>
  <c r="I350" i="2"/>
  <c r="J350" i="2" s="1"/>
  <c r="I222" i="2"/>
  <c r="J222" i="2" s="1"/>
  <c r="H382" i="2"/>
  <c r="K382" i="2" s="1"/>
  <c r="J163" i="2"/>
  <c r="J146" i="2"/>
  <c r="H94" i="2"/>
  <c r="K94" i="2" s="1"/>
  <c r="K26" i="2"/>
  <c r="K92" i="2"/>
  <c r="J311" i="2"/>
  <c r="I542" i="2"/>
  <c r="K542" i="2" s="1"/>
  <c r="I462" i="2"/>
  <c r="J462" i="2" s="1"/>
  <c r="K322" i="2"/>
  <c r="K296" i="2"/>
  <c r="K275" i="2"/>
  <c r="K229" i="2"/>
  <c r="K87" i="2"/>
  <c r="J440" i="2"/>
  <c r="J376" i="2"/>
  <c r="K482" i="2"/>
  <c r="K361" i="2"/>
  <c r="H302" i="2"/>
  <c r="K302" i="2" s="1"/>
  <c r="J179" i="2"/>
  <c r="J162" i="2"/>
  <c r="H110" i="2"/>
  <c r="K110" i="2" s="1"/>
  <c r="K42" i="2"/>
  <c r="J543" i="2"/>
  <c r="J527" i="2"/>
  <c r="J511" i="2"/>
  <c r="J495" i="2"/>
  <c r="J479" i="2"/>
  <c r="J463" i="2"/>
  <c r="J447" i="2"/>
  <c r="K509" i="2"/>
  <c r="K364" i="2"/>
  <c r="K341" i="2"/>
  <c r="K271" i="2"/>
  <c r="K251" i="2"/>
  <c r="J471" i="2"/>
  <c r="J232" i="2"/>
  <c r="J7" i="2"/>
  <c r="J383" i="2"/>
  <c r="J255" i="2"/>
  <c r="J237" i="2"/>
  <c r="I14" i="2"/>
  <c r="J14" i="2" s="1"/>
  <c r="J211" i="2"/>
  <c r="J194" i="2"/>
  <c r="H142" i="2"/>
  <c r="K142" i="2" s="1"/>
  <c r="K74" i="2"/>
  <c r="J526" i="2"/>
  <c r="K459" i="2"/>
  <c r="K431" i="2"/>
  <c r="K388" i="2"/>
  <c r="K360" i="2"/>
  <c r="K293" i="2"/>
  <c r="K248" i="2"/>
  <c r="K182" i="2"/>
  <c r="K84" i="2"/>
  <c r="J505" i="2"/>
  <c r="J470" i="2"/>
  <c r="J119" i="2"/>
  <c r="J53" i="2"/>
  <c r="I254" i="2"/>
  <c r="J254" i="2" s="1"/>
  <c r="I30" i="2"/>
  <c r="J30" i="2" s="1"/>
  <c r="K521" i="2"/>
  <c r="H414" i="2"/>
  <c r="K414" i="2" s="1"/>
  <c r="K377" i="2"/>
  <c r="J339" i="2"/>
  <c r="H318" i="2"/>
  <c r="K318" i="2" s="1"/>
  <c r="J210" i="2"/>
  <c r="H158" i="2"/>
  <c r="K158" i="2" s="1"/>
  <c r="K90" i="2"/>
  <c r="K152" i="2"/>
  <c r="K104" i="2"/>
  <c r="J406" i="2"/>
  <c r="J264" i="2"/>
  <c r="J118" i="2"/>
  <c r="I494" i="2"/>
  <c r="K494" i="2" s="1"/>
  <c r="K418" i="2"/>
  <c r="I46" i="2"/>
  <c r="J46" i="2" s="1"/>
  <c r="H174" i="2"/>
  <c r="K174" i="2" s="1"/>
  <c r="J494" i="2"/>
  <c r="K246" i="2"/>
  <c r="K223" i="2"/>
  <c r="K15" i="2"/>
  <c r="I270" i="2"/>
  <c r="J270" i="2" s="1"/>
  <c r="I62" i="2"/>
  <c r="J62" i="2" s="1"/>
  <c r="K473" i="2"/>
  <c r="K242" i="2"/>
  <c r="H190" i="2"/>
  <c r="K190" i="2" s="1"/>
  <c r="K178" i="2"/>
  <c r="J502" i="2"/>
  <c r="J113" i="2"/>
  <c r="J95" i="2"/>
  <c r="J61" i="2"/>
  <c r="J44" i="2"/>
  <c r="K27" i="2"/>
  <c r="H430" i="2"/>
  <c r="K430" i="2" s="1"/>
  <c r="K393" i="2"/>
  <c r="H334" i="2"/>
  <c r="K334" i="2" s="1"/>
  <c r="K138" i="2"/>
  <c r="K101" i="2"/>
  <c r="K36" i="2"/>
  <c r="I510" i="2"/>
  <c r="K510" i="2" s="1"/>
  <c r="I286" i="2"/>
  <c r="J286" i="2" s="1"/>
  <c r="K451" i="2"/>
  <c r="K313" i="2"/>
  <c r="K154" i="2"/>
  <c r="J366" i="2"/>
  <c r="K524" i="2"/>
  <c r="J260" i="2"/>
  <c r="J285" i="2"/>
  <c r="J450" i="2"/>
  <c r="K170" i="2"/>
  <c r="K403" i="2"/>
  <c r="J143" i="2"/>
  <c r="J109" i="2"/>
  <c r="K75" i="2"/>
  <c r="K489" i="2"/>
  <c r="H446" i="2"/>
  <c r="K446" i="2" s="1"/>
  <c r="K186" i="2"/>
  <c r="J238" i="2"/>
  <c r="J510" i="2"/>
  <c r="K333" i="2"/>
  <c r="K220" i="2"/>
  <c r="J161" i="2"/>
  <c r="K499" i="2"/>
  <c r="K422" i="2"/>
  <c r="K399" i="2"/>
  <c r="K351" i="2"/>
  <c r="K215" i="2"/>
  <c r="K195" i="2"/>
  <c r="K97" i="2"/>
  <c r="K33" i="2"/>
  <c r="J325" i="2"/>
  <c r="J70" i="2"/>
  <c r="I526" i="2"/>
  <c r="K526" i="2" s="1"/>
  <c r="J429" i="2"/>
  <c r="J301" i="2"/>
  <c r="K425" i="2"/>
  <c r="K329" i="2"/>
  <c r="K202" i="2"/>
  <c r="K424" i="2"/>
  <c r="K421" i="2"/>
  <c r="K303" i="2"/>
  <c r="K214" i="2"/>
  <c r="J525" i="2"/>
  <c r="K218" i="2"/>
  <c r="K380" i="2"/>
  <c r="J457" i="2"/>
  <c r="K397" i="2"/>
  <c r="K349" i="2"/>
  <c r="J313" i="2"/>
  <c r="J335" i="2"/>
  <c r="J317" i="2"/>
  <c r="J209" i="2"/>
  <c r="J191" i="2"/>
  <c r="J157" i="2"/>
  <c r="K123" i="2"/>
  <c r="J466" i="2"/>
  <c r="J387" i="2"/>
  <c r="K493" i="2"/>
  <c r="K348" i="2"/>
  <c r="K257" i="2"/>
  <c r="K93" i="2"/>
  <c r="K29" i="2"/>
  <c r="K371" i="2"/>
  <c r="J316" i="2"/>
  <c r="J243" i="2"/>
  <c r="J225" i="2"/>
  <c r="J207" i="2"/>
  <c r="J173" i="2"/>
  <c r="K156" i="2"/>
  <c r="K139" i="2"/>
  <c r="K441" i="2"/>
  <c r="K345" i="2"/>
  <c r="H416" i="2"/>
  <c r="I416" i="2"/>
  <c r="H304" i="2"/>
  <c r="I304" i="2"/>
  <c r="H64" i="2"/>
  <c r="I64" i="2"/>
  <c r="K539" i="2"/>
  <c r="K483" i="2"/>
  <c r="K337" i="2"/>
  <c r="K130" i="2"/>
  <c r="J489" i="2"/>
  <c r="J282" i="2"/>
  <c r="J530" i="2"/>
  <c r="H506" i="2"/>
  <c r="K281" i="2"/>
  <c r="J281" i="2"/>
  <c r="K41" i="2"/>
  <c r="J41" i="2"/>
  <c r="H528" i="2"/>
  <c r="I528" i="2"/>
  <c r="H400" i="2"/>
  <c r="I400" i="2"/>
  <c r="H80" i="2"/>
  <c r="I80" i="2"/>
  <c r="K172" i="2"/>
  <c r="K447" i="2"/>
  <c r="K188" i="2"/>
  <c r="K12" i="2"/>
  <c r="J410" i="2"/>
  <c r="J332" i="2"/>
  <c r="H426" i="2"/>
  <c r="H298" i="2"/>
  <c r="K57" i="2"/>
  <c r="J57" i="2"/>
  <c r="H481" i="2"/>
  <c r="I481" i="2"/>
  <c r="K321" i="2"/>
  <c r="K265" i="2"/>
  <c r="J265" i="2"/>
  <c r="H496" i="2"/>
  <c r="I496" i="2"/>
  <c r="H272" i="2"/>
  <c r="I272" i="2"/>
  <c r="H160" i="2"/>
  <c r="I160" i="2"/>
  <c r="K540" i="2"/>
  <c r="K463" i="2"/>
  <c r="K353" i="2"/>
  <c r="K243" i="2"/>
  <c r="K147" i="2"/>
  <c r="J156" i="2"/>
  <c r="I497" i="2"/>
  <c r="J497" i="2" s="1"/>
  <c r="K297" i="2"/>
  <c r="J297" i="2"/>
  <c r="K73" i="2"/>
  <c r="J73" i="2"/>
  <c r="K249" i="2"/>
  <c r="J249" i="2"/>
  <c r="H384" i="2"/>
  <c r="I384" i="2"/>
  <c r="H32" i="2"/>
  <c r="I32" i="2"/>
  <c r="J259" i="2"/>
  <c r="K25" i="2"/>
  <c r="J25" i="2"/>
  <c r="K444" i="2"/>
  <c r="K316" i="2"/>
  <c r="K146" i="2"/>
  <c r="J155" i="2"/>
  <c r="H442" i="2"/>
  <c r="J370" i="2"/>
  <c r="H314" i="2"/>
  <c r="K89" i="2"/>
  <c r="J89" i="2"/>
  <c r="K9" i="2"/>
  <c r="J9" i="2"/>
  <c r="H288" i="2"/>
  <c r="I288" i="2"/>
  <c r="H176" i="2"/>
  <c r="I176" i="2"/>
  <c r="I513" i="2"/>
  <c r="K513" i="2" s="1"/>
  <c r="H522" i="2"/>
  <c r="J482" i="2"/>
  <c r="J242" i="2"/>
  <c r="K105" i="2"/>
  <c r="J105" i="2"/>
  <c r="J3" i="2"/>
  <c r="H464" i="2"/>
  <c r="I464" i="2"/>
  <c r="H352" i="2"/>
  <c r="I352" i="2"/>
  <c r="H224" i="2"/>
  <c r="I224" i="2"/>
  <c r="H112" i="2"/>
  <c r="I112" i="2"/>
  <c r="K443" i="2"/>
  <c r="J26" i="2"/>
  <c r="K163" i="2"/>
  <c r="J546" i="2"/>
  <c r="J386" i="2"/>
  <c r="H330" i="2"/>
  <c r="J258" i="2"/>
  <c r="K121" i="2"/>
  <c r="J121" i="2"/>
  <c r="J19" i="2"/>
  <c r="J2" i="2"/>
  <c r="H192" i="2"/>
  <c r="I192" i="2"/>
  <c r="K531" i="2"/>
  <c r="K495" i="2"/>
  <c r="K385" i="2"/>
  <c r="K162" i="2"/>
  <c r="I529" i="2"/>
  <c r="K529" i="2" s="1"/>
  <c r="H458" i="2"/>
  <c r="K137" i="2"/>
  <c r="J137" i="2"/>
  <c r="J35" i="2"/>
  <c r="J18" i="2"/>
  <c r="H368" i="2"/>
  <c r="I368" i="2"/>
  <c r="H96" i="2"/>
  <c r="I96" i="2"/>
  <c r="K369" i="2"/>
  <c r="K3" i="2"/>
  <c r="J402" i="2"/>
  <c r="H346" i="2"/>
  <c r="J274" i="2"/>
  <c r="K153" i="2"/>
  <c r="J153" i="2"/>
  <c r="J51" i="2"/>
  <c r="J34" i="2"/>
  <c r="H480" i="2"/>
  <c r="I480" i="2"/>
  <c r="H240" i="2"/>
  <c r="I240" i="2"/>
  <c r="H208" i="2"/>
  <c r="I208" i="2"/>
  <c r="K497" i="2"/>
  <c r="K273" i="2"/>
  <c r="K179" i="2"/>
  <c r="J475" i="2"/>
  <c r="H538" i="2"/>
  <c r="J498" i="2"/>
  <c r="K169" i="2"/>
  <c r="J169" i="2"/>
  <c r="J67" i="2"/>
  <c r="J50" i="2"/>
  <c r="H432" i="2"/>
  <c r="I432" i="2"/>
  <c r="H144" i="2"/>
  <c r="I144" i="2"/>
  <c r="J266" i="2"/>
  <c r="I545" i="2"/>
  <c r="K545" i="2" s="1"/>
  <c r="H474" i="2"/>
  <c r="J418" i="2"/>
  <c r="H362" i="2"/>
  <c r="J290" i="2"/>
  <c r="K185" i="2"/>
  <c r="J185" i="2"/>
  <c r="J83" i="2"/>
  <c r="J66" i="2"/>
  <c r="H512" i="2"/>
  <c r="I512" i="2"/>
  <c r="H320" i="2"/>
  <c r="I320" i="2"/>
  <c r="H128" i="2"/>
  <c r="I128" i="2"/>
  <c r="K315" i="2"/>
  <c r="K511" i="2"/>
  <c r="K527" i="2"/>
  <c r="K417" i="2"/>
  <c r="K289" i="2"/>
  <c r="K235" i="2"/>
  <c r="J451" i="2"/>
  <c r="K201" i="2"/>
  <c r="J201" i="2"/>
  <c r="J99" i="2"/>
  <c r="J82" i="2"/>
  <c r="H465" i="2"/>
  <c r="I465" i="2"/>
  <c r="H544" i="2"/>
  <c r="I544" i="2"/>
  <c r="H448" i="2"/>
  <c r="I448" i="2"/>
  <c r="H48" i="2"/>
  <c r="I48" i="2"/>
  <c r="J394" i="2"/>
  <c r="J203" i="2"/>
  <c r="J171" i="2"/>
  <c r="J139" i="2"/>
  <c r="J43" i="2"/>
  <c r="J11" i="2"/>
  <c r="J434" i="2"/>
  <c r="H378" i="2"/>
  <c r="J306" i="2"/>
  <c r="K234" i="2"/>
  <c r="K217" i="2"/>
  <c r="J217" i="2"/>
  <c r="J115" i="2"/>
  <c r="J98" i="2"/>
  <c r="H336" i="2"/>
  <c r="I336" i="2"/>
  <c r="H256" i="2"/>
  <c r="I256" i="2"/>
  <c r="H16" i="2"/>
  <c r="I16" i="2"/>
  <c r="K401" i="2"/>
  <c r="K543" i="2"/>
  <c r="K433" i="2"/>
  <c r="K305" i="2"/>
  <c r="J521" i="2"/>
  <c r="J393" i="2"/>
  <c r="J138" i="2"/>
  <c r="J106" i="2"/>
  <c r="J74" i="2"/>
  <c r="J42" i="2"/>
  <c r="J10" i="2"/>
  <c r="J514" i="2"/>
  <c r="H490" i="2"/>
  <c r="H250" i="2"/>
  <c r="K233" i="2"/>
  <c r="J233" i="2"/>
  <c r="J131" i="2"/>
  <c r="J114" i="2"/>
  <c r="I449" i="2"/>
  <c r="J449" i="2" s="1"/>
  <c r="H4" i="7"/>
  <c r="K8" i="7"/>
  <c r="K5" i="7"/>
  <c r="I36" i="7"/>
  <c r="K15" i="7"/>
  <c r="I14" i="7"/>
  <c r="K36" i="7"/>
  <c r="K6" i="7"/>
  <c r="K23" i="7"/>
  <c r="I33" i="7"/>
  <c r="I20" i="7"/>
  <c r="H7" i="7"/>
  <c r="I4" i="7"/>
  <c r="K35" i="7"/>
  <c r="I7" i="7"/>
  <c r="I9" i="7"/>
  <c r="K2" i="7"/>
  <c r="I10" i="7"/>
  <c r="I24" i="7"/>
  <c r="I35" i="7"/>
  <c r="I8" i="7"/>
  <c r="I5" i="7"/>
  <c r="I30" i="7"/>
  <c r="I29" i="7"/>
  <c r="I18" i="7"/>
  <c r="I39" i="7"/>
  <c r="I28" i="7"/>
  <c r="I13" i="7"/>
  <c r="I31" i="7"/>
  <c r="I32" i="7"/>
  <c r="H12" i="7"/>
  <c r="I38" i="7"/>
  <c r="I12" i="7"/>
  <c r="K37" i="7"/>
  <c r="I37" i="7"/>
  <c r="K11" i="7"/>
  <c r="K31" i="7"/>
  <c r="I26" i="7"/>
  <c r="I16" i="7"/>
  <c r="I19" i="7"/>
  <c r="I34" i="7"/>
  <c r="H24" i="7"/>
  <c r="I11" i="7"/>
  <c r="H23" i="7"/>
  <c r="K34" i="7"/>
  <c r="I2" i="7"/>
  <c r="I3" i="7"/>
  <c r="H10" i="7"/>
  <c r="K25" i="7"/>
  <c r="I6" i="7"/>
  <c r="H6" i="7"/>
  <c r="H2" i="7"/>
  <c r="H32" i="7"/>
  <c r="I23" i="7"/>
  <c r="K7" i="7"/>
  <c r="H36" i="7"/>
  <c r="K39" i="7"/>
  <c r="K28" i="7"/>
  <c r="K3" i="7"/>
  <c r="I25" i="7"/>
  <c r="I15" i="7"/>
  <c r="K13" i="7"/>
  <c r="K27" i="7"/>
  <c r="K17" i="7"/>
  <c r="H27" i="7"/>
  <c r="H17" i="7"/>
  <c r="L8" i="7"/>
  <c r="L5" i="7"/>
  <c r="K9" i="7"/>
  <c r="K14" i="7"/>
  <c r="I21" i="7"/>
  <c r="K33" i="7"/>
  <c r="K20" i="7"/>
  <c r="K222" i="2" l="1"/>
  <c r="K350" i="2"/>
  <c r="K14" i="2"/>
  <c r="K30" i="2"/>
  <c r="K46" i="2"/>
  <c r="J158" i="2"/>
  <c r="J110" i="2"/>
  <c r="J318" i="2"/>
  <c r="J430" i="2"/>
  <c r="J142" i="2"/>
  <c r="J529" i="2"/>
  <c r="J174" i="2"/>
  <c r="J334" i="2"/>
  <c r="J513" i="2"/>
  <c r="J542" i="2"/>
  <c r="J382" i="2"/>
  <c r="K254" i="2"/>
  <c r="J414" i="2"/>
  <c r="J448" i="2"/>
  <c r="K448" i="2"/>
  <c r="J272" i="2"/>
  <c r="K272" i="2"/>
  <c r="J96" i="2"/>
  <c r="K96" i="2"/>
  <c r="J160" i="2"/>
  <c r="K160" i="2"/>
  <c r="J208" i="2"/>
  <c r="K208" i="2"/>
  <c r="J432" i="2"/>
  <c r="K432" i="2"/>
  <c r="K314" i="2"/>
  <c r="J314" i="2"/>
  <c r="J496" i="2"/>
  <c r="K496" i="2"/>
  <c r="K378" i="2"/>
  <c r="J378" i="2"/>
  <c r="J80" i="2"/>
  <c r="K80" i="2"/>
  <c r="J48" i="2"/>
  <c r="K48" i="2"/>
  <c r="J144" i="2"/>
  <c r="K144" i="2"/>
  <c r="K330" i="2"/>
  <c r="J330" i="2"/>
  <c r="K442" i="2"/>
  <c r="J442" i="2"/>
  <c r="J368" i="2"/>
  <c r="K368" i="2"/>
  <c r="J320" i="2"/>
  <c r="K320" i="2"/>
  <c r="J400" i="2"/>
  <c r="K400" i="2"/>
  <c r="J64" i="2"/>
  <c r="K64" i="2"/>
  <c r="K458" i="2"/>
  <c r="J458" i="2"/>
  <c r="J384" i="2"/>
  <c r="K384" i="2"/>
  <c r="J465" i="2"/>
  <c r="K465" i="2"/>
  <c r="J481" i="2"/>
  <c r="K481" i="2"/>
  <c r="J528" i="2"/>
  <c r="K528" i="2"/>
  <c r="J304" i="2"/>
  <c r="K304" i="2"/>
  <c r="J464" i="2"/>
  <c r="K464" i="2"/>
  <c r="J16" i="2"/>
  <c r="K16" i="2"/>
  <c r="K250" i="2"/>
  <c r="J250" i="2"/>
  <c r="J32" i="2"/>
  <c r="K32" i="2"/>
  <c r="J192" i="2"/>
  <c r="K192" i="2"/>
  <c r="J128" i="2"/>
  <c r="K128" i="2"/>
  <c r="J240" i="2"/>
  <c r="K240" i="2"/>
  <c r="J480" i="2"/>
  <c r="K480" i="2"/>
  <c r="K522" i="2"/>
  <c r="J522" i="2"/>
  <c r="K538" i="2"/>
  <c r="J538" i="2"/>
  <c r="K346" i="2"/>
  <c r="J346" i="2"/>
  <c r="J416" i="2"/>
  <c r="K416" i="2"/>
  <c r="J352" i="2"/>
  <c r="K352" i="2"/>
  <c r="J544" i="2"/>
  <c r="K544" i="2"/>
  <c r="K362" i="2"/>
  <c r="J362" i="2"/>
  <c r="J176" i="2"/>
  <c r="K176" i="2"/>
  <c r="K298" i="2"/>
  <c r="J298" i="2"/>
  <c r="J224" i="2"/>
  <c r="K224" i="2"/>
  <c r="J545" i="2"/>
  <c r="J512" i="2"/>
  <c r="K512" i="2"/>
  <c r="J256" i="2"/>
  <c r="K256" i="2"/>
  <c r="J336" i="2"/>
  <c r="K336" i="2"/>
  <c r="J112" i="2"/>
  <c r="K112" i="2"/>
  <c r="K426" i="2"/>
  <c r="J426" i="2"/>
  <c r="K449" i="2"/>
  <c r="K490" i="2"/>
  <c r="J490" i="2"/>
  <c r="K474" i="2"/>
  <c r="J474" i="2"/>
  <c r="J288" i="2"/>
  <c r="K288" i="2"/>
  <c r="K506" i="2"/>
  <c r="J506" i="2"/>
  <c r="F4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463BB-CEA3-4524-9CF1-DCB1C6FBE9F6}" keepAlive="1" interval="15" name="Query - history" description="Connection to the 'history' query in the workbook." type="5" refreshedVersion="8" background="1" saveData="1">
    <dbPr connection="Provider=Microsoft.Mashup.OleDb.1;Data Source=$Workbook$;Location=history;Extended Properties=&quot;&quot;" command="SELECT * FROM [history]"/>
  </connection>
  <connection id="2" xr16:uid="{E3B88505-A92C-4EF4-81CD-460695B46F9A}" keepAlive="1" interval="5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3" xr16:uid="{A4501AD7-1F0E-4C27-A226-6284A02D270D}" keepAlive="1" interval="5" name="Query - Table4 (2)" description="Connection to the 'Table4 (2)' query in the workbook." type="5" refreshedVersion="8" background="1" saveData="1">
    <dbPr connection="Provider=Microsoft.Mashup.OleDb.1;Data Source=$Workbook$;Location=&quot;Table4 (2)&quot;;Extended Properties=&quot;&quot;" command="SELECT * FROM [Table4 (2)]"/>
  </connection>
  <connection id="4" xr16:uid="{8191DF31-E354-46F2-8319-E14B80420C0B}" keepAlive="1" interval="5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5" xr16:uid="{0051C9A7-A9DA-42D5-9A27-F9D3C35B8B7D}" keepAlive="1" name="Query - Table5 (2)" description="Connection to the 'Table5 (2)' query in the workbook." type="5" refreshedVersion="8" background="1" saveData="1">
    <dbPr connection="Provider=Microsoft.Mashup.OleDb.1;Data Source=$Workbook$;Location=&quot;Table5 (2)&quot;;Extended Properties=&quot;&quot;" command="SELECT * FROM [Table5 (2)]"/>
  </connection>
</connections>
</file>

<file path=xl/sharedStrings.xml><?xml version="1.0" encoding="utf-8"?>
<sst xmlns="http://schemas.openxmlformats.org/spreadsheetml/2006/main" count="1515" uniqueCount="257">
  <si>
    <t>Boseiju, Who Endures (V.1) (XNEO)</t>
  </si>
  <si>
    <t>Otawara, Soaring City (V.1) (XNEO)</t>
  </si>
  <si>
    <t>Bojuka Bog (SLDE24)</t>
  </si>
  <si>
    <t>Six (V.1) (XMH3)</t>
  </si>
  <si>
    <t>Tireless Tracker (SPG)</t>
  </si>
  <si>
    <t>Beast Within (SLDOS)</t>
  </si>
  <si>
    <t>Row Labels</t>
  </si>
  <si>
    <t>Article</t>
  </si>
  <si>
    <t>Timestamp</t>
  </si>
  <si>
    <t>MKM</t>
  </si>
  <si>
    <t>Card Trader</t>
  </si>
  <si>
    <t>Target</t>
  </si>
  <si>
    <t>Column1</t>
  </si>
  <si>
    <t>Column2</t>
  </si>
  <si>
    <t>Max of Target</t>
  </si>
  <si>
    <t>Max of Card Trader</t>
  </si>
  <si>
    <t>Max of MKM</t>
  </si>
  <si>
    <t>Max of Timestamp</t>
  </si>
  <si>
    <t>1 Arboreal Grazer (Ravnica Remastered: Extras)</t>
  </si>
  <si>
    <t>2 Beast Within (Secret Lair Drop Series: October Superdrop 2021)</t>
  </si>
  <si>
    <t>1 Bojuka Bog (Secret Lair Drop Series: Equinox Superdrop 2024)</t>
  </si>
  <si>
    <t>2 Boseiju, Who Endures (V.1) (Kamigawa: Neon Dynasty: Extras Version 1)</t>
  </si>
  <si>
    <t>3 Collector Ouphe (Secret Lair Drop Series: April Superdrop 2022)</t>
  </si>
  <si>
    <t>4 Fire Magic (Magic: The Gathering - FINAL FANTASY)</t>
  </si>
  <si>
    <t>3 Firespout (From the Vault: Annihilation)</t>
  </si>
  <si>
    <t>3 Gruul Turf (Double Masters 2022: Extras)</t>
  </si>
  <si>
    <t>1 Hanweir Battlements / Hanweir, the Writhing Township (Eldritch Moon: Promos)</t>
  </si>
  <si>
    <t>4 Malevolent Rumble (Modern Horizons 3)</t>
  </si>
  <si>
    <t>1 Otawara, Soaring City (V.1) (Kamigawa: Neon Dynasty: Extras Version 1)</t>
  </si>
  <si>
    <t>1 Pithing Needle (Ravnica Remastered: Extras)</t>
  </si>
  <si>
    <t>4 Pyroclasm (Duskmourn: House of Horror: Promos)</t>
  </si>
  <si>
    <t>1 Shifting Woodland (Modern Horizons 3: Extras)</t>
  </si>
  <si>
    <t>3 Simic Growth Chamber (Double Masters 2022: Extras)</t>
  </si>
  <si>
    <t>3 The Mycosynth Gardens (Phyrexia: All Will Be One: Extras)</t>
  </si>
  <si>
    <t>2 Tireless Tracker (Special Guests)</t>
  </si>
  <si>
    <t>1 Vesuva (From the Vault: Realms)</t>
  </si>
  <si>
    <t>Qty</t>
  </si>
  <si>
    <t>Arboreal Grazer (Ravnica Remastered: Extras)</t>
  </si>
  <si>
    <t>Beast Within (Secret Lair Drop Series: October Superdrop 2021)</t>
  </si>
  <si>
    <t>Bojuka Bog (Secret Lair Drop Series: Equinox Superdrop 2024)</t>
  </si>
  <si>
    <t>Boseiju, Who Endures (V.1) (Kamigawa: Neon Dynasty: Extras Version 1)</t>
  </si>
  <si>
    <t>Collector Ouphe (Secret Lair Drop Series: April Superdrop 2022)</t>
  </si>
  <si>
    <t>Fire Magic (Magic: The Gathering - FINAL FANTASY)</t>
  </si>
  <si>
    <t>Firespout (From the Vault: Annihilation)</t>
  </si>
  <si>
    <t>Gruul Turf (Double Masters 2022: Extras)</t>
  </si>
  <si>
    <t>Hanweir Battlements / Hanweir, the Writhing Township (Eldritch Moon: Promos)</t>
  </si>
  <si>
    <t>Malevolent Rumble (Modern Horizons 3)</t>
  </si>
  <si>
    <t>Otawara, Soaring City (V.1) (Kamigawa: Neon Dynasty: Extras Version 1)</t>
  </si>
  <si>
    <t>Pithing Needle (Ravnica Remastered: Extras)</t>
  </si>
  <si>
    <t>Pyroclasm (Duskmourn: House of Horror: Promos)</t>
  </si>
  <si>
    <t>Shifting Woodland (Modern Horizons 3: Extras)</t>
  </si>
  <si>
    <t>Simic Growth Chamber (Double Masters 2022: Extras)</t>
  </si>
  <si>
    <t>Six (V.1) (Modern Horizons 3: Extras Version 1)</t>
  </si>
  <si>
    <t>The Mycosynth Gardens (Phyrexia: All Will Be One: Extras)</t>
  </si>
  <si>
    <t>Tireless Tracker (Special Guests)</t>
  </si>
  <si>
    <t>Vesuva (From the Vault: Realms)</t>
  </si>
  <si>
    <t>First Word</t>
  </si>
  <si>
    <t>Arboreal</t>
  </si>
  <si>
    <t>Beast</t>
  </si>
  <si>
    <t>Bojuka</t>
  </si>
  <si>
    <t>Boseiju,</t>
  </si>
  <si>
    <t>Collector</t>
  </si>
  <si>
    <t>Explore</t>
  </si>
  <si>
    <t>Fire</t>
  </si>
  <si>
    <t>Firespout</t>
  </si>
  <si>
    <t>Gruul</t>
  </si>
  <si>
    <t>Hanweir</t>
  </si>
  <si>
    <t>Malevolent</t>
  </si>
  <si>
    <t>Otawara,</t>
  </si>
  <si>
    <t>Pithing</t>
  </si>
  <si>
    <t>Pyroclasm</t>
  </si>
  <si>
    <t>Shifting</t>
  </si>
  <si>
    <t>Simic</t>
  </si>
  <si>
    <t>Six</t>
  </si>
  <si>
    <t>The</t>
  </si>
  <si>
    <t>Tireless</t>
  </si>
  <si>
    <t>Vesuva</t>
  </si>
  <si>
    <t>Max of Qty</t>
  </si>
  <si>
    <t>Total  MKM</t>
  </si>
  <si>
    <t>Total Card Trader</t>
  </si>
  <si>
    <t>Max of Total  MKM</t>
  </si>
  <si>
    <t>Max of Total Card Trader</t>
  </si>
  <si>
    <t>Difference</t>
  </si>
  <si>
    <t>Difference %</t>
  </si>
  <si>
    <t>Max of Difference</t>
  </si>
  <si>
    <t>Max of Difference %</t>
  </si>
  <si>
    <t>Fire Magic</t>
  </si>
  <si>
    <t>The Mycosynth Gardens</t>
  </si>
  <si>
    <t>Pithing Needle</t>
  </si>
  <si>
    <t>Arboreal Grazer</t>
  </si>
  <si>
    <t>Collector Ouphe</t>
  </si>
  <si>
    <t>Malevolent Rumble</t>
  </si>
  <si>
    <t>Boseiju, Who Endures (V.1)</t>
  </si>
  <si>
    <t>Simic Growth Chamber</t>
  </si>
  <si>
    <t>Restante</t>
  </si>
  <si>
    <t>En el carrito</t>
  </si>
  <si>
    <t>cernyrytir</t>
  </si>
  <si>
    <t>0.84</t>
  </si>
  <si>
    <t>DRAGONCT</t>
  </si>
  <si>
    <t>2.42</t>
  </si>
  <si>
    <t>Mana-Fortress</t>
  </si>
  <si>
    <t>danichan1992</t>
  </si>
  <si>
    <t>JoseGonzalez</t>
  </si>
  <si>
    <t>Column3</t>
  </si>
  <si>
    <t>Column4</t>
  </si>
  <si>
    <t>Seller</t>
  </si>
  <si>
    <t>Price</t>
  </si>
  <si>
    <t>Precio</t>
  </si>
  <si>
    <t>danichan1992, JoseGonzalez</t>
  </si>
  <si>
    <t>Sellers</t>
  </si>
  <si>
    <t>81.81</t>
  </si>
  <si>
    <t>81.67</t>
  </si>
  <si>
    <t>TOTAL</t>
  </si>
  <si>
    <t>Gruul Turf</t>
  </si>
  <si>
    <t>2.83</t>
  </si>
  <si>
    <t>vam59</t>
  </si>
  <si>
    <t>5.42</t>
  </si>
  <si>
    <t>Im-Marcuss</t>
  </si>
  <si>
    <t>2.41</t>
  </si>
  <si>
    <t>3.83</t>
  </si>
  <si>
    <t>InfiniteMagicCZ</t>
  </si>
  <si>
    <t>6.40</t>
  </si>
  <si>
    <t>Mara69</t>
  </si>
  <si>
    <t>cernyrytir, Mara69, InfiniteMagicCZ</t>
  </si>
  <si>
    <t/>
  </si>
  <si>
    <t>Otawara, Soaring City (V.1)</t>
  </si>
  <si>
    <t>AgeOfKings</t>
  </si>
  <si>
    <t>3.18</t>
  </si>
  <si>
    <t>G3SkedioTCG</t>
  </si>
  <si>
    <t>Ishan</t>
  </si>
  <si>
    <t>Tireless Tracker</t>
  </si>
  <si>
    <t>Itaca</t>
  </si>
  <si>
    <t>6.30</t>
  </si>
  <si>
    <t>18.13</t>
  </si>
  <si>
    <t>LaTabernaDePanga</t>
  </si>
  <si>
    <t>Itaca, LaTabernaDePanga</t>
  </si>
  <si>
    <t>G3SkedioTCG, vam59, Im-Marcuss</t>
  </si>
  <si>
    <t>Total</t>
  </si>
  <si>
    <t>1.61</t>
  </si>
  <si>
    <t>Beast Within</t>
  </si>
  <si>
    <t>Utophy</t>
  </si>
  <si>
    <t>20.90</t>
  </si>
  <si>
    <t>DOGOXA</t>
  </si>
  <si>
    <t>Hanweir Battlements / Hanweir, the Writhing Township</t>
  </si>
  <si>
    <t>6.29</t>
  </si>
  <si>
    <t>shiar</t>
  </si>
  <si>
    <t>Shifting Woodland</t>
  </si>
  <si>
    <t>nahum86</t>
  </si>
  <si>
    <t>Six (V.1)</t>
  </si>
  <si>
    <t>7.85</t>
  </si>
  <si>
    <t>javisinpa</t>
  </si>
  <si>
    <t>1.63</t>
  </si>
  <si>
    <t>cernyrytir, Itaca, javisinpa</t>
  </si>
  <si>
    <t>cernyrytir, javisinpa</t>
  </si>
  <si>
    <t>Utophy, DOGOXA</t>
  </si>
  <si>
    <t>5.83</t>
  </si>
  <si>
    <t>morillas</t>
  </si>
  <si>
    <t>Diff Precio MKM</t>
  </si>
  <si>
    <t>Diff Precio CardTrader</t>
  </si>
  <si>
    <t>Hexdrinker</t>
  </si>
  <si>
    <t>10.61</t>
  </si>
  <si>
    <t>NeverlandMTG</t>
  </si>
  <si>
    <t>4.70</t>
  </si>
  <si>
    <t>Seal of Removal (V.1)</t>
  </si>
  <si>
    <t>0.58</t>
  </si>
  <si>
    <t>8.23</t>
  </si>
  <si>
    <t>Keen-Eyed Curator</t>
  </si>
  <si>
    <t>3.52</t>
  </si>
  <si>
    <t>1.75</t>
  </si>
  <si>
    <t>Into the Flood Maw</t>
  </si>
  <si>
    <t>5.87</t>
  </si>
  <si>
    <t>Thragtusk</t>
  </si>
  <si>
    <t>Dryad of the Ilysian Grove</t>
  </si>
  <si>
    <t>37.98</t>
  </si>
  <si>
    <t>22.19</t>
  </si>
  <si>
    <t>0.22</t>
  </si>
  <si>
    <t>13.56</t>
  </si>
  <si>
    <t>Aether Spellbomb</t>
  </si>
  <si>
    <t>12.39</t>
  </si>
  <si>
    <t>Cartapapa-GP</t>
  </si>
  <si>
    <t>17.93</t>
  </si>
  <si>
    <t>53.27</t>
  </si>
  <si>
    <t>Valakut, the Molten Pinnacle</t>
  </si>
  <si>
    <t>34.54</t>
  </si>
  <si>
    <t>sapitoesc</t>
  </si>
  <si>
    <t>8.06</t>
  </si>
  <si>
    <t>5.76</t>
  </si>
  <si>
    <t>Elvish Reclaimer</t>
  </si>
  <si>
    <t>11.23</t>
  </si>
  <si>
    <t>mayfair</t>
  </si>
  <si>
    <t>17.33</t>
  </si>
  <si>
    <t>Desmonio</t>
  </si>
  <si>
    <t>Seal</t>
  </si>
  <si>
    <t>cernyrytir, nahum86</t>
  </si>
  <si>
    <t>Keen-Eyed</t>
  </si>
  <si>
    <t>Into</t>
  </si>
  <si>
    <t>morillas, sapitoesc, Im-Marcuss</t>
  </si>
  <si>
    <t>Dryad</t>
  </si>
  <si>
    <t>Aether</t>
  </si>
  <si>
    <t>Valakut,</t>
  </si>
  <si>
    <t>Elvish</t>
  </si>
  <si>
    <t>1 Aether Spellbomb</t>
  </si>
  <si>
    <t>1 Castle Garenbrig (V.1) (Throne of Eldraine: Promos Version 1)</t>
  </si>
  <si>
    <t>4 Consign to Memory (Modern Horizons 3)</t>
  </si>
  <si>
    <t>1 Defense Grid (V.1) (Retro Frame Artifacts Version 1)</t>
  </si>
  <si>
    <t>1 Dryad Arbor (From the Vault: Realms)</t>
  </si>
  <si>
    <t>1 Dryad of the Ilysian Grove (Secret Lair Drop Series: All-Natural, Totally Refreshing Superdrop)</t>
  </si>
  <si>
    <t>1 Elder Gargaroth (V.2) (Core 2021: Promos Version 2)</t>
  </si>
  <si>
    <t>4 Explore (Universes Beyond: Doctor Who: Extras)</t>
  </si>
  <si>
    <t>1 Ghost Quarter (Secret Lair Drop Series)</t>
  </si>
  <si>
    <t>3 Golgari Rot Farm (Double Masters 2022: Extras)</t>
  </si>
  <si>
    <t>1 Hexdrinker (Secret Lair Drop Series: Winter Superdrop 2023)</t>
  </si>
  <si>
    <t>2 Into the Flood Maw (Bloomburrow)</t>
  </si>
  <si>
    <t>1 Keen-Eyed Curator (Bloomburrow: Extras)</t>
  </si>
  <si>
    <t>2 Seal of Removal (Nemesis)</t>
  </si>
  <si>
    <t>2 Selesnya Sanctuary (Double Masters 2022: Extras)</t>
  </si>
  <si>
    <t>2 Six (V.1) (Modern Horizons 3: Extras Version 1)</t>
  </si>
  <si>
    <t>3 Strix Serenade (Modern Horizons 3: Extras)</t>
  </si>
  <si>
    <t>1 Summoner's Pact (Time Spiral Remastered)</t>
  </si>
  <si>
    <t>1 Valakut, the Molten Pinnacle (Zendikar Rising Expeditions)</t>
  </si>
  <si>
    <t>2 Vampires' Vengeance (Innistrad: Crimson Vow)</t>
  </si>
  <si>
    <t>Castle Garenbrig (V.1) (Throne of Eldraine: Promos Version 1)</t>
  </si>
  <si>
    <t>Castle</t>
  </si>
  <si>
    <t>Consign to Memory (Modern Horizons 3)</t>
  </si>
  <si>
    <t>Consign</t>
  </si>
  <si>
    <t>Defense Grid (V.1) (Retro Frame Artifacts Version 1)</t>
  </si>
  <si>
    <t>Defense</t>
  </si>
  <si>
    <t>Dryad Arbor (From the Vault: Realms)</t>
  </si>
  <si>
    <t>Dryad of the Ilysian Grove (Secret Lair Drop Series: All-Natural, Totally Refreshing Superdrop)</t>
  </si>
  <si>
    <t>Elder Gargaroth (V.2) (Core 2021: Promos Version 2)</t>
  </si>
  <si>
    <t>Elder</t>
  </si>
  <si>
    <t>Explore (Universes Beyond: Doctor Who: Extras)</t>
  </si>
  <si>
    <t>Ghost Quarter (Secret Lair Drop Series)</t>
  </si>
  <si>
    <t>Ghost</t>
  </si>
  <si>
    <t>Golgari Rot Farm (Double Masters 2022: Extras)</t>
  </si>
  <si>
    <t>Golgari</t>
  </si>
  <si>
    <t>Hexdrinker (Secret Lair Drop Series: Winter Superdrop 2023)</t>
  </si>
  <si>
    <t>Into the Flood Maw (Bloomburrow)</t>
  </si>
  <si>
    <t>Keen-Eyed Curator (Bloomburrow: Extras)</t>
  </si>
  <si>
    <t>Seal of Removal (Nemesis)</t>
  </si>
  <si>
    <t>Selesnya Sanctuary (Double Masters 2022: Extras)</t>
  </si>
  <si>
    <t>Selesnya</t>
  </si>
  <si>
    <t>Strix Serenade (Modern Horizons 3: Extras)</t>
  </si>
  <si>
    <t>Strix</t>
  </si>
  <si>
    <t>Summoner's Pact (Time Spiral Remastered)</t>
  </si>
  <si>
    <t>Summoner's</t>
  </si>
  <si>
    <t>Valakut, the Molten Pinnacle (Zendikar Rising Expeditions)</t>
  </si>
  <si>
    <t>Vampires' Vengeance (Innistrad: Crimson Vow)</t>
  </si>
  <si>
    <t>Vampires'</t>
  </si>
  <si>
    <t>15.55</t>
  </si>
  <si>
    <t>2.62</t>
  </si>
  <si>
    <t>Ghost Quarter</t>
  </si>
  <si>
    <t>3.29</t>
  </si>
  <si>
    <t>Vampires' Vengeance</t>
  </si>
  <si>
    <t>0.62</t>
  </si>
  <si>
    <t>Distritozero-Bilbao</t>
  </si>
  <si>
    <t>Qty*price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</si>
</sst>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  <numFmt numFmtId="169" formatCode="#,##0.00\ &quot;€&quot;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NumberFormat="1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2" applyFon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NumberFormat="1" applyBorder="1"/>
    <xf numFmtId="0" fontId="3" fillId="0" borderId="1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44" fontId="0" fillId="0" borderId="0" xfId="1" applyFont="1"/>
    <xf numFmtId="0" fontId="3" fillId="0" borderId="2" xfId="0" applyFont="1" applyBorder="1" applyAlignment="1">
      <alignment horizontal="center"/>
    </xf>
    <xf numFmtId="49" fontId="0" fillId="0" borderId="1" xfId="0" applyNumberFormat="1" applyBorder="1"/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9" fontId="4" fillId="0" borderId="3" xfId="1" applyNumberFormat="1" applyFont="1" applyBorder="1" applyAlignment="1">
      <alignment horizontal="center" vertical="center"/>
    </xf>
    <xf numFmtId="169" fontId="4" fillId="0" borderId="4" xfId="1" applyNumberFormat="1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9" fontId="4" fillId="0" borderId="6" xfId="1" applyNumberFormat="1" applyFont="1" applyBorder="1" applyAlignment="1">
      <alignment horizontal="center" vertical="center"/>
    </xf>
    <xf numFmtId="169" fontId="4" fillId="0" borderId="0" xfId="1" applyNumberFormat="1" applyFont="1" applyBorder="1" applyAlignment="1">
      <alignment horizontal="center" vertical="center"/>
    </xf>
    <xf numFmtId="169" fontId="4" fillId="0" borderId="7" xfId="1" applyNumberFormat="1" applyFont="1" applyBorder="1" applyAlignment="1">
      <alignment horizontal="center" vertical="center"/>
    </xf>
    <xf numFmtId="169" fontId="4" fillId="0" borderId="8" xfId="1" applyNumberFormat="1" applyFont="1" applyBorder="1" applyAlignment="1">
      <alignment horizontal="center" vertical="center"/>
    </xf>
    <xf numFmtId="169" fontId="4" fillId="0" borderId="9" xfId="1" applyNumberFormat="1" applyFont="1" applyBorder="1" applyAlignment="1">
      <alignment horizontal="center" vertical="center"/>
    </xf>
    <xf numFmtId="169" fontId="4" fillId="0" borderId="10" xfId="1" applyNumberFormat="1" applyFont="1" applyBorder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169" fontId="0" fillId="0" borderId="1" xfId="1" applyNumberFormat="1" applyFont="1" applyBorder="1" applyAlignment="1">
      <alignment horizontal="center" vertical="center"/>
    </xf>
    <xf numFmtId="169" fontId="0" fillId="0" borderId="0" xfId="0" applyNumberFormat="1"/>
    <xf numFmtId="169" fontId="4" fillId="0" borderId="4" xfId="0" applyNumberFormat="1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 vertical="center"/>
    </xf>
    <xf numFmtId="169" fontId="4" fillId="0" borderId="9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NumberFormat="1" applyBorder="1"/>
    <xf numFmtId="0" fontId="0" fillId="0" borderId="2" xfId="0" applyNumberFormat="1" applyBorder="1"/>
    <xf numFmtId="49" fontId="0" fillId="0" borderId="11" xfId="0" applyNumberFormat="1" applyBorder="1"/>
    <xf numFmtId="49" fontId="0" fillId="0" borderId="2" xfId="0" applyNumberFormat="1" applyBorder="1"/>
    <xf numFmtId="169" fontId="0" fillId="0" borderId="11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9" fontId="0" fillId="0" borderId="11" xfId="1" applyNumberFormat="1" applyFont="1" applyBorder="1" applyAlignment="1">
      <alignment horizontal="center" vertical="center"/>
    </xf>
    <xf numFmtId="169" fontId="0" fillId="0" borderId="2" xfId="1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64" formatCode="_-* #,##0.00\ [$€-C0A]_-;\-* #,##0.00\ [$€-C0A]_-;_-* &quot;-&quot;??\ [$€-C0A]_-;_-@_-"/>
    </dxf>
    <dxf>
      <numFmt numFmtId="27" formatCode="dd/mm/yyyy\ h:mm"/>
    </dxf>
    <dxf>
      <numFmt numFmtId="0" formatCode="General"/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#,##0.00\ &quot;€&quot;"/>
    </dxf>
    <dxf>
      <numFmt numFmtId="0" formatCode="General"/>
    </dxf>
    <dxf>
      <fill>
        <patternFill patternType="solid">
          <fgColor rgb="FFB5E6A2"/>
          <bgColor rgb="FF000000"/>
        </patternFill>
      </fill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" formatCode="0"/>
    </dxf>
    <dxf>
      <numFmt numFmtId="164" formatCode="_-* #,##0.00\ [$€-C0A]_-;\-* #,##0.00\ [$€-C0A]_-;_-* &quot;-&quot;??\ [$€-C0A]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k" refreshedDate="45863.893279166667" createdVersion="8" refreshedVersion="8" minRefreshableVersion="3" recordCount="539" xr:uid="{1FE43D35-82F2-4EA0-94A1-F143C31B2E51}">
  <cacheSource type="worksheet">
    <worksheetSource name="history"/>
  </cacheSource>
  <cacheFields count="11">
    <cacheField name="Article" numFmtId="0">
      <sharedItems count="6">
        <s v="Boseiju, Who Endures (V.1) (XNEO)"/>
        <s v="Otawara, Soaring City (V.1) (XNEO)"/>
        <s v="Bojuka Bog (SLDE24)"/>
        <s v="Six (V.1) (XMH3)"/>
        <s v="Tireless Tracker (SPG)"/>
        <s v="Beast Within (SLDOS)"/>
      </sharedItems>
    </cacheField>
    <cacheField name="Timestamp" numFmtId="22">
      <sharedItems containsSemiMixedTypes="0" containsNonDate="0" containsDate="1" containsString="0" minDate="2025-07-25T02:18:34" maxDate="2025-07-25T21:21:36"/>
    </cacheField>
    <cacheField name="MKM" numFmtId="0">
      <sharedItems containsSemiMixedTypes="0" containsString="0" containsNumber="1" minValue="14.95" maxValue="74.989999999999995"/>
    </cacheField>
    <cacheField name="Card Trader" numFmtId="0">
      <sharedItems containsSemiMixedTypes="0" containsString="0" containsNumber="1" minValue="13.22" maxValue="66.260000000000005"/>
    </cacheField>
    <cacheField name="Target" numFmtId="164">
      <sharedItems containsSemiMixedTypes="0" containsString="0" containsNumber="1" containsInteger="1" minValue="14" maxValue="65"/>
    </cacheField>
    <cacheField name="First Word" numFmtId="0">
      <sharedItems count="6">
        <s v="Boseiju,"/>
        <s v="Otawara,"/>
        <s v="Bojuka"/>
        <s v="Six"/>
        <s v="Tireless"/>
        <s v="Beast"/>
      </sharedItems>
    </cacheField>
    <cacheField name="Qty" numFmtId="1">
      <sharedItems containsSemiMixedTypes="0" containsString="0" containsNumber="1" containsInteger="1" minValue="1" maxValue="2"/>
    </cacheField>
    <cacheField name="Total  MKM" numFmtId="0">
      <sharedItems containsSemiMixedTypes="0" containsString="0" containsNumber="1" minValue="15" maxValue="149.97999999999999"/>
    </cacheField>
    <cacheField name="Total Card Trader" numFmtId="0">
      <sharedItems containsSemiMixedTypes="0" containsString="0" containsNumber="1" minValue="23.39" maxValue="132.52000000000001"/>
    </cacheField>
    <cacheField name="Difference" numFmtId="0">
      <sharedItems containsSemiMixedTypes="0" containsString="0" containsNumber="1" minValue="-19.68" maxValue="17.45999999999998"/>
    </cacheField>
    <cacheField name="Difference %" numFmtId="9">
      <sharedItems containsSemiMixedTypes="0" containsString="0" containsNumber="1" minValue="0.61919504643962853" maxValue="1.24886535552193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x v="0"/>
    <d v="2025-07-25T02:18:34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2:18:34"/>
    <n v="41.95"/>
    <n v="49.27"/>
    <n v="38"/>
    <x v="1"/>
    <n v="1"/>
    <n v="41.95"/>
    <n v="49.27"/>
    <n v="-7.32"/>
    <n v="0.85143089100872738"/>
  </r>
  <r>
    <x v="2"/>
    <d v="2025-07-25T02:18:34"/>
    <n v="15"/>
    <n v="23.39"/>
    <n v="20"/>
    <x v="2"/>
    <n v="1"/>
    <n v="15"/>
    <n v="23.39"/>
    <n v="-8.39"/>
    <n v="0.64129970072680631"/>
  </r>
  <r>
    <x v="3"/>
    <d v="2025-07-25T02:18:34"/>
    <n v="14.99"/>
    <n v="19.25"/>
    <n v="14"/>
    <x v="3"/>
    <n v="2"/>
    <n v="29.98"/>
    <n v="38.5"/>
    <n v="-8.52"/>
    <n v="0.77870129870129867"/>
  </r>
  <r>
    <x v="4"/>
    <d v="2025-07-25T02:18:34"/>
    <n v="15.99"/>
    <n v="13.22"/>
    <n v="16"/>
    <x v="4"/>
    <n v="2"/>
    <n v="31.98"/>
    <n v="26.44"/>
    <n v="5.5399999999999991"/>
    <n v="1.2095310136157338"/>
  </r>
  <r>
    <x v="5"/>
    <d v="2025-07-25T02:18:34"/>
    <n v="16"/>
    <n v="25.84"/>
    <n v="16"/>
    <x v="5"/>
    <n v="2"/>
    <n v="32"/>
    <n v="51.68"/>
    <n v="-19.68"/>
    <n v="0.61919504643962853"/>
  </r>
  <r>
    <x v="0"/>
    <d v="2025-07-25T02:20:4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2:20:47"/>
    <n v="41.95"/>
    <n v="49.27"/>
    <n v="38"/>
    <x v="1"/>
    <n v="1"/>
    <n v="41.95"/>
    <n v="49.27"/>
    <n v="-7.32"/>
    <n v="0.85143089100872738"/>
  </r>
  <r>
    <x v="2"/>
    <d v="2025-07-25T02:20:47"/>
    <n v="15"/>
    <n v="23.39"/>
    <n v="20"/>
    <x v="2"/>
    <n v="1"/>
    <n v="15"/>
    <n v="23.39"/>
    <n v="-8.39"/>
    <n v="0.64129970072680631"/>
  </r>
  <r>
    <x v="3"/>
    <d v="2025-07-25T02:20:47"/>
    <n v="14.99"/>
    <n v="19.25"/>
    <n v="14"/>
    <x v="3"/>
    <n v="2"/>
    <n v="29.98"/>
    <n v="38.5"/>
    <n v="-8.52"/>
    <n v="0.77870129870129867"/>
  </r>
  <r>
    <x v="4"/>
    <d v="2025-07-25T02:20:47"/>
    <n v="15.99"/>
    <n v="13.22"/>
    <n v="16"/>
    <x v="4"/>
    <n v="2"/>
    <n v="31.98"/>
    <n v="26.44"/>
    <n v="5.5399999999999991"/>
    <n v="1.2095310136157338"/>
  </r>
  <r>
    <x v="5"/>
    <d v="2025-07-25T02:20:47"/>
    <n v="16"/>
    <n v="25.84"/>
    <n v="16"/>
    <x v="5"/>
    <n v="2"/>
    <n v="32"/>
    <n v="51.68"/>
    <n v="-19.68"/>
    <n v="0.61919504643962853"/>
  </r>
  <r>
    <x v="0"/>
    <d v="2025-07-25T02:26:1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2:26:17"/>
    <n v="41.95"/>
    <n v="49.27"/>
    <n v="38"/>
    <x v="1"/>
    <n v="1"/>
    <n v="41.95"/>
    <n v="49.27"/>
    <n v="-7.32"/>
    <n v="0.85143089100872738"/>
  </r>
  <r>
    <x v="2"/>
    <d v="2025-07-25T02:26:17"/>
    <n v="15"/>
    <n v="23.39"/>
    <n v="20"/>
    <x v="2"/>
    <n v="1"/>
    <n v="15"/>
    <n v="23.39"/>
    <n v="-8.39"/>
    <n v="0.64129970072680631"/>
  </r>
  <r>
    <x v="3"/>
    <d v="2025-07-25T02:26:17"/>
    <n v="14.99"/>
    <n v="19.25"/>
    <n v="14"/>
    <x v="3"/>
    <n v="2"/>
    <n v="29.98"/>
    <n v="38.5"/>
    <n v="-8.52"/>
    <n v="0.77870129870129867"/>
  </r>
  <r>
    <x v="4"/>
    <d v="2025-07-25T02:26:17"/>
    <n v="15.99"/>
    <n v="13.22"/>
    <n v="16"/>
    <x v="4"/>
    <n v="2"/>
    <n v="31.98"/>
    <n v="26.44"/>
    <n v="5.5399999999999991"/>
    <n v="1.2095310136157338"/>
  </r>
  <r>
    <x v="5"/>
    <d v="2025-07-25T02:26:17"/>
    <n v="16"/>
    <n v="25.84"/>
    <n v="16"/>
    <x v="5"/>
    <n v="2"/>
    <n v="32"/>
    <n v="51.68"/>
    <n v="-19.68"/>
    <n v="0.61919504643962853"/>
  </r>
  <r>
    <x v="0"/>
    <d v="2025-07-25T02:31:0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2:31:08"/>
    <n v="41.95"/>
    <n v="49.27"/>
    <n v="38"/>
    <x v="1"/>
    <n v="1"/>
    <n v="41.95"/>
    <n v="49.27"/>
    <n v="-7.32"/>
    <n v="0.85143089100872738"/>
  </r>
  <r>
    <x v="2"/>
    <d v="2025-07-25T02:31:08"/>
    <n v="15"/>
    <n v="23.39"/>
    <n v="20"/>
    <x v="2"/>
    <n v="1"/>
    <n v="15"/>
    <n v="23.39"/>
    <n v="-8.39"/>
    <n v="0.64129970072680631"/>
  </r>
  <r>
    <x v="3"/>
    <d v="2025-07-25T02:31:08"/>
    <n v="14.99"/>
    <n v="19.25"/>
    <n v="14"/>
    <x v="3"/>
    <n v="2"/>
    <n v="29.98"/>
    <n v="38.5"/>
    <n v="-8.52"/>
    <n v="0.77870129870129867"/>
  </r>
  <r>
    <x v="4"/>
    <d v="2025-07-25T02:31:08"/>
    <n v="15.99"/>
    <n v="13.22"/>
    <n v="16"/>
    <x v="4"/>
    <n v="2"/>
    <n v="31.98"/>
    <n v="26.44"/>
    <n v="5.5399999999999991"/>
    <n v="1.2095310136157338"/>
  </r>
  <r>
    <x v="5"/>
    <d v="2025-07-25T02:31:08"/>
    <n v="16"/>
    <n v="25.84"/>
    <n v="16"/>
    <x v="5"/>
    <n v="2"/>
    <n v="32"/>
    <n v="51.68"/>
    <n v="-19.68"/>
    <n v="0.61919504643962853"/>
  </r>
  <r>
    <x v="0"/>
    <d v="2025-07-25T02:33:40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2:33:40"/>
    <n v="41.95"/>
    <n v="49.27"/>
    <n v="38"/>
    <x v="1"/>
    <n v="1"/>
    <n v="41.95"/>
    <n v="49.27"/>
    <n v="-7.32"/>
    <n v="0.85143089100872738"/>
  </r>
  <r>
    <x v="2"/>
    <d v="2025-07-25T02:33:40"/>
    <n v="15"/>
    <n v="23.39"/>
    <n v="20"/>
    <x v="2"/>
    <n v="1"/>
    <n v="15"/>
    <n v="23.39"/>
    <n v="-8.39"/>
    <n v="0.64129970072680631"/>
  </r>
  <r>
    <x v="3"/>
    <d v="2025-07-25T02:33:40"/>
    <n v="14.99"/>
    <n v="19.25"/>
    <n v="14"/>
    <x v="3"/>
    <n v="2"/>
    <n v="29.98"/>
    <n v="38.5"/>
    <n v="-8.52"/>
    <n v="0.77870129870129867"/>
  </r>
  <r>
    <x v="4"/>
    <d v="2025-07-25T02:33:40"/>
    <n v="15.99"/>
    <n v="13.22"/>
    <n v="16"/>
    <x v="4"/>
    <n v="2"/>
    <n v="31.98"/>
    <n v="26.44"/>
    <n v="5.5399999999999991"/>
    <n v="1.2095310136157338"/>
  </r>
  <r>
    <x v="5"/>
    <d v="2025-07-25T02:33:40"/>
    <n v="16"/>
    <n v="25.84"/>
    <n v="16"/>
    <x v="5"/>
    <n v="2"/>
    <n v="32"/>
    <n v="51.68"/>
    <n v="-19.68"/>
    <n v="0.61919504643962853"/>
  </r>
  <r>
    <x v="0"/>
    <d v="2025-07-25T02:37:10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2:37:10"/>
    <n v="41.95"/>
    <n v="49.27"/>
    <n v="38"/>
    <x v="1"/>
    <n v="1"/>
    <n v="41.95"/>
    <n v="49.27"/>
    <n v="-7.32"/>
    <n v="0.85143089100872738"/>
  </r>
  <r>
    <x v="2"/>
    <d v="2025-07-25T02:37:10"/>
    <n v="15"/>
    <n v="23.39"/>
    <n v="20"/>
    <x v="2"/>
    <n v="1"/>
    <n v="15"/>
    <n v="23.39"/>
    <n v="-8.39"/>
    <n v="0.64129970072680631"/>
  </r>
  <r>
    <x v="3"/>
    <d v="2025-07-25T02:37:10"/>
    <n v="14.99"/>
    <n v="19.25"/>
    <n v="14"/>
    <x v="3"/>
    <n v="2"/>
    <n v="29.98"/>
    <n v="38.5"/>
    <n v="-8.52"/>
    <n v="0.77870129870129867"/>
  </r>
  <r>
    <x v="4"/>
    <d v="2025-07-25T02:37:10"/>
    <n v="15.99"/>
    <n v="13.22"/>
    <n v="16"/>
    <x v="4"/>
    <n v="2"/>
    <n v="31.98"/>
    <n v="26.44"/>
    <n v="5.5399999999999991"/>
    <n v="1.2095310136157338"/>
  </r>
  <r>
    <x v="5"/>
    <d v="2025-07-25T02:37:10"/>
    <n v="16"/>
    <n v="25.84"/>
    <n v="16"/>
    <x v="5"/>
    <n v="2"/>
    <n v="32"/>
    <n v="51.68"/>
    <n v="-19.68"/>
    <n v="0.61919504643962853"/>
  </r>
  <r>
    <x v="0"/>
    <d v="2025-07-25T02:39:19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2:39:19"/>
    <n v="41.95"/>
    <n v="49.27"/>
    <n v="38"/>
    <x v="1"/>
    <n v="1"/>
    <n v="41.95"/>
    <n v="49.27"/>
    <n v="-7.32"/>
    <n v="0.85143089100872738"/>
  </r>
  <r>
    <x v="2"/>
    <d v="2025-07-25T02:39:19"/>
    <n v="15"/>
    <n v="23.39"/>
    <n v="20"/>
    <x v="2"/>
    <n v="1"/>
    <n v="15"/>
    <n v="23.39"/>
    <n v="-8.39"/>
    <n v="0.64129970072680631"/>
  </r>
  <r>
    <x v="3"/>
    <d v="2025-07-25T02:39:19"/>
    <n v="14.99"/>
    <n v="19.25"/>
    <n v="14"/>
    <x v="3"/>
    <n v="2"/>
    <n v="29.98"/>
    <n v="38.5"/>
    <n v="-8.52"/>
    <n v="0.77870129870129867"/>
  </r>
  <r>
    <x v="4"/>
    <d v="2025-07-25T02:39:19"/>
    <n v="15.99"/>
    <n v="13.22"/>
    <n v="16"/>
    <x v="4"/>
    <n v="2"/>
    <n v="31.98"/>
    <n v="26.44"/>
    <n v="5.5399999999999991"/>
    <n v="1.2095310136157338"/>
  </r>
  <r>
    <x v="5"/>
    <d v="2025-07-25T02:39:19"/>
    <n v="16"/>
    <n v="25.84"/>
    <n v="16"/>
    <x v="5"/>
    <n v="2"/>
    <n v="32"/>
    <n v="51.68"/>
    <n v="-19.68"/>
    <n v="0.61919504643962853"/>
  </r>
  <r>
    <x v="0"/>
    <d v="2025-07-25T02:44:24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2:44:24"/>
    <n v="41.95"/>
    <n v="49.27"/>
    <n v="38"/>
    <x v="1"/>
    <n v="1"/>
    <n v="41.95"/>
    <n v="49.27"/>
    <n v="-7.32"/>
    <n v="0.85143089100872738"/>
  </r>
  <r>
    <x v="2"/>
    <d v="2025-07-25T02:44:24"/>
    <n v="15"/>
    <n v="23.39"/>
    <n v="20"/>
    <x v="2"/>
    <n v="1"/>
    <n v="15"/>
    <n v="23.39"/>
    <n v="-8.39"/>
    <n v="0.64129970072680631"/>
  </r>
  <r>
    <x v="3"/>
    <d v="2025-07-25T02:44:24"/>
    <n v="14.99"/>
    <n v="19.25"/>
    <n v="14"/>
    <x v="3"/>
    <n v="2"/>
    <n v="29.98"/>
    <n v="38.5"/>
    <n v="-8.52"/>
    <n v="0.77870129870129867"/>
  </r>
  <r>
    <x v="4"/>
    <d v="2025-07-25T02:44:24"/>
    <n v="15.99"/>
    <n v="13.22"/>
    <n v="16"/>
    <x v="4"/>
    <n v="2"/>
    <n v="31.98"/>
    <n v="26.44"/>
    <n v="5.5399999999999991"/>
    <n v="1.2095310136157338"/>
  </r>
  <r>
    <x v="5"/>
    <d v="2025-07-25T02:44:24"/>
    <n v="16"/>
    <n v="25.84"/>
    <n v="16"/>
    <x v="5"/>
    <n v="2"/>
    <n v="32"/>
    <n v="51.68"/>
    <n v="-19.68"/>
    <n v="0.61919504643962853"/>
  </r>
  <r>
    <x v="0"/>
    <d v="2025-07-25T02:47:42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2:47:42"/>
    <n v="41.95"/>
    <n v="49.27"/>
    <n v="38"/>
    <x v="1"/>
    <n v="1"/>
    <n v="41.95"/>
    <n v="49.27"/>
    <n v="-7.32"/>
    <n v="0.85143089100872738"/>
  </r>
  <r>
    <x v="2"/>
    <d v="2025-07-25T02:47:42"/>
    <n v="15"/>
    <n v="23.39"/>
    <n v="20"/>
    <x v="2"/>
    <n v="1"/>
    <n v="15"/>
    <n v="23.39"/>
    <n v="-8.39"/>
    <n v="0.64129970072680631"/>
  </r>
  <r>
    <x v="3"/>
    <d v="2025-07-25T02:47:42"/>
    <n v="14.99"/>
    <n v="19.25"/>
    <n v="14"/>
    <x v="3"/>
    <n v="2"/>
    <n v="29.98"/>
    <n v="38.5"/>
    <n v="-8.52"/>
    <n v="0.77870129870129867"/>
  </r>
  <r>
    <x v="4"/>
    <d v="2025-07-25T02:47:42"/>
    <n v="15.99"/>
    <n v="13.22"/>
    <n v="16"/>
    <x v="4"/>
    <n v="2"/>
    <n v="31.98"/>
    <n v="26.44"/>
    <n v="5.5399999999999991"/>
    <n v="1.2095310136157338"/>
  </r>
  <r>
    <x v="5"/>
    <d v="2025-07-25T02:47:42"/>
    <n v="16"/>
    <n v="25.84"/>
    <n v="16"/>
    <x v="5"/>
    <n v="2"/>
    <n v="32"/>
    <n v="51.68"/>
    <n v="-19.68"/>
    <n v="0.61919504643962853"/>
  </r>
  <r>
    <x v="0"/>
    <d v="2025-07-25T03:01:35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3:01:35"/>
    <n v="41.95"/>
    <n v="49.27"/>
    <n v="38"/>
    <x v="1"/>
    <n v="1"/>
    <n v="41.95"/>
    <n v="49.27"/>
    <n v="-7.32"/>
    <n v="0.85143089100872738"/>
  </r>
  <r>
    <x v="2"/>
    <d v="2025-07-25T03:01:35"/>
    <n v="15"/>
    <n v="23.39"/>
    <n v="20"/>
    <x v="2"/>
    <n v="1"/>
    <n v="15"/>
    <n v="23.39"/>
    <n v="-8.39"/>
    <n v="0.64129970072680631"/>
  </r>
  <r>
    <x v="3"/>
    <d v="2025-07-25T03:01:35"/>
    <n v="14.99"/>
    <n v="19.25"/>
    <n v="14"/>
    <x v="3"/>
    <n v="2"/>
    <n v="29.98"/>
    <n v="38.5"/>
    <n v="-8.52"/>
    <n v="0.77870129870129867"/>
  </r>
  <r>
    <x v="4"/>
    <d v="2025-07-25T03:01:35"/>
    <n v="15.99"/>
    <n v="13.22"/>
    <n v="16"/>
    <x v="4"/>
    <n v="2"/>
    <n v="31.98"/>
    <n v="26.44"/>
    <n v="5.5399999999999991"/>
    <n v="1.2095310136157338"/>
  </r>
  <r>
    <x v="5"/>
    <d v="2025-07-25T03:01:35"/>
    <n v="16"/>
    <n v="25.84"/>
    <n v="16"/>
    <x v="5"/>
    <n v="2"/>
    <n v="32"/>
    <n v="51.68"/>
    <n v="-19.68"/>
    <n v="0.61919504643962853"/>
  </r>
  <r>
    <x v="0"/>
    <d v="2025-07-25T03:11:36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3:11:36"/>
    <n v="41.95"/>
    <n v="49.27"/>
    <n v="38"/>
    <x v="1"/>
    <n v="1"/>
    <n v="41.95"/>
    <n v="49.27"/>
    <n v="-7.32"/>
    <n v="0.85143089100872738"/>
  </r>
  <r>
    <x v="2"/>
    <d v="2025-07-25T03:11:36"/>
    <n v="15"/>
    <n v="23.39"/>
    <n v="20"/>
    <x v="2"/>
    <n v="1"/>
    <n v="15"/>
    <n v="23.39"/>
    <n v="-8.39"/>
    <n v="0.64129970072680631"/>
  </r>
  <r>
    <x v="3"/>
    <d v="2025-07-25T03:11:36"/>
    <n v="14.99"/>
    <n v="19.25"/>
    <n v="14"/>
    <x v="3"/>
    <n v="2"/>
    <n v="29.98"/>
    <n v="38.5"/>
    <n v="-8.52"/>
    <n v="0.77870129870129867"/>
  </r>
  <r>
    <x v="4"/>
    <d v="2025-07-25T03:11:36"/>
    <n v="15.99"/>
    <n v="13.22"/>
    <n v="16"/>
    <x v="4"/>
    <n v="2"/>
    <n v="31.98"/>
    <n v="26.44"/>
    <n v="5.5399999999999991"/>
    <n v="1.2095310136157338"/>
  </r>
  <r>
    <x v="5"/>
    <d v="2025-07-25T03:11:36"/>
    <n v="16"/>
    <n v="25.84"/>
    <n v="16"/>
    <x v="5"/>
    <n v="2"/>
    <n v="32"/>
    <n v="51.68"/>
    <n v="-19.68"/>
    <n v="0.61919504643962853"/>
  </r>
  <r>
    <x v="0"/>
    <d v="2025-07-25T03:15:5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3:15:57"/>
    <n v="41.95"/>
    <n v="49.27"/>
    <n v="38"/>
    <x v="1"/>
    <n v="1"/>
    <n v="41.95"/>
    <n v="49.27"/>
    <n v="-7.32"/>
    <n v="0.85143089100872738"/>
  </r>
  <r>
    <x v="2"/>
    <d v="2025-07-25T03:15:57"/>
    <n v="15"/>
    <n v="23.39"/>
    <n v="20"/>
    <x v="2"/>
    <n v="1"/>
    <n v="15"/>
    <n v="23.39"/>
    <n v="-8.39"/>
    <n v="0.64129970072680631"/>
  </r>
  <r>
    <x v="3"/>
    <d v="2025-07-25T03:15:57"/>
    <n v="14.99"/>
    <n v="19.25"/>
    <n v="14"/>
    <x v="3"/>
    <n v="2"/>
    <n v="29.98"/>
    <n v="38.5"/>
    <n v="-8.52"/>
    <n v="0.77870129870129867"/>
  </r>
  <r>
    <x v="4"/>
    <d v="2025-07-25T03:15:57"/>
    <n v="15.99"/>
    <n v="13.22"/>
    <n v="16"/>
    <x v="4"/>
    <n v="2"/>
    <n v="31.98"/>
    <n v="26.44"/>
    <n v="5.5399999999999991"/>
    <n v="1.2095310136157338"/>
  </r>
  <r>
    <x v="5"/>
    <d v="2025-07-25T03:15:57"/>
    <n v="16"/>
    <n v="25.84"/>
    <n v="16"/>
    <x v="5"/>
    <n v="2"/>
    <n v="32"/>
    <n v="51.68"/>
    <n v="-19.68"/>
    <n v="0.61919504643962853"/>
  </r>
  <r>
    <x v="0"/>
    <d v="2025-07-25T03:18:16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3:18:16"/>
    <n v="41.95"/>
    <n v="49.27"/>
    <n v="38"/>
    <x v="1"/>
    <n v="1"/>
    <n v="41.95"/>
    <n v="49.27"/>
    <n v="-7.32"/>
    <n v="0.85143089100872738"/>
  </r>
  <r>
    <x v="2"/>
    <d v="2025-07-25T03:18:16"/>
    <n v="15"/>
    <n v="23.39"/>
    <n v="20"/>
    <x v="2"/>
    <n v="1"/>
    <n v="15"/>
    <n v="23.39"/>
    <n v="-8.39"/>
    <n v="0.64129970072680631"/>
  </r>
  <r>
    <x v="3"/>
    <d v="2025-07-25T03:18:16"/>
    <n v="14.99"/>
    <n v="19.25"/>
    <n v="14"/>
    <x v="3"/>
    <n v="2"/>
    <n v="29.98"/>
    <n v="38.5"/>
    <n v="-8.52"/>
    <n v="0.77870129870129867"/>
  </r>
  <r>
    <x v="4"/>
    <d v="2025-07-25T03:18:16"/>
    <n v="15.99"/>
    <n v="13.22"/>
    <n v="16"/>
    <x v="4"/>
    <n v="2"/>
    <n v="31.98"/>
    <n v="26.44"/>
    <n v="5.5399999999999991"/>
    <n v="1.2095310136157338"/>
  </r>
  <r>
    <x v="5"/>
    <d v="2025-07-25T03:18:16"/>
    <n v="16"/>
    <n v="25.84"/>
    <n v="16"/>
    <x v="5"/>
    <n v="2"/>
    <n v="32"/>
    <n v="51.68"/>
    <n v="-19.68"/>
    <n v="0.61919504643962853"/>
  </r>
  <r>
    <x v="0"/>
    <d v="2025-07-25T03:21:22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3:21:22"/>
    <n v="41.95"/>
    <n v="49.27"/>
    <n v="38"/>
    <x v="1"/>
    <n v="1"/>
    <n v="41.95"/>
    <n v="49.27"/>
    <n v="-7.32"/>
    <n v="0.85143089100872738"/>
  </r>
  <r>
    <x v="2"/>
    <d v="2025-07-25T03:21:22"/>
    <n v="15"/>
    <n v="23.39"/>
    <n v="20"/>
    <x v="2"/>
    <n v="1"/>
    <n v="15"/>
    <n v="23.39"/>
    <n v="-8.39"/>
    <n v="0.64129970072680631"/>
  </r>
  <r>
    <x v="3"/>
    <d v="2025-07-25T03:21:22"/>
    <n v="14.99"/>
    <n v="19.25"/>
    <n v="14"/>
    <x v="3"/>
    <n v="2"/>
    <n v="29.98"/>
    <n v="38.5"/>
    <n v="-8.52"/>
    <n v="0.77870129870129867"/>
  </r>
  <r>
    <x v="4"/>
    <d v="2025-07-25T03:21:22"/>
    <n v="15.99"/>
    <n v="13.22"/>
    <n v="16"/>
    <x v="4"/>
    <n v="2"/>
    <n v="31.98"/>
    <n v="26.44"/>
    <n v="5.5399999999999991"/>
    <n v="1.2095310136157338"/>
  </r>
  <r>
    <x v="5"/>
    <d v="2025-07-25T03:21:22"/>
    <n v="16"/>
    <n v="25.84"/>
    <n v="16"/>
    <x v="5"/>
    <n v="2"/>
    <n v="32"/>
    <n v="51.68"/>
    <n v="-19.68"/>
    <n v="0.61919504643962853"/>
  </r>
  <r>
    <x v="0"/>
    <d v="2025-07-25T03:23:14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3:23:14"/>
    <n v="41.95"/>
    <n v="49.27"/>
    <n v="38"/>
    <x v="1"/>
    <n v="1"/>
    <n v="41.95"/>
    <n v="49.27"/>
    <n v="-7.32"/>
    <n v="0.85143089100872738"/>
  </r>
  <r>
    <x v="2"/>
    <d v="2025-07-25T03:23:14"/>
    <n v="15"/>
    <n v="23.39"/>
    <n v="20"/>
    <x v="2"/>
    <n v="1"/>
    <n v="15"/>
    <n v="23.39"/>
    <n v="-8.39"/>
    <n v="0.64129970072680631"/>
  </r>
  <r>
    <x v="3"/>
    <d v="2025-07-25T03:23:14"/>
    <n v="14.99"/>
    <n v="19.25"/>
    <n v="14"/>
    <x v="3"/>
    <n v="2"/>
    <n v="29.98"/>
    <n v="38.5"/>
    <n v="-8.52"/>
    <n v="0.77870129870129867"/>
  </r>
  <r>
    <x v="4"/>
    <d v="2025-07-25T03:23:14"/>
    <n v="15.99"/>
    <n v="13.22"/>
    <n v="16"/>
    <x v="4"/>
    <n v="2"/>
    <n v="31.98"/>
    <n v="26.44"/>
    <n v="5.5399999999999991"/>
    <n v="1.2095310136157338"/>
  </r>
  <r>
    <x v="5"/>
    <d v="2025-07-25T03:23:14"/>
    <n v="16"/>
    <n v="25.84"/>
    <n v="16"/>
    <x v="5"/>
    <n v="2"/>
    <n v="32"/>
    <n v="51.68"/>
    <n v="-19.68"/>
    <n v="0.61919504643962853"/>
  </r>
  <r>
    <x v="0"/>
    <d v="2025-07-25T03:27:32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3:27:32"/>
    <n v="41.95"/>
    <n v="49.27"/>
    <n v="38"/>
    <x v="1"/>
    <n v="1"/>
    <n v="41.95"/>
    <n v="49.27"/>
    <n v="-7.32"/>
    <n v="0.85143089100872738"/>
  </r>
  <r>
    <x v="2"/>
    <d v="2025-07-25T03:27:32"/>
    <n v="15"/>
    <n v="23.39"/>
    <n v="20"/>
    <x v="2"/>
    <n v="1"/>
    <n v="15"/>
    <n v="23.39"/>
    <n v="-8.39"/>
    <n v="0.64129970072680631"/>
  </r>
  <r>
    <x v="3"/>
    <d v="2025-07-25T03:27:32"/>
    <n v="14.99"/>
    <n v="19.25"/>
    <n v="14"/>
    <x v="3"/>
    <n v="2"/>
    <n v="29.98"/>
    <n v="38.5"/>
    <n v="-8.52"/>
    <n v="0.77870129870129867"/>
  </r>
  <r>
    <x v="4"/>
    <d v="2025-07-25T03:27:32"/>
    <n v="15.99"/>
    <n v="13.22"/>
    <n v="16"/>
    <x v="4"/>
    <n v="2"/>
    <n v="31.98"/>
    <n v="26.44"/>
    <n v="5.5399999999999991"/>
    <n v="1.2095310136157338"/>
  </r>
  <r>
    <x v="5"/>
    <d v="2025-07-25T03:27:32"/>
    <n v="16"/>
    <n v="25.84"/>
    <n v="16"/>
    <x v="5"/>
    <n v="2"/>
    <n v="32"/>
    <n v="51.68"/>
    <n v="-19.68"/>
    <n v="0.61919504643962853"/>
  </r>
  <r>
    <x v="0"/>
    <d v="2025-07-25T03:36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3:36:38"/>
    <n v="41.95"/>
    <n v="49.27"/>
    <n v="38"/>
    <x v="1"/>
    <n v="1"/>
    <n v="41.95"/>
    <n v="49.27"/>
    <n v="-7.32"/>
    <n v="0.85143089100872738"/>
  </r>
  <r>
    <x v="2"/>
    <d v="2025-07-25T03:36:38"/>
    <n v="15"/>
    <n v="23.39"/>
    <n v="20"/>
    <x v="2"/>
    <n v="1"/>
    <n v="15"/>
    <n v="23.39"/>
    <n v="-8.39"/>
    <n v="0.64129970072680631"/>
  </r>
  <r>
    <x v="3"/>
    <d v="2025-07-25T03:36:38"/>
    <n v="14.99"/>
    <n v="19.25"/>
    <n v="14"/>
    <x v="3"/>
    <n v="2"/>
    <n v="29.98"/>
    <n v="38.5"/>
    <n v="-8.52"/>
    <n v="0.77870129870129867"/>
  </r>
  <r>
    <x v="4"/>
    <d v="2025-07-25T03:36:38"/>
    <n v="15.99"/>
    <n v="13.22"/>
    <n v="16"/>
    <x v="4"/>
    <n v="2"/>
    <n v="31.98"/>
    <n v="26.44"/>
    <n v="5.5399999999999991"/>
    <n v="1.2095310136157338"/>
  </r>
  <r>
    <x v="5"/>
    <d v="2025-07-25T03:36:38"/>
    <n v="16"/>
    <n v="25.84"/>
    <n v="16"/>
    <x v="5"/>
    <n v="2"/>
    <n v="32"/>
    <n v="51.68"/>
    <n v="-19.68"/>
    <n v="0.61919504643962853"/>
  </r>
  <r>
    <x v="0"/>
    <d v="2025-07-25T03:51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3:51:38"/>
    <n v="41.95"/>
    <n v="49.27"/>
    <n v="38"/>
    <x v="1"/>
    <n v="1"/>
    <n v="41.95"/>
    <n v="49.27"/>
    <n v="-7.32"/>
    <n v="0.85143089100872738"/>
  </r>
  <r>
    <x v="2"/>
    <d v="2025-07-25T03:51:38"/>
    <n v="15"/>
    <n v="23.39"/>
    <n v="20"/>
    <x v="2"/>
    <n v="1"/>
    <n v="15"/>
    <n v="23.39"/>
    <n v="-8.39"/>
    <n v="0.64129970072680631"/>
  </r>
  <r>
    <x v="3"/>
    <d v="2025-07-25T03:51:38"/>
    <n v="14.99"/>
    <n v="19.25"/>
    <n v="14"/>
    <x v="3"/>
    <n v="2"/>
    <n v="29.98"/>
    <n v="38.5"/>
    <n v="-8.52"/>
    <n v="0.77870129870129867"/>
  </r>
  <r>
    <x v="4"/>
    <d v="2025-07-25T03:51:38"/>
    <n v="15.99"/>
    <n v="13.22"/>
    <n v="16"/>
    <x v="4"/>
    <n v="2"/>
    <n v="31.98"/>
    <n v="26.44"/>
    <n v="5.5399999999999991"/>
    <n v="1.2095310136157338"/>
  </r>
  <r>
    <x v="5"/>
    <d v="2025-07-25T03:51:38"/>
    <n v="16"/>
    <n v="25.84"/>
    <n v="16"/>
    <x v="5"/>
    <n v="2"/>
    <n v="32"/>
    <n v="51.68"/>
    <n v="-19.68"/>
    <n v="0.61919504643962853"/>
  </r>
  <r>
    <x v="0"/>
    <d v="2025-07-25T04:0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4:06:37"/>
    <n v="41.95"/>
    <n v="49.27"/>
    <n v="38"/>
    <x v="1"/>
    <n v="1"/>
    <n v="41.95"/>
    <n v="49.27"/>
    <n v="-7.32"/>
    <n v="0.85143089100872738"/>
  </r>
  <r>
    <x v="2"/>
    <d v="2025-07-25T04:06:37"/>
    <n v="15"/>
    <n v="23.39"/>
    <n v="20"/>
    <x v="2"/>
    <n v="1"/>
    <n v="15"/>
    <n v="23.39"/>
    <n v="-8.39"/>
    <n v="0.64129970072680631"/>
  </r>
  <r>
    <x v="3"/>
    <d v="2025-07-25T04:06:37"/>
    <n v="14.99"/>
    <n v="19.25"/>
    <n v="14"/>
    <x v="3"/>
    <n v="2"/>
    <n v="29.98"/>
    <n v="38.5"/>
    <n v="-8.52"/>
    <n v="0.77870129870129867"/>
  </r>
  <r>
    <x v="4"/>
    <d v="2025-07-25T04:06:37"/>
    <n v="15.99"/>
    <n v="13.22"/>
    <n v="16"/>
    <x v="4"/>
    <n v="2"/>
    <n v="31.98"/>
    <n v="26.44"/>
    <n v="5.5399999999999991"/>
    <n v="1.2095310136157338"/>
  </r>
  <r>
    <x v="5"/>
    <d v="2025-07-25T04:06:37"/>
    <n v="18.5"/>
    <n v="25.84"/>
    <n v="16"/>
    <x v="5"/>
    <n v="2"/>
    <n v="37"/>
    <n v="51.68"/>
    <n v="-14.68"/>
    <n v="0.71594427244582048"/>
  </r>
  <r>
    <x v="0"/>
    <d v="2025-07-25T04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4:21:37"/>
    <n v="41.95"/>
    <n v="49.27"/>
    <n v="38"/>
    <x v="1"/>
    <n v="1"/>
    <n v="41.95"/>
    <n v="49.27"/>
    <n v="-7.32"/>
    <n v="0.85143089100872738"/>
  </r>
  <r>
    <x v="2"/>
    <d v="2025-07-25T04:21:37"/>
    <n v="15"/>
    <n v="23.39"/>
    <n v="20"/>
    <x v="2"/>
    <n v="1"/>
    <n v="15"/>
    <n v="23.39"/>
    <n v="-8.39"/>
    <n v="0.64129970072680631"/>
  </r>
  <r>
    <x v="3"/>
    <d v="2025-07-25T04:21:37"/>
    <n v="14.99"/>
    <n v="19.25"/>
    <n v="14"/>
    <x v="3"/>
    <n v="2"/>
    <n v="29.98"/>
    <n v="38.5"/>
    <n v="-8.52"/>
    <n v="0.77870129870129867"/>
  </r>
  <r>
    <x v="4"/>
    <d v="2025-07-25T04:21:37"/>
    <n v="15.99"/>
    <n v="13.22"/>
    <n v="16"/>
    <x v="4"/>
    <n v="2"/>
    <n v="31.98"/>
    <n v="26.44"/>
    <n v="5.5399999999999991"/>
    <n v="1.2095310136157338"/>
  </r>
  <r>
    <x v="5"/>
    <d v="2025-07-25T04:21:37"/>
    <n v="18.5"/>
    <n v="25.84"/>
    <n v="16"/>
    <x v="5"/>
    <n v="2"/>
    <n v="37"/>
    <n v="51.68"/>
    <n v="-14.68"/>
    <n v="0.71594427244582048"/>
  </r>
  <r>
    <x v="0"/>
    <d v="2025-07-25T04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4:36:37"/>
    <n v="41.95"/>
    <n v="49.27"/>
    <n v="38"/>
    <x v="1"/>
    <n v="1"/>
    <n v="41.95"/>
    <n v="49.27"/>
    <n v="-7.32"/>
    <n v="0.85143089100872738"/>
  </r>
  <r>
    <x v="2"/>
    <d v="2025-07-25T04:36:37"/>
    <n v="15"/>
    <n v="23.39"/>
    <n v="20"/>
    <x v="2"/>
    <n v="1"/>
    <n v="15"/>
    <n v="23.39"/>
    <n v="-8.39"/>
    <n v="0.64129970072680631"/>
  </r>
  <r>
    <x v="3"/>
    <d v="2025-07-25T04:36:37"/>
    <n v="14.99"/>
    <n v="19.25"/>
    <n v="14"/>
    <x v="3"/>
    <n v="2"/>
    <n v="29.98"/>
    <n v="38.5"/>
    <n v="-8.52"/>
    <n v="0.77870129870129867"/>
  </r>
  <r>
    <x v="4"/>
    <d v="2025-07-25T04:36:37"/>
    <n v="15.99"/>
    <n v="13.22"/>
    <n v="16"/>
    <x v="4"/>
    <n v="2"/>
    <n v="31.98"/>
    <n v="26.44"/>
    <n v="5.5399999999999991"/>
    <n v="1.2095310136157338"/>
  </r>
  <r>
    <x v="5"/>
    <d v="2025-07-25T04:36:37"/>
    <n v="18.5"/>
    <n v="25.84"/>
    <n v="16"/>
    <x v="5"/>
    <n v="2"/>
    <n v="37"/>
    <n v="51.68"/>
    <n v="-14.68"/>
    <n v="0.71594427244582048"/>
  </r>
  <r>
    <x v="0"/>
    <d v="2025-07-25T04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4:51:37"/>
    <n v="41.95"/>
    <n v="49.27"/>
    <n v="38"/>
    <x v="1"/>
    <n v="1"/>
    <n v="41.95"/>
    <n v="49.27"/>
    <n v="-7.32"/>
    <n v="0.85143089100872738"/>
  </r>
  <r>
    <x v="2"/>
    <d v="2025-07-25T04:51:37"/>
    <n v="15"/>
    <n v="23.39"/>
    <n v="20"/>
    <x v="2"/>
    <n v="1"/>
    <n v="15"/>
    <n v="23.39"/>
    <n v="-8.39"/>
    <n v="0.64129970072680631"/>
  </r>
  <r>
    <x v="3"/>
    <d v="2025-07-25T04:51:37"/>
    <n v="14.99"/>
    <n v="19.25"/>
    <n v="14"/>
    <x v="3"/>
    <n v="2"/>
    <n v="29.98"/>
    <n v="38.5"/>
    <n v="-8.52"/>
    <n v="0.77870129870129867"/>
  </r>
  <r>
    <x v="4"/>
    <d v="2025-07-25T04:51:37"/>
    <n v="15.99"/>
    <n v="13.22"/>
    <n v="16"/>
    <x v="4"/>
    <n v="2"/>
    <n v="31.98"/>
    <n v="26.44"/>
    <n v="5.5399999999999991"/>
    <n v="1.2095310136157338"/>
  </r>
  <r>
    <x v="5"/>
    <d v="2025-07-25T04:51:37"/>
    <n v="18.5"/>
    <n v="25.84"/>
    <n v="16"/>
    <x v="5"/>
    <n v="2"/>
    <n v="37"/>
    <n v="51.68"/>
    <n v="-14.68"/>
    <n v="0.71594427244582048"/>
  </r>
  <r>
    <x v="0"/>
    <d v="2025-07-25T05:0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5:06:37"/>
    <n v="41.95"/>
    <n v="49.27"/>
    <n v="38"/>
    <x v="1"/>
    <n v="1"/>
    <n v="41.95"/>
    <n v="49.27"/>
    <n v="-7.32"/>
    <n v="0.85143089100872738"/>
  </r>
  <r>
    <x v="2"/>
    <d v="2025-07-25T05:06:37"/>
    <n v="15"/>
    <n v="23.39"/>
    <n v="20"/>
    <x v="2"/>
    <n v="1"/>
    <n v="15"/>
    <n v="23.39"/>
    <n v="-8.39"/>
    <n v="0.64129970072680631"/>
  </r>
  <r>
    <x v="3"/>
    <d v="2025-07-25T05:06:37"/>
    <n v="14.99"/>
    <n v="19.25"/>
    <n v="14"/>
    <x v="3"/>
    <n v="2"/>
    <n v="29.98"/>
    <n v="38.5"/>
    <n v="-8.52"/>
    <n v="0.77870129870129867"/>
  </r>
  <r>
    <x v="4"/>
    <d v="2025-07-25T05:06:37"/>
    <n v="15.99"/>
    <n v="13.22"/>
    <n v="16"/>
    <x v="4"/>
    <n v="2"/>
    <n v="31.98"/>
    <n v="26.44"/>
    <n v="5.5399999999999991"/>
    <n v="1.2095310136157338"/>
  </r>
  <r>
    <x v="5"/>
    <d v="2025-07-25T05:06:37"/>
    <n v="18.5"/>
    <n v="25.84"/>
    <n v="16"/>
    <x v="5"/>
    <n v="2"/>
    <n v="37"/>
    <n v="51.68"/>
    <n v="-14.68"/>
    <n v="0.71594427244582048"/>
  </r>
  <r>
    <x v="0"/>
    <d v="2025-07-25T05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5:21:37"/>
    <n v="41.95"/>
    <n v="49.27"/>
    <n v="38"/>
    <x v="1"/>
    <n v="1"/>
    <n v="41.95"/>
    <n v="49.27"/>
    <n v="-7.32"/>
    <n v="0.85143089100872738"/>
  </r>
  <r>
    <x v="2"/>
    <d v="2025-07-25T05:21:37"/>
    <n v="15"/>
    <n v="23.39"/>
    <n v="20"/>
    <x v="2"/>
    <n v="1"/>
    <n v="15"/>
    <n v="23.39"/>
    <n v="-8.39"/>
    <n v="0.64129970072680631"/>
  </r>
  <r>
    <x v="3"/>
    <d v="2025-07-25T05:21:37"/>
    <n v="14.99"/>
    <n v="19.25"/>
    <n v="14"/>
    <x v="3"/>
    <n v="2"/>
    <n v="29.98"/>
    <n v="38.5"/>
    <n v="-8.52"/>
    <n v="0.77870129870129867"/>
  </r>
  <r>
    <x v="4"/>
    <d v="2025-07-25T05:21:37"/>
    <n v="15.99"/>
    <n v="13.22"/>
    <n v="16"/>
    <x v="4"/>
    <n v="2"/>
    <n v="31.98"/>
    <n v="26.44"/>
    <n v="5.5399999999999991"/>
    <n v="1.2095310136157338"/>
  </r>
  <r>
    <x v="5"/>
    <d v="2025-07-25T05:21:37"/>
    <n v="18.5"/>
    <n v="25.84"/>
    <n v="16"/>
    <x v="5"/>
    <n v="2"/>
    <n v="37"/>
    <n v="51.68"/>
    <n v="-14.68"/>
    <n v="0.71594427244582048"/>
  </r>
  <r>
    <x v="0"/>
    <d v="2025-07-25T05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5:36:37"/>
    <n v="41.95"/>
    <n v="49.27"/>
    <n v="38"/>
    <x v="1"/>
    <n v="1"/>
    <n v="41.95"/>
    <n v="49.27"/>
    <n v="-7.32"/>
    <n v="0.85143089100872738"/>
  </r>
  <r>
    <x v="2"/>
    <d v="2025-07-25T05:36:37"/>
    <n v="15"/>
    <n v="23.39"/>
    <n v="20"/>
    <x v="2"/>
    <n v="1"/>
    <n v="15"/>
    <n v="23.39"/>
    <n v="-8.39"/>
    <n v="0.64129970072680631"/>
  </r>
  <r>
    <x v="3"/>
    <d v="2025-07-25T05:36:37"/>
    <n v="14.99"/>
    <n v="19.25"/>
    <n v="14"/>
    <x v="3"/>
    <n v="2"/>
    <n v="29.98"/>
    <n v="38.5"/>
    <n v="-8.52"/>
    <n v="0.77870129870129867"/>
  </r>
  <r>
    <x v="4"/>
    <d v="2025-07-25T05:36:37"/>
    <n v="15.99"/>
    <n v="13.22"/>
    <n v="16"/>
    <x v="4"/>
    <n v="2"/>
    <n v="31.98"/>
    <n v="26.44"/>
    <n v="5.5399999999999991"/>
    <n v="1.2095310136157338"/>
  </r>
  <r>
    <x v="5"/>
    <d v="2025-07-25T05:36:37"/>
    <n v="18.5"/>
    <n v="25.84"/>
    <n v="16"/>
    <x v="5"/>
    <n v="2"/>
    <n v="37"/>
    <n v="51.68"/>
    <n v="-14.68"/>
    <n v="0.71594427244582048"/>
  </r>
  <r>
    <x v="0"/>
    <d v="2025-07-25T05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5:51:37"/>
    <n v="41.95"/>
    <n v="49.27"/>
    <n v="38"/>
    <x v="1"/>
    <n v="1"/>
    <n v="41.95"/>
    <n v="49.27"/>
    <n v="-7.32"/>
    <n v="0.85143089100872738"/>
  </r>
  <r>
    <x v="2"/>
    <d v="2025-07-25T05:51:37"/>
    <n v="15"/>
    <n v="23.39"/>
    <n v="20"/>
    <x v="2"/>
    <n v="1"/>
    <n v="15"/>
    <n v="23.39"/>
    <n v="-8.39"/>
    <n v="0.64129970072680631"/>
  </r>
  <r>
    <x v="3"/>
    <d v="2025-07-25T05:51:37"/>
    <n v="14.99"/>
    <n v="19.25"/>
    <n v="14"/>
    <x v="3"/>
    <n v="2"/>
    <n v="29.98"/>
    <n v="38.5"/>
    <n v="-8.52"/>
    <n v="0.77870129870129867"/>
  </r>
  <r>
    <x v="4"/>
    <d v="2025-07-25T05:51:37"/>
    <n v="15.99"/>
    <n v="13.22"/>
    <n v="16"/>
    <x v="4"/>
    <n v="2"/>
    <n v="31.98"/>
    <n v="26.44"/>
    <n v="5.5399999999999991"/>
    <n v="1.2095310136157338"/>
  </r>
  <r>
    <x v="5"/>
    <d v="2025-07-25T05:51:37"/>
    <n v="18.5"/>
    <n v="25.84"/>
    <n v="16"/>
    <x v="5"/>
    <n v="2"/>
    <n v="37"/>
    <n v="51.68"/>
    <n v="-14.68"/>
    <n v="0.71594427244582048"/>
  </r>
  <r>
    <x v="0"/>
    <d v="2025-07-25T06:0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6:06:37"/>
    <n v="41.95"/>
    <n v="49.27"/>
    <n v="38"/>
    <x v="1"/>
    <n v="1"/>
    <n v="41.95"/>
    <n v="49.27"/>
    <n v="-7.32"/>
    <n v="0.85143089100872738"/>
  </r>
  <r>
    <x v="2"/>
    <d v="2025-07-25T06:06:37"/>
    <n v="15"/>
    <n v="23.39"/>
    <n v="20"/>
    <x v="2"/>
    <n v="1"/>
    <n v="15"/>
    <n v="23.39"/>
    <n v="-8.39"/>
    <n v="0.64129970072680631"/>
  </r>
  <r>
    <x v="3"/>
    <d v="2025-07-25T06:06:37"/>
    <n v="14.99"/>
    <n v="19.25"/>
    <n v="14"/>
    <x v="3"/>
    <n v="2"/>
    <n v="29.98"/>
    <n v="38.5"/>
    <n v="-8.52"/>
    <n v="0.77870129870129867"/>
  </r>
  <r>
    <x v="4"/>
    <d v="2025-07-25T06:06:37"/>
    <n v="15.99"/>
    <n v="13.22"/>
    <n v="16"/>
    <x v="4"/>
    <n v="2"/>
    <n v="31.98"/>
    <n v="26.44"/>
    <n v="5.5399999999999991"/>
    <n v="1.2095310136157338"/>
  </r>
  <r>
    <x v="5"/>
    <d v="2025-07-25T06:06:37"/>
    <n v="18.5"/>
    <n v="25.84"/>
    <n v="16"/>
    <x v="5"/>
    <n v="2"/>
    <n v="37"/>
    <n v="51.68"/>
    <n v="-14.68"/>
    <n v="0.71594427244582048"/>
  </r>
  <r>
    <x v="0"/>
    <d v="2025-07-25T06:17:1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6:17:17"/>
    <n v="41.95"/>
    <n v="49.27"/>
    <n v="38"/>
    <x v="1"/>
    <n v="1"/>
    <n v="41.95"/>
    <n v="49.27"/>
    <n v="-7.32"/>
    <n v="0.85143089100872738"/>
  </r>
  <r>
    <x v="2"/>
    <d v="2025-07-25T06:17:17"/>
    <n v="15"/>
    <n v="23.39"/>
    <n v="20"/>
    <x v="2"/>
    <n v="1"/>
    <n v="15"/>
    <n v="23.39"/>
    <n v="-8.39"/>
    <n v="0.64129970072680631"/>
  </r>
  <r>
    <x v="3"/>
    <d v="2025-07-25T06:17:17"/>
    <n v="14.99"/>
    <n v="19.25"/>
    <n v="14"/>
    <x v="3"/>
    <n v="2"/>
    <n v="29.98"/>
    <n v="38.5"/>
    <n v="-8.52"/>
    <n v="0.77870129870129867"/>
  </r>
  <r>
    <x v="4"/>
    <d v="2025-07-25T06:17:17"/>
    <n v="15.99"/>
    <n v="13.22"/>
    <n v="16"/>
    <x v="4"/>
    <n v="2"/>
    <n v="31.98"/>
    <n v="26.44"/>
    <n v="5.5399999999999991"/>
    <n v="1.2095310136157338"/>
  </r>
  <r>
    <x v="5"/>
    <d v="2025-07-25T06:17:17"/>
    <n v="18.5"/>
    <n v="25.84"/>
    <n v="16"/>
    <x v="5"/>
    <n v="2"/>
    <n v="37"/>
    <n v="51.68"/>
    <n v="-14.68"/>
    <n v="0.71594427244582048"/>
  </r>
  <r>
    <x v="0"/>
    <d v="2025-07-25T06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6:21:37"/>
    <n v="41.95"/>
    <n v="49.27"/>
    <n v="38"/>
    <x v="1"/>
    <n v="1"/>
    <n v="41.95"/>
    <n v="49.27"/>
    <n v="-7.32"/>
    <n v="0.85143089100872738"/>
  </r>
  <r>
    <x v="2"/>
    <d v="2025-07-25T06:21:37"/>
    <n v="15"/>
    <n v="23.39"/>
    <n v="20"/>
    <x v="2"/>
    <n v="1"/>
    <n v="15"/>
    <n v="23.39"/>
    <n v="-8.39"/>
    <n v="0.64129970072680631"/>
  </r>
  <r>
    <x v="3"/>
    <d v="2025-07-25T06:21:37"/>
    <n v="14.99"/>
    <n v="19.25"/>
    <n v="14"/>
    <x v="3"/>
    <n v="2"/>
    <n v="29.98"/>
    <n v="38.5"/>
    <n v="-8.52"/>
    <n v="0.77870129870129867"/>
  </r>
  <r>
    <x v="4"/>
    <d v="2025-07-25T06:21:37"/>
    <n v="15.99"/>
    <n v="13.22"/>
    <n v="16"/>
    <x v="4"/>
    <n v="2"/>
    <n v="31.98"/>
    <n v="26.44"/>
    <n v="5.5399999999999991"/>
    <n v="1.2095310136157338"/>
  </r>
  <r>
    <x v="0"/>
    <d v="2025-07-25T06:22:10"/>
    <n v="74.989999999999995"/>
    <n v="66.260000000000005"/>
    <n v="65"/>
    <x v="0"/>
    <n v="2"/>
    <n v="149.97999999999999"/>
    <n v="132.52000000000001"/>
    <n v="17.45999999999998"/>
    <n v="1.1317536975550859"/>
  </r>
  <r>
    <x v="5"/>
    <d v="2025-07-25T06:21:37"/>
    <n v="18.5"/>
    <n v="25.84"/>
    <n v="16"/>
    <x v="5"/>
    <n v="2"/>
    <n v="37"/>
    <n v="51.68"/>
    <n v="-14.68"/>
    <n v="0.71594427244582048"/>
  </r>
  <r>
    <x v="1"/>
    <d v="2025-07-25T06:22:10"/>
    <n v="41.95"/>
    <n v="49.27"/>
    <n v="38"/>
    <x v="1"/>
    <n v="1"/>
    <n v="41.95"/>
    <n v="49.27"/>
    <n v="-7.32"/>
    <n v="0.85143089100872738"/>
  </r>
  <r>
    <x v="2"/>
    <d v="2025-07-25T06:22:10"/>
    <n v="15"/>
    <n v="23.39"/>
    <n v="20"/>
    <x v="2"/>
    <n v="1"/>
    <n v="15"/>
    <n v="23.39"/>
    <n v="-8.39"/>
    <n v="0.64129970072680631"/>
  </r>
  <r>
    <x v="3"/>
    <d v="2025-07-25T06:22:10"/>
    <n v="14.99"/>
    <n v="19.25"/>
    <n v="14"/>
    <x v="3"/>
    <n v="2"/>
    <n v="29.98"/>
    <n v="38.5"/>
    <n v="-8.52"/>
    <n v="0.77870129870129867"/>
  </r>
  <r>
    <x v="4"/>
    <d v="2025-07-25T06:22:10"/>
    <n v="15.99"/>
    <n v="13.22"/>
    <n v="16"/>
    <x v="4"/>
    <n v="2"/>
    <n v="31.98"/>
    <n v="26.44"/>
    <n v="5.5399999999999991"/>
    <n v="1.2095310136157338"/>
  </r>
  <r>
    <x v="5"/>
    <d v="2025-07-25T06:22:10"/>
    <n v="18.5"/>
    <n v="25.84"/>
    <n v="16"/>
    <x v="5"/>
    <n v="2"/>
    <n v="37"/>
    <n v="51.68"/>
    <n v="-14.68"/>
    <n v="0.71594427244582048"/>
  </r>
  <r>
    <x v="0"/>
    <d v="2025-07-25T06:36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6:36:38"/>
    <n v="41.95"/>
    <n v="49.27"/>
    <n v="38"/>
    <x v="1"/>
    <n v="1"/>
    <n v="41.95"/>
    <n v="49.27"/>
    <n v="-7.32"/>
    <n v="0.85143089100872738"/>
  </r>
  <r>
    <x v="2"/>
    <d v="2025-07-25T06:36:38"/>
    <n v="15"/>
    <n v="23.39"/>
    <n v="20"/>
    <x v="2"/>
    <n v="1"/>
    <n v="15"/>
    <n v="23.39"/>
    <n v="-8.39"/>
    <n v="0.64129970072680631"/>
  </r>
  <r>
    <x v="3"/>
    <d v="2025-07-25T06:36:38"/>
    <n v="14.99"/>
    <n v="19.25"/>
    <n v="14"/>
    <x v="3"/>
    <n v="2"/>
    <n v="29.98"/>
    <n v="38.5"/>
    <n v="-8.52"/>
    <n v="0.77870129870129867"/>
  </r>
  <r>
    <x v="4"/>
    <d v="2025-07-25T06:36:38"/>
    <n v="15.99"/>
    <n v="13.22"/>
    <n v="16"/>
    <x v="4"/>
    <n v="2"/>
    <n v="31.98"/>
    <n v="26.44"/>
    <n v="5.5399999999999991"/>
    <n v="1.2095310136157338"/>
  </r>
  <r>
    <x v="5"/>
    <d v="2025-07-25T06:36:38"/>
    <n v="18.5"/>
    <n v="25.84"/>
    <n v="16"/>
    <x v="5"/>
    <n v="2"/>
    <n v="37"/>
    <n v="51.68"/>
    <n v="-14.68"/>
    <n v="0.71594427244582048"/>
  </r>
  <r>
    <x v="0"/>
    <d v="2025-07-25T06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6:51:37"/>
    <n v="41.95"/>
    <n v="49.27"/>
    <n v="38"/>
    <x v="1"/>
    <n v="1"/>
    <n v="41.95"/>
    <n v="49.27"/>
    <n v="-7.32"/>
    <n v="0.85143089100872738"/>
  </r>
  <r>
    <x v="2"/>
    <d v="2025-07-25T06:51:37"/>
    <n v="15"/>
    <n v="23.39"/>
    <n v="20"/>
    <x v="2"/>
    <n v="1"/>
    <n v="15"/>
    <n v="23.39"/>
    <n v="-8.39"/>
    <n v="0.64129970072680631"/>
  </r>
  <r>
    <x v="3"/>
    <d v="2025-07-25T06:51:37"/>
    <n v="14.99"/>
    <n v="19.25"/>
    <n v="14"/>
    <x v="3"/>
    <n v="2"/>
    <n v="29.98"/>
    <n v="38.5"/>
    <n v="-8.52"/>
    <n v="0.77870129870129867"/>
  </r>
  <r>
    <x v="4"/>
    <d v="2025-07-25T06:51:37"/>
    <n v="15.99"/>
    <n v="13.22"/>
    <n v="16"/>
    <x v="4"/>
    <n v="2"/>
    <n v="31.98"/>
    <n v="26.44"/>
    <n v="5.5399999999999991"/>
    <n v="1.2095310136157338"/>
  </r>
  <r>
    <x v="5"/>
    <d v="2025-07-25T06:51:37"/>
    <n v="18.5"/>
    <n v="25.84"/>
    <n v="16"/>
    <x v="5"/>
    <n v="2"/>
    <n v="37"/>
    <n v="51.68"/>
    <n v="-14.68"/>
    <n v="0.71594427244582048"/>
  </r>
  <r>
    <x v="0"/>
    <d v="2025-07-25T07:06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7:06:38"/>
    <n v="41.95"/>
    <n v="49.27"/>
    <n v="38"/>
    <x v="1"/>
    <n v="1"/>
    <n v="41.95"/>
    <n v="49.27"/>
    <n v="-7.32"/>
    <n v="0.85143089100872738"/>
  </r>
  <r>
    <x v="2"/>
    <d v="2025-07-25T07:06:38"/>
    <n v="15"/>
    <n v="23.39"/>
    <n v="20"/>
    <x v="2"/>
    <n v="1"/>
    <n v="15"/>
    <n v="23.39"/>
    <n v="-8.39"/>
    <n v="0.64129970072680631"/>
  </r>
  <r>
    <x v="3"/>
    <d v="2025-07-25T07:06:38"/>
    <n v="14.99"/>
    <n v="19.25"/>
    <n v="14"/>
    <x v="3"/>
    <n v="2"/>
    <n v="29.98"/>
    <n v="38.5"/>
    <n v="-8.52"/>
    <n v="0.77870129870129867"/>
  </r>
  <r>
    <x v="4"/>
    <d v="2025-07-25T07:06:38"/>
    <n v="15.99"/>
    <n v="13.22"/>
    <n v="16"/>
    <x v="4"/>
    <n v="2"/>
    <n v="31.98"/>
    <n v="26.44"/>
    <n v="5.5399999999999991"/>
    <n v="1.2095310136157338"/>
  </r>
  <r>
    <x v="5"/>
    <d v="2025-07-25T07:06:38"/>
    <n v="18.5"/>
    <n v="25.84"/>
    <n v="16"/>
    <x v="5"/>
    <n v="2"/>
    <n v="37"/>
    <n v="51.68"/>
    <n v="-14.68"/>
    <n v="0.71594427244582048"/>
  </r>
  <r>
    <x v="0"/>
    <d v="2025-07-25T07:21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7:21:38"/>
    <n v="41.95"/>
    <n v="49.27"/>
    <n v="38"/>
    <x v="1"/>
    <n v="1"/>
    <n v="41.95"/>
    <n v="49.27"/>
    <n v="-7.32"/>
    <n v="0.85143089100872738"/>
  </r>
  <r>
    <x v="2"/>
    <d v="2025-07-25T07:21:38"/>
    <n v="15"/>
    <n v="23.39"/>
    <n v="20"/>
    <x v="2"/>
    <n v="1"/>
    <n v="15"/>
    <n v="23.39"/>
    <n v="-8.39"/>
    <n v="0.64129970072680631"/>
  </r>
  <r>
    <x v="3"/>
    <d v="2025-07-25T07:21:38"/>
    <n v="14.99"/>
    <n v="19.25"/>
    <n v="14"/>
    <x v="3"/>
    <n v="2"/>
    <n v="29.98"/>
    <n v="38.5"/>
    <n v="-8.52"/>
    <n v="0.77870129870129867"/>
  </r>
  <r>
    <x v="4"/>
    <d v="2025-07-25T07:21:38"/>
    <n v="15.99"/>
    <n v="13.22"/>
    <n v="16"/>
    <x v="4"/>
    <n v="2"/>
    <n v="31.98"/>
    <n v="26.44"/>
    <n v="5.5399999999999991"/>
    <n v="1.2095310136157338"/>
  </r>
  <r>
    <x v="5"/>
    <d v="2025-07-25T07:21:38"/>
    <n v="18.5"/>
    <n v="25.84"/>
    <n v="16"/>
    <x v="5"/>
    <n v="2"/>
    <n v="37"/>
    <n v="51.68"/>
    <n v="-14.68"/>
    <n v="0.71594427244582048"/>
  </r>
  <r>
    <x v="0"/>
    <d v="2025-07-25T07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7:36:37"/>
    <n v="41.95"/>
    <n v="49.27"/>
    <n v="38"/>
    <x v="1"/>
    <n v="1"/>
    <n v="41.95"/>
    <n v="49.27"/>
    <n v="-7.32"/>
    <n v="0.85143089100872738"/>
  </r>
  <r>
    <x v="2"/>
    <d v="2025-07-25T07:36:37"/>
    <n v="15"/>
    <n v="23.39"/>
    <n v="20"/>
    <x v="2"/>
    <n v="1"/>
    <n v="15"/>
    <n v="23.39"/>
    <n v="-8.39"/>
    <n v="0.64129970072680631"/>
  </r>
  <r>
    <x v="3"/>
    <d v="2025-07-25T07:36:37"/>
    <n v="14.99"/>
    <n v="19.25"/>
    <n v="14"/>
    <x v="3"/>
    <n v="2"/>
    <n v="29.98"/>
    <n v="38.5"/>
    <n v="-8.52"/>
    <n v="0.77870129870129867"/>
  </r>
  <r>
    <x v="4"/>
    <d v="2025-07-25T07:36:37"/>
    <n v="15.99"/>
    <n v="13.22"/>
    <n v="16"/>
    <x v="4"/>
    <n v="2"/>
    <n v="31.98"/>
    <n v="26.44"/>
    <n v="5.5399999999999991"/>
    <n v="1.2095310136157338"/>
  </r>
  <r>
    <x v="5"/>
    <d v="2025-07-25T07:36:37"/>
    <n v="18.5"/>
    <n v="25.84"/>
    <n v="16"/>
    <x v="5"/>
    <n v="2"/>
    <n v="37"/>
    <n v="51.68"/>
    <n v="-14.68"/>
    <n v="0.71594427244582048"/>
  </r>
  <r>
    <x v="0"/>
    <d v="2025-07-25T07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7:51:37"/>
    <n v="41.95"/>
    <n v="49.27"/>
    <n v="38"/>
    <x v="1"/>
    <n v="1"/>
    <n v="41.95"/>
    <n v="49.27"/>
    <n v="-7.32"/>
    <n v="0.85143089100872738"/>
  </r>
  <r>
    <x v="2"/>
    <d v="2025-07-25T07:51:37"/>
    <n v="15"/>
    <n v="23.39"/>
    <n v="20"/>
    <x v="2"/>
    <n v="1"/>
    <n v="15"/>
    <n v="23.39"/>
    <n v="-8.39"/>
    <n v="0.64129970072680631"/>
  </r>
  <r>
    <x v="3"/>
    <d v="2025-07-25T07:51:37"/>
    <n v="14.99"/>
    <n v="19.25"/>
    <n v="14"/>
    <x v="3"/>
    <n v="2"/>
    <n v="29.98"/>
    <n v="38.5"/>
    <n v="-8.52"/>
    <n v="0.77870129870129867"/>
  </r>
  <r>
    <x v="4"/>
    <d v="2025-07-25T07:51:37"/>
    <n v="15.99"/>
    <n v="13.22"/>
    <n v="16"/>
    <x v="4"/>
    <n v="2"/>
    <n v="31.98"/>
    <n v="26.44"/>
    <n v="5.5399999999999991"/>
    <n v="1.2095310136157338"/>
  </r>
  <r>
    <x v="5"/>
    <d v="2025-07-25T07:51:37"/>
    <n v="18.5"/>
    <n v="25.84"/>
    <n v="16"/>
    <x v="5"/>
    <n v="2"/>
    <n v="37"/>
    <n v="51.68"/>
    <n v="-14.68"/>
    <n v="0.71594427244582048"/>
  </r>
  <r>
    <x v="0"/>
    <d v="2025-07-25T08:06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8:06:38"/>
    <n v="41.95"/>
    <n v="49.27"/>
    <n v="38"/>
    <x v="1"/>
    <n v="1"/>
    <n v="41.95"/>
    <n v="49.27"/>
    <n v="-7.32"/>
    <n v="0.85143089100872738"/>
  </r>
  <r>
    <x v="2"/>
    <d v="2025-07-25T08:06:38"/>
    <n v="15"/>
    <n v="23.39"/>
    <n v="20"/>
    <x v="2"/>
    <n v="1"/>
    <n v="15"/>
    <n v="23.39"/>
    <n v="-8.39"/>
    <n v="0.64129970072680631"/>
  </r>
  <r>
    <x v="3"/>
    <d v="2025-07-25T08:06:38"/>
    <n v="14.99"/>
    <n v="19.25"/>
    <n v="14"/>
    <x v="3"/>
    <n v="2"/>
    <n v="29.98"/>
    <n v="38.5"/>
    <n v="-8.52"/>
    <n v="0.77870129870129867"/>
  </r>
  <r>
    <x v="4"/>
    <d v="2025-07-25T08:06:38"/>
    <n v="15.99"/>
    <n v="13.22"/>
    <n v="16"/>
    <x v="4"/>
    <n v="2"/>
    <n v="31.98"/>
    <n v="26.44"/>
    <n v="5.5399999999999991"/>
    <n v="1.2095310136157338"/>
  </r>
  <r>
    <x v="5"/>
    <d v="2025-07-25T08:06:38"/>
    <n v="18.5"/>
    <n v="25.84"/>
    <n v="16"/>
    <x v="5"/>
    <n v="2"/>
    <n v="37"/>
    <n v="51.68"/>
    <n v="-14.68"/>
    <n v="0.71594427244582048"/>
  </r>
  <r>
    <x v="0"/>
    <d v="2025-07-25T08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8:21:37"/>
    <n v="41.95"/>
    <n v="49.27"/>
    <n v="38"/>
    <x v="1"/>
    <n v="1"/>
    <n v="41.95"/>
    <n v="49.27"/>
    <n v="-7.32"/>
    <n v="0.85143089100872738"/>
  </r>
  <r>
    <x v="2"/>
    <d v="2025-07-25T08:21:37"/>
    <n v="15"/>
    <n v="23.39"/>
    <n v="20"/>
    <x v="2"/>
    <n v="1"/>
    <n v="15"/>
    <n v="23.39"/>
    <n v="-8.39"/>
    <n v="0.64129970072680631"/>
  </r>
  <r>
    <x v="3"/>
    <d v="2025-07-25T08:21:37"/>
    <n v="14.99"/>
    <n v="19.25"/>
    <n v="14"/>
    <x v="3"/>
    <n v="2"/>
    <n v="29.98"/>
    <n v="38.5"/>
    <n v="-8.52"/>
    <n v="0.77870129870129867"/>
  </r>
  <r>
    <x v="4"/>
    <d v="2025-07-25T08:21:37"/>
    <n v="15.99"/>
    <n v="13.22"/>
    <n v="16"/>
    <x v="4"/>
    <n v="2"/>
    <n v="31.98"/>
    <n v="26.44"/>
    <n v="5.5399999999999991"/>
    <n v="1.2095310136157338"/>
  </r>
  <r>
    <x v="5"/>
    <d v="2025-07-25T08:21:37"/>
    <n v="18.5"/>
    <n v="25.84"/>
    <n v="16"/>
    <x v="5"/>
    <n v="2"/>
    <n v="37"/>
    <n v="51.68"/>
    <n v="-14.68"/>
    <n v="0.71594427244582048"/>
  </r>
  <r>
    <x v="0"/>
    <d v="2025-07-25T08:36:40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8:36:40"/>
    <n v="41.95"/>
    <n v="49.27"/>
    <n v="38"/>
    <x v="1"/>
    <n v="1"/>
    <n v="41.95"/>
    <n v="49.27"/>
    <n v="-7.32"/>
    <n v="0.85143089100872738"/>
  </r>
  <r>
    <x v="2"/>
    <d v="2025-07-25T08:36:40"/>
    <n v="15"/>
    <n v="23.39"/>
    <n v="20"/>
    <x v="2"/>
    <n v="1"/>
    <n v="15"/>
    <n v="23.39"/>
    <n v="-8.39"/>
    <n v="0.64129970072680631"/>
  </r>
  <r>
    <x v="3"/>
    <d v="2025-07-25T08:36:40"/>
    <n v="14.99"/>
    <n v="19.25"/>
    <n v="14"/>
    <x v="3"/>
    <n v="2"/>
    <n v="29.98"/>
    <n v="38.5"/>
    <n v="-8.52"/>
    <n v="0.77870129870129867"/>
  </r>
  <r>
    <x v="4"/>
    <d v="2025-07-25T08:36:40"/>
    <n v="15.99"/>
    <n v="13.22"/>
    <n v="16"/>
    <x v="4"/>
    <n v="2"/>
    <n v="31.98"/>
    <n v="26.44"/>
    <n v="5.5399999999999991"/>
    <n v="1.2095310136157338"/>
  </r>
  <r>
    <x v="5"/>
    <d v="2025-07-25T08:36:40"/>
    <n v="18.5"/>
    <n v="25.84"/>
    <n v="16"/>
    <x v="5"/>
    <n v="2"/>
    <n v="37"/>
    <n v="51.68"/>
    <n v="-14.68"/>
    <n v="0.71594427244582048"/>
  </r>
  <r>
    <x v="0"/>
    <d v="2025-07-25T08:51:39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8:51:39"/>
    <n v="41.95"/>
    <n v="49.27"/>
    <n v="38"/>
    <x v="1"/>
    <n v="1"/>
    <n v="41.95"/>
    <n v="49.27"/>
    <n v="-7.32"/>
    <n v="0.85143089100872738"/>
  </r>
  <r>
    <x v="2"/>
    <d v="2025-07-25T08:51:39"/>
    <n v="15"/>
    <n v="23.39"/>
    <n v="20"/>
    <x v="2"/>
    <n v="1"/>
    <n v="15"/>
    <n v="23.39"/>
    <n v="-8.39"/>
    <n v="0.64129970072680631"/>
  </r>
  <r>
    <x v="3"/>
    <d v="2025-07-25T08:51:39"/>
    <n v="14.99"/>
    <n v="19.25"/>
    <n v="14"/>
    <x v="3"/>
    <n v="2"/>
    <n v="29.98"/>
    <n v="38.5"/>
    <n v="-8.52"/>
    <n v="0.77870129870129867"/>
  </r>
  <r>
    <x v="4"/>
    <d v="2025-07-25T08:51:39"/>
    <n v="15.99"/>
    <n v="13.22"/>
    <n v="16"/>
    <x v="4"/>
    <n v="2"/>
    <n v="31.98"/>
    <n v="26.44"/>
    <n v="5.5399999999999991"/>
    <n v="1.2095310136157338"/>
  </r>
  <r>
    <x v="5"/>
    <d v="2025-07-25T08:51:39"/>
    <n v="18.5"/>
    <n v="25.84"/>
    <n v="16"/>
    <x v="5"/>
    <n v="2"/>
    <n v="37"/>
    <n v="51.68"/>
    <n v="-14.68"/>
    <n v="0.71594427244582048"/>
  </r>
  <r>
    <x v="0"/>
    <d v="2025-07-25T09:0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9:06:37"/>
    <n v="41.95"/>
    <n v="49.27"/>
    <n v="38"/>
    <x v="1"/>
    <n v="1"/>
    <n v="41.95"/>
    <n v="49.27"/>
    <n v="-7.32"/>
    <n v="0.85143089100872738"/>
  </r>
  <r>
    <x v="2"/>
    <d v="2025-07-25T09:06:37"/>
    <n v="15"/>
    <n v="23.39"/>
    <n v="20"/>
    <x v="2"/>
    <n v="1"/>
    <n v="15"/>
    <n v="23.39"/>
    <n v="-8.39"/>
    <n v="0.64129970072680631"/>
  </r>
  <r>
    <x v="3"/>
    <d v="2025-07-25T09:06:37"/>
    <n v="14.99"/>
    <n v="19.25"/>
    <n v="14"/>
    <x v="3"/>
    <n v="2"/>
    <n v="29.98"/>
    <n v="38.5"/>
    <n v="-8.52"/>
    <n v="0.77870129870129867"/>
  </r>
  <r>
    <x v="4"/>
    <d v="2025-07-25T09:06:37"/>
    <n v="15.99"/>
    <n v="13.22"/>
    <n v="16"/>
    <x v="4"/>
    <n v="2"/>
    <n v="31.98"/>
    <n v="26.44"/>
    <n v="5.5399999999999991"/>
    <n v="1.2095310136157338"/>
  </r>
  <r>
    <x v="5"/>
    <d v="2025-07-25T09:06:37"/>
    <n v="18.5"/>
    <n v="25.84"/>
    <n v="16"/>
    <x v="5"/>
    <n v="2"/>
    <n v="37"/>
    <n v="51.68"/>
    <n v="-14.68"/>
    <n v="0.71594427244582048"/>
  </r>
  <r>
    <x v="0"/>
    <d v="2025-07-25T09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9:21:37"/>
    <n v="41.95"/>
    <n v="49.27"/>
    <n v="38"/>
    <x v="1"/>
    <n v="1"/>
    <n v="41.95"/>
    <n v="49.27"/>
    <n v="-7.32"/>
    <n v="0.85143089100872738"/>
  </r>
  <r>
    <x v="2"/>
    <d v="2025-07-25T09:21:37"/>
    <n v="15"/>
    <n v="23.39"/>
    <n v="20"/>
    <x v="2"/>
    <n v="1"/>
    <n v="15"/>
    <n v="23.39"/>
    <n v="-8.39"/>
    <n v="0.64129970072680631"/>
  </r>
  <r>
    <x v="3"/>
    <d v="2025-07-25T09:21:37"/>
    <n v="14.99"/>
    <n v="19.25"/>
    <n v="14"/>
    <x v="3"/>
    <n v="2"/>
    <n v="29.98"/>
    <n v="38.5"/>
    <n v="-8.52"/>
    <n v="0.77870129870129867"/>
  </r>
  <r>
    <x v="4"/>
    <d v="2025-07-25T09:21:37"/>
    <n v="15.99"/>
    <n v="13.22"/>
    <n v="16"/>
    <x v="4"/>
    <n v="2"/>
    <n v="31.98"/>
    <n v="26.44"/>
    <n v="5.5399999999999991"/>
    <n v="1.2095310136157338"/>
  </r>
  <r>
    <x v="5"/>
    <d v="2025-07-25T09:21:37"/>
    <n v="18.5"/>
    <n v="25.84"/>
    <n v="16"/>
    <x v="5"/>
    <n v="2"/>
    <n v="37"/>
    <n v="51.68"/>
    <n v="-14.68"/>
    <n v="0.71594427244582048"/>
  </r>
  <r>
    <x v="0"/>
    <d v="2025-07-25T09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9:36:37"/>
    <n v="41.95"/>
    <n v="49.27"/>
    <n v="38"/>
    <x v="1"/>
    <n v="1"/>
    <n v="41.95"/>
    <n v="49.27"/>
    <n v="-7.32"/>
    <n v="0.85143089100872738"/>
  </r>
  <r>
    <x v="2"/>
    <d v="2025-07-25T09:36:37"/>
    <n v="15"/>
    <n v="23.39"/>
    <n v="20"/>
    <x v="2"/>
    <n v="1"/>
    <n v="15"/>
    <n v="23.39"/>
    <n v="-8.39"/>
    <n v="0.64129970072680631"/>
  </r>
  <r>
    <x v="3"/>
    <d v="2025-07-25T09:36:37"/>
    <n v="14.99"/>
    <n v="19.25"/>
    <n v="14"/>
    <x v="3"/>
    <n v="2"/>
    <n v="29.98"/>
    <n v="38.5"/>
    <n v="-8.52"/>
    <n v="0.77870129870129867"/>
  </r>
  <r>
    <x v="4"/>
    <d v="2025-07-25T09:36:37"/>
    <n v="15.99"/>
    <n v="13.22"/>
    <n v="16"/>
    <x v="4"/>
    <n v="2"/>
    <n v="31.98"/>
    <n v="26.44"/>
    <n v="5.5399999999999991"/>
    <n v="1.2095310136157338"/>
  </r>
  <r>
    <x v="5"/>
    <d v="2025-07-25T09:36:37"/>
    <n v="18.5"/>
    <n v="25.84"/>
    <n v="16"/>
    <x v="5"/>
    <n v="2"/>
    <n v="37"/>
    <n v="51.68"/>
    <n v="-14.68"/>
    <n v="0.71594427244582048"/>
  </r>
  <r>
    <x v="0"/>
    <d v="2025-07-25T09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09:51:37"/>
    <n v="41.95"/>
    <n v="49.27"/>
    <n v="38"/>
    <x v="1"/>
    <n v="1"/>
    <n v="41.95"/>
    <n v="49.27"/>
    <n v="-7.32"/>
    <n v="0.85143089100872738"/>
  </r>
  <r>
    <x v="2"/>
    <d v="2025-07-25T09:51:37"/>
    <n v="15"/>
    <n v="23.39"/>
    <n v="20"/>
    <x v="2"/>
    <n v="1"/>
    <n v="15"/>
    <n v="23.39"/>
    <n v="-8.39"/>
    <n v="0.64129970072680631"/>
  </r>
  <r>
    <x v="3"/>
    <d v="2025-07-25T09:51:37"/>
    <n v="14.99"/>
    <n v="19.25"/>
    <n v="14"/>
    <x v="3"/>
    <n v="2"/>
    <n v="29.98"/>
    <n v="38.5"/>
    <n v="-8.52"/>
    <n v="0.77870129870129867"/>
  </r>
  <r>
    <x v="4"/>
    <d v="2025-07-25T09:51:37"/>
    <n v="15.99"/>
    <n v="13.22"/>
    <n v="16"/>
    <x v="4"/>
    <n v="2"/>
    <n v="31.98"/>
    <n v="26.44"/>
    <n v="5.5399999999999991"/>
    <n v="1.2095310136157338"/>
  </r>
  <r>
    <x v="5"/>
    <d v="2025-07-25T09:51:37"/>
    <n v="18.5"/>
    <n v="25.84"/>
    <n v="16"/>
    <x v="5"/>
    <n v="2"/>
    <n v="37"/>
    <n v="51.68"/>
    <n v="-14.68"/>
    <n v="0.71594427244582048"/>
  </r>
  <r>
    <x v="0"/>
    <d v="2025-07-25T10:06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0:06:38"/>
    <n v="41.95"/>
    <n v="49.27"/>
    <n v="38"/>
    <x v="1"/>
    <n v="1"/>
    <n v="41.95"/>
    <n v="49.27"/>
    <n v="-7.32"/>
    <n v="0.85143089100872738"/>
  </r>
  <r>
    <x v="2"/>
    <d v="2025-07-25T10:06:38"/>
    <n v="15"/>
    <n v="23.39"/>
    <n v="20"/>
    <x v="2"/>
    <n v="1"/>
    <n v="15"/>
    <n v="23.39"/>
    <n v="-8.39"/>
    <n v="0.64129970072680631"/>
  </r>
  <r>
    <x v="3"/>
    <d v="2025-07-25T10:06:38"/>
    <n v="14.99"/>
    <n v="19.25"/>
    <n v="14"/>
    <x v="3"/>
    <n v="2"/>
    <n v="29.98"/>
    <n v="38.5"/>
    <n v="-8.52"/>
    <n v="0.77870129870129867"/>
  </r>
  <r>
    <x v="4"/>
    <d v="2025-07-25T10:06:38"/>
    <n v="15.99"/>
    <n v="13.22"/>
    <n v="16"/>
    <x v="4"/>
    <n v="2"/>
    <n v="31.98"/>
    <n v="26.44"/>
    <n v="5.5399999999999991"/>
    <n v="1.2095310136157338"/>
  </r>
  <r>
    <x v="5"/>
    <d v="2025-07-25T10:06:38"/>
    <n v="18.5"/>
    <n v="25.84"/>
    <n v="16"/>
    <x v="5"/>
    <n v="2"/>
    <n v="37"/>
    <n v="51.68"/>
    <n v="-14.68"/>
    <n v="0.71594427244582048"/>
  </r>
  <r>
    <x v="0"/>
    <d v="2025-07-25T10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0:21:37"/>
    <n v="41.95"/>
    <n v="49.27"/>
    <n v="38"/>
    <x v="1"/>
    <n v="1"/>
    <n v="41.95"/>
    <n v="49.27"/>
    <n v="-7.32"/>
    <n v="0.85143089100872738"/>
  </r>
  <r>
    <x v="2"/>
    <d v="2025-07-25T10:21:37"/>
    <n v="15"/>
    <n v="23.39"/>
    <n v="20"/>
    <x v="2"/>
    <n v="1"/>
    <n v="15"/>
    <n v="23.39"/>
    <n v="-8.39"/>
    <n v="0.64129970072680631"/>
  </r>
  <r>
    <x v="3"/>
    <d v="2025-07-25T10:21:37"/>
    <n v="14.99"/>
    <n v="19.25"/>
    <n v="14"/>
    <x v="3"/>
    <n v="2"/>
    <n v="29.98"/>
    <n v="38.5"/>
    <n v="-8.52"/>
    <n v="0.77870129870129867"/>
  </r>
  <r>
    <x v="4"/>
    <d v="2025-07-25T10:21:37"/>
    <n v="15.99"/>
    <n v="13.22"/>
    <n v="16"/>
    <x v="4"/>
    <n v="2"/>
    <n v="31.98"/>
    <n v="26.44"/>
    <n v="5.5399999999999991"/>
    <n v="1.2095310136157338"/>
  </r>
  <r>
    <x v="5"/>
    <d v="2025-07-25T10:21:37"/>
    <n v="18.5"/>
    <n v="25.84"/>
    <n v="16"/>
    <x v="5"/>
    <n v="2"/>
    <n v="37"/>
    <n v="51.68"/>
    <n v="-14.68"/>
    <n v="0.71594427244582048"/>
  </r>
  <r>
    <x v="0"/>
    <d v="2025-07-25T10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0:36:37"/>
    <n v="41.95"/>
    <n v="49.27"/>
    <n v="38"/>
    <x v="1"/>
    <n v="1"/>
    <n v="41.95"/>
    <n v="49.27"/>
    <n v="-7.32"/>
    <n v="0.85143089100872738"/>
  </r>
  <r>
    <x v="2"/>
    <d v="2025-07-25T10:36:37"/>
    <n v="15"/>
    <n v="23.39"/>
    <n v="20"/>
    <x v="2"/>
    <n v="1"/>
    <n v="15"/>
    <n v="23.39"/>
    <n v="-8.39"/>
    <n v="0.64129970072680631"/>
  </r>
  <r>
    <x v="3"/>
    <d v="2025-07-25T10:36:37"/>
    <n v="14.99"/>
    <n v="19.25"/>
    <n v="14"/>
    <x v="3"/>
    <n v="2"/>
    <n v="29.98"/>
    <n v="38.5"/>
    <n v="-8.52"/>
    <n v="0.77870129870129867"/>
  </r>
  <r>
    <x v="4"/>
    <d v="2025-07-25T10:36:37"/>
    <n v="15.99"/>
    <n v="13.22"/>
    <n v="16"/>
    <x v="4"/>
    <n v="2"/>
    <n v="31.98"/>
    <n v="26.44"/>
    <n v="5.5399999999999991"/>
    <n v="1.2095310136157338"/>
  </r>
  <r>
    <x v="5"/>
    <d v="2025-07-25T10:36:37"/>
    <n v="18.5"/>
    <n v="25.84"/>
    <n v="16"/>
    <x v="5"/>
    <n v="2"/>
    <n v="37"/>
    <n v="51.68"/>
    <n v="-14.68"/>
    <n v="0.71594427244582048"/>
  </r>
  <r>
    <x v="0"/>
    <d v="2025-07-25T10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0:51:37"/>
    <n v="41.95"/>
    <n v="49.27"/>
    <n v="38"/>
    <x v="1"/>
    <n v="1"/>
    <n v="41.95"/>
    <n v="49.27"/>
    <n v="-7.32"/>
    <n v="0.85143089100872738"/>
  </r>
  <r>
    <x v="2"/>
    <d v="2025-07-25T10:51:37"/>
    <n v="15"/>
    <n v="23.39"/>
    <n v="20"/>
    <x v="2"/>
    <n v="1"/>
    <n v="15"/>
    <n v="23.39"/>
    <n v="-8.39"/>
    <n v="0.64129970072680631"/>
  </r>
  <r>
    <x v="3"/>
    <d v="2025-07-25T10:51:37"/>
    <n v="14.99"/>
    <n v="19.25"/>
    <n v="14"/>
    <x v="3"/>
    <n v="2"/>
    <n v="29.98"/>
    <n v="38.5"/>
    <n v="-8.52"/>
    <n v="0.77870129870129867"/>
  </r>
  <r>
    <x v="4"/>
    <d v="2025-07-25T10:51:37"/>
    <n v="15.99"/>
    <n v="13.22"/>
    <n v="16"/>
    <x v="4"/>
    <n v="2"/>
    <n v="31.98"/>
    <n v="26.44"/>
    <n v="5.5399999999999991"/>
    <n v="1.2095310136157338"/>
  </r>
  <r>
    <x v="5"/>
    <d v="2025-07-25T10:51:37"/>
    <n v="18.5"/>
    <n v="25.84"/>
    <n v="16"/>
    <x v="5"/>
    <n v="2"/>
    <n v="37"/>
    <n v="51.68"/>
    <n v="-14.68"/>
    <n v="0.71594427244582048"/>
  </r>
  <r>
    <x v="0"/>
    <d v="2025-07-25T11:06:41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1:06:41"/>
    <n v="41.99"/>
    <n v="49.27"/>
    <n v="38"/>
    <x v="1"/>
    <n v="1"/>
    <n v="41.99"/>
    <n v="49.27"/>
    <n v="-7.2800000000000011"/>
    <n v="0.85224274406332456"/>
  </r>
  <r>
    <x v="2"/>
    <d v="2025-07-25T11:06:41"/>
    <n v="15"/>
    <n v="23.39"/>
    <n v="20"/>
    <x v="2"/>
    <n v="1"/>
    <n v="15"/>
    <n v="23.39"/>
    <n v="-8.39"/>
    <n v="0.64129970072680631"/>
  </r>
  <r>
    <x v="3"/>
    <d v="2025-07-25T11:06:41"/>
    <n v="14.99"/>
    <n v="19.25"/>
    <n v="14"/>
    <x v="3"/>
    <n v="2"/>
    <n v="29.98"/>
    <n v="38.5"/>
    <n v="-8.52"/>
    <n v="0.77870129870129867"/>
  </r>
  <r>
    <x v="4"/>
    <d v="2025-07-25T11:06:41"/>
    <n v="15.99"/>
    <n v="13.22"/>
    <n v="16"/>
    <x v="4"/>
    <n v="2"/>
    <n v="31.98"/>
    <n v="26.44"/>
    <n v="5.5399999999999991"/>
    <n v="1.2095310136157338"/>
  </r>
  <r>
    <x v="5"/>
    <d v="2025-07-25T11:06:41"/>
    <n v="16"/>
    <n v="25.84"/>
    <n v="16"/>
    <x v="5"/>
    <n v="2"/>
    <n v="32"/>
    <n v="51.68"/>
    <n v="-19.68"/>
    <n v="0.61919504643962853"/>
  </r>
  <r>
    <x v="0"/>
    <d v="2025-07-25T11:21:37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1:21:37"/>
    <n v="41.99"/>
    <n v="49.27"/>
    <n v="38"/>
    <x v="1"/>
    <n v="1"/>
    <n v="41.99"/>
    <n v="49.27"/>
    <n v="-7.2800000000000011"/>
    <n v="0.85224274406332456"/>
  </r>
  <r>
    <x v="2"/>
    <d v="2025-07-25T11:21:37"/>
    <n v="15"/>
    <n v="23.39"/>
    <n v="20"/>
    <x v="2"/>
    <n v="1"/>
    <n v="15"/>
    <n v="23.39"/>
    <n v="-8.39"/>
    <n v="0.64129970072680631"/>
  </r>
  <r>
    <x v="3"/>
    <d v="2025-07-25T11:21:37"/>
    <n v="14.99"/>
    <n v="19.25"/>
    <n v="14"/>
    <x v="3"/>
    <n v="2"/>
    <n v="29.98"/>
    <n v="38.5"/>
    <n v="-8.52"/>
    <n v="0.77870129870129867"/>
  </r>
  <r>
    <x v="4"/>
    <d v="2025-07-25T11:21:37"/>
    <n v="15.99"/>
    <n v="13.22"/>
    <n v="16"/>
    <x v="4"/>
    <n v="2"/>
    <n v="31.98"/>
    <n v="26.44"/>
    <n v="5.5399999999999991"/>
    <n v="1.2095310136157338"/>
  </r>
  <r>
    <x v="5"/>
    <d v="2025-07-25T11:21:37"/>
    <n v="16"/>
    <n v="25.84"/>
    <n v="16"/>
    <x v="5"/>
    <n v="2"/>
    <n v="32"/>
    <n v="51.68"/>
    <n v="-19.68"/>
    <n v="0.61919504643962853"/>
  </r>
  <r>
    <x v="0"/>
    <d v="2025-07-25T11:36:37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1:36:37"/>
    <n v="41.99"/>
    <n v="49.27"/>
    <n v="38"/>
    <x v="1"/>
    <n v="1"/>
    <n v="41.99"/>
    <n v="49.27"/>
    <n v="-7.2800000000000011"/>
    <n v="0.85224274406332456"/>
  </r>
  <r>
    <x v="2"/>
    <d v="2025-07-25T11:36:37"/>
    <n v="15"/>
    <n v="23.39"/>
    <n v="20"/>
    <x v="2"/>
    <n v="1"/>
    <n v="15"/>
    <n v="23.39"/>
    <n v="-8.39"/>
    <n v="0.64129970072680631"/>
  </r>
  <r>
    <x v="3"/>
    <d v="2025-07-25T11:36:37"/>
    <n v="14.99"/>
    <n v="19.25"/>
    <n v="14"/>
    <x v="3"/>
    <n v="2"/>
    <n v="29.98"/>
    <n v="38.5"/>
    <n v="-8.52"/>
    <n v="0.77870129870129867"/>
  </r>
  <r>
    <x v="4"/>
    <d v="2025-07-25T11:36:37"/>
    <n v="15.99"/>
    <n v="13.22"/>
    <n v="16"/>
    <x v="4"/>
    <n v="2"/>
    <n v="31.98"/>
    <n v="26.44"/>
    <n v="5.5399999999999991"/>
    <n v="1.2095310136157338"/>
  </r>
  <r>
    <x v="5"/>
    <d v="2025-07-25T11:36:37"/>
    <n v="16"/>
    <n v="25.84"/>
    <n v="16"/>
    <x v="5"/>
    <n v="2"/>
    <n v="32"/>
    <n v="51.68"/>
    <n v="-19.68"/>
    <n v="0.61919504643962853"/>
  </r>
  <r>
    <x v="0"/>
    <d v="2025-07-25T11:51:38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1:51:38"/>
    <n v="41.99"/>
    <n v="49.27"/>
    <n v="38"/>
    <x v="1"/>
    <n v="1"/>
    <n v="41.99"/>
    <n v="49.27"/>
    <n v="-7.2800000000000011"/>
    <n v="0.85224274406332456"/>
  </r>
  <r>
    <x v="2"/>
    <d v="2025-07-25T11:51:38"/>
    <n v="15"/>
    <n v="23.39"/>
    <n v="20"/>
    <x v="2"/>
    <n v="1"/>
    <n v="15"/>
    <n v="23.39"/>
    <n v="-8.39"/>
    <n v="0.64129970072680631"/>
  </r>
  <r>
    <x v="3"/>
    <d v="2025-07-25T11:51:38"/>
    <n v="14.99"/>
    <n v="19.25"/>
    <n v="14"/>
    <x v="3"/>
    <n v="2"/>
    <n v="29.98"/>
    <n v="38.5"/>
    <n v="-8.52"/>
    <n v="0.77870129870129867"/>
  </r>
  <r>
    <x v="4"/>
    <d v="2025-07-25T11:51:38"/>
    <n v="15.99"/>
    <n v="13.22"/>
    <n v="16"/>
    <x v="4"/>
    <n v="2"/>
    <n v="31.98"/>
    <n v="26.44"/>
    <n v="5.5399999999999991"/>
    <n v="1.2095310136157338"/>
  </r>
  <r>
    <x v="5"/>
    <d v="2025-07-25T11:51:38"/>
    <n v="16"/>
    <n v="25.84"/>
    <n v="16"/>
    <x v="5"/>
    <n v="2"/>
    <n v="32"/>
    <n v="51.68"/>
    <n v="-19.68"/>
    <n v="0.61919504643962853"/>
  </r>
  <r>
    <x v="0"/>
    <d v="2025-07-25T12:06:37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2:06:37"/>
    <n v="41.99"/>
    <n v="49.27"/>
    <n v="38"/>
    <x v="1"/>
    <n v="1"/>
    <n v="41.99"/>
    <n v="49.27"/>
    <n v="-7.2800000000000011"/>
    <n v="0.85224274406332456"/>
  </r>
  <r>
    <x v="2"/>
    <d v="2025-07-25T12:06:37"/>
    <n v="15"/>
    <n v="23.39"/>
    <n v="20"/>
    <x v="2"/>
    <n v="1"/>
    <n v="15"/>
    <n v="23.39"/>
    <n v="-8.39"/>
    <n v="0.64129970072680631"/>
  </r>
  <r>
    <x v="3"/>
    <d v="2025-07-25T12:06:37"/>
    <n v="14.99"/>
    <n v="19.25"/>
    <n v="14"/>
    <x v="3"/>
    <n v="2"/>
    <n v="29.98"/>
    <n v="38.5"/>
    <n v="-8.52"/>
    <n v="0.77870129870129867"/>
  </r>
  <r>
    <x v="4"/>
    <d v="2025-07-25T12:06:37"/>
    <n v="15.99"/>
    <n v="13.22"/>
    <n v="16"/>
    <x v="4"/>
    <n v="2"/>
    <n v="31.98"/>
    <n v="26.44"/>
    <n v="5.5399999999999991"/>
    <n v="1.2095310136157338"/>
  </r>
  <r>
    <x v="5"/>
    <d v="2025-07-25T12:06:37"/>
    <n v="16"/>
    <n v="25.84"/>
    <n v="16"/>
    <x v="5"/>
    <n v="2"/>
    <n v="32"/>
    <n v="51.68"/>
    <n v="-19.68"/>
    <n v="0.61919504643962853"/>
  </r>
  <r>
    <x v="0"/>
    <d v="2025-07-25T12:21:37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2:21:37"/>
    <n v="41.99"/>
    <n v="49.27"/>
    <n v="38"/>
    <x v="1"/>
    <n v="1"/>
    <n v="41.99"/>
    <n v="49.27"/>
    <n v="-7.2800000000000011"/>
    <n v="0.85224274406332456"/>
  </r>
  <r>
    <x v="2"/>
    <d v="2025-07-25T12:21:37"/>
    <n v="15"/>
    <n v="23.39"/>
    <n v="20"/>
    <x v="2"/>
    <n v="1"/>
    <n v="15"/>
    <n v="23.39"/>
    <n v="-8.39"/>
    <n v="0.64129970072680631"/>
  </r>
  <r>
    <x v="3"/>
    <d v="2025-07-25T12:21:37"/>
    <n v="14.99"/>
    <n v="19.25"/>
    <n v="14"/>
    <x v="3"/>
    <n v="2"/>
    <n v="29.98"/>
    <n v="38.5"/>
    <n v="-8.52"/>
    <n v="0.77870129870129867"/>
  </r>
  <r>
    <x v="4"/>
    <d v="2025-07-25T12:21:37"/>
    <n v="15.99"/>
    <n v="13.22"/>
    <n v="16"/>
    <x v="4"/>
    <n v="2"/>
    <n v="31.98"/>
    <n v="26.44"/>
    <n v="5.5399999999999991"/>
    <n v="1.2095310136157338"/>
  </r>
  <r>
    <x v="5"/>
    <d v="2025-07-25T12:21:37"/>
    <n v="16"/>
    <n v="25.84"/>
    <n v="16"/>
    <x v="5"/>
    <n v="2"/>
    <n v="32"/>
    <n v="51.68"/>
    <n v="-19.68"/>
    <n v="0.61919504643962853"/>
  </r>
  <r>
    <x v="0"/>
    <d v="2025-07-25T12:36:37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2:36:37"/>
    <n v="41.99"/>
    <n v="49.27"/>
    <n v="38"/>
    <x v="1"/>
    <n v="1"/>
    <n v="41.99"/>
    <n v="49.27"/>
    <n v="-7.2800000000000011"/>
    <n v="0.85224274406332456"/>
  </r>
  <r>
    <x v="2"/>
    <d v="2025-07-25T12:36:37"/>
    <n v="15"/>
    <n v="23.39"/>
    <n v="20"/>
    <x v="2"/>
    <n v="1"/>
    <n v="15"/>
    <n v="23.39"/>
    <n v="-8.39"/>
    <n v="0.64129970072680631"/>
  </r>
  <r>
    <x v="3"/>
    <d v="2025-07-25T12:36:37"/>
    <n v="14.99"/>
    <n v="19.25"/>
    <n v="14"/>
    <x v="3"/>
    <n v="2"/>
    <n v="29.98"/>
    <n v="38.5"/>
    <n v="-8.52"/>
    <n v="0.77870129870129867"/>
  </r>
  <r>
    <x v="4"/>
    <d v="2025-07-25T12:36:37"/>
    <n v="15.99"/>
    <n v="13.22"/>
    <n v="16"/>
    <x v="4"/>
    <n v="2"/>
    <n v="31.98"/>
    <n v="26.44"/>
    <n v="5.5399999999999991"/>
    <n v="1.2095310136157338"/>
  </r>
  <r>
    <x v="5"/>
    <d v="2025-07-25T12:36:37"/>
    <n v="16"/>
    <n v="25.84"/>
    <n v="16"/>
    <x v="5"/>
    <n v="2"/>
    <n v="32"/>
    <n v="51.68"/>
    <n v="-19.68"/>
    <n v="0.61919504643962853"/>
  </r>
  <r>
    <x v="0"/>
    <d v="2025-07-25T12:51:37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2:51:37"/>
    <n v="41.99"/>
    <n v="49.27"/>
    <n v="38"/>
    <x v="1"/>
    <n v="1"/>
    <n v="41.99"/>
    <n v="49.27"/>
    <n v="-7.2800000000000011"/>
    <n v="0.85224274406332456"/>
  </r>
  <r>
    <x v="2"/>
    <d v="2025-07-25T12:51:37"/>
    <n v="15"/>
    <n v="23.39"/>
    <n v="20"/>
    <x v="2"/>
    <n v="1"/>
    <n v="15"/>
    <n v="23.39"/>
    <n v="-8.39"/>
    <n v="0.64129970072680631"/>
  </r>
  <r>
    <x v="3"/>
    <d v="2025-07-25T12:51:37"/>
    <n v="14.99"/>
    <n v="19.25"/>
    <n v="14"/>
    <x v="3"/>
    <n v="2"/>
    <n v="29.98"/>
    <n v="38.5"/>
    <n v="-8.52"/>
    <n v="0.77870129870129867"/>
  </r>
  <r>
    <x v="4"/>
    <d v="2025-07-25T12:51:37"/>
    <n v="15.99"/>
    <n v="13.22"/>
    <n v="16"/>
    <x v="4"/>
    <n v="2"/>
    <n v="31.98"/>
    <n v="26.44"/>
    <n v="5.5399999999999991"/>
    <n v="1.2095310136157338"/>
  </r>
  <r>
    <x v="5"/>
    <d v="2025-07-25T12:51:37"/>
    <n v="16"/>
    <n v="25.84"/>
    <n v="16"/>
    <x v="5"/>
    <n v="2"/>
    <n v="32"/>
    <n v="51.68"/>
    <n v="-19.68"/>
    <n v="0.61919504643962853"/>
  </r>
  <r>
    <x v="0"/>
    <d v="2025-07-25T13:06:37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3:06:37"/>
    <n v="41.99"/>
    <n v="49.27"/>
    <n v="38"/>
    <x v="1"/>
    <n v="1"/>
    <n v="41.99"/>
    <n v="49.27"/>
    <n v="-7.2800000000000011"/>
    <n v="0.85224274406332456"/>
  </r>
  <r>
    <x v="2"/>
    <d v="2025-07-25T13:06:37"/>
    <n v="15"/>
    <n v="23.39"/>
    <n v="20"/>
    <x v="2"/>
    <n v="1"/>
    <n v="15"/>
    <n v="23.39"/>
    <n v="-8.39"/>
    <n v="0.64129970072680631"/>
  </r>
  <r>
    <x v="3"/>
    <d v="2025-07-25T13:06:37"/>
    <n v="14.99"/>
    <n v="19.25"/>
    <n v="14"/>
    <x v="3"/>
    <n v="2"/>
    <n v="29.98"/>
    <n v="38.5"/>
    <n v="-8.52"/>
    <n v="0.77870129870129867"/>
  </r>
  <r>
    <x v="4"/>
    <d v="2025-07-25T13:06:37"/>
    <n v="15.99"/>
    <n v="13.22"/>
    <n v="16"/>
    <x v="4"/>
    <n v="2"/>
    <n v="31.98"/>
    <n v="26.44"/>
    <n v="5.5399999999999991"/>
    <n v="1.2095310136157338"/>
  </r>
  <r>
    <x v="5"/>
    <d v="2025-07-25T13:06:37"/>
    <n v="16"/>
    <n v="25.84"/>
    <n v="16"/>
    <x v="5"/>
    <n v="2"/>
    <n v="32"/>
    <n v="51.68"/>
    <n v="-19.68"/>
    <n v="0.61919504643962853"/>
  </r>
  <r>
    <x v="0"/>
    <d v="2025-07-25T13:21:37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3:21:37"/>
    <n v="41.99"/>
    <n v="49.27"/>
    <n v="38"/>
    <x v="1"/>
    <n v="1"/>
    <n v="41.99"/>
    <n v="49.27"/>
    <n v="-7.2800000000000011"/>
    <n v="0.85224274406332456"/>
  </r>
  <r>
    <x v="2"/>
    <d v="2025-07-25T13:21:37"/>
    <n v="15"/>
    <n v="23.39"/>
    <n v="20"/>
    <x v="2"/>
    <n v="1"/>
    <n v="15"/>
    <n v="23.39"/>
    <n v="-8.39"/>
    <n v="0.64129970072680631"/>
  </r>
  <r>
    <x v="3"/>
    <d v="2025-07-25T13:21:37"/>
    <n v="14.99"/>
    <n v="19.25"/>
    <n v="14"/>
    <x v="3"/>
    <n v="2"/>
    <n v="29.98"/>
    <n v="38.5"/>
    <n v="-8.52"/>
    <n v="0.77870129870129867"/>
  </r>
  <r>
    <x v="4"/>
    <d v="2025-07-25T13:21:37"/>
    <n v="15.99"/>
    <n v="13.22"/>
    <n v="16"/>
    <x v="4"/>
    <n v="2"/>
    <n v="31.98"/>
    <n v="26.44"/>
    <n v="5.5399999999999991"/>
    <n v="1.2095310136157338"/>
  </r>
  <r>
    <x v="5"/>
    <d v="2025-07-25T13:21:37"/>
    <n v="16"/>
    <n v="25.84"/>
    <n v="16"/>
    <x v="5"/>
    <n v="2"/>
    <n v="32"/>
    <n v="51.68"/>
    <n v="-19.68"/>
    <n v="0.61919504643962853"/>
  </r>
  <r>
    <x v="0"/>
    <d v="2025-07-25T13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3:36:37"/>
    <n v="41.99"/>
    <n v="49.27"/>
    <n v="38"/>
    <x v="1"/>
    <n v="1"/>
    <n v="41.99"/>
    <n v="49.27"/>
    <n v="-7.2800000000000011"/>
    <n v="0.85224274406332456"/>
  </r>
  <r>
    <x v="2"/>
    <d v="2025-07-25T13:36:37"/>
    <n v="15"/>
    <n v="23.39"/>
    <n v="20"/>
    <x v="2"/>
    <n v="1"/>
    <n v="15"/>
    <n v="23.39"/>
    <n v="-8.39"/>
    <n v="0.64129970072680631"/>
  </r>
  <r>
    <x v="3"/>
    <d v="2025-07-25T13:36:37"/>
    <n v="14.99"/>
    <n v="19.25"/>
    <n v="14"/>
    <x v="3"/>
    <n v="2"/>
    <n v="29.98"/>
    <n v="38.5"/>
    <n v="-8.52"/>
    <n v="0.77870129870129867"/>
  </r>
  <r>
    <x v="4"/>
    <d v="2025-07-25T13:36:37"/>
    <n v="16.510000000000002"/>
    <n v="13.22"/>
    <n v="16"/>
    <x v="4"/>
    <n v="2"/>
    <n v="33.020000000000003"/>
    <n v="26.44"/>
    <n v="6.5800000000000018"/>
    <n v="1.2488653555219364"/>
  </r>
  <r>
    <x v="5"/>
    <d v="2025-07-25T13:36:37"/>
    <n v="16"/>
    <n v="25.84"/>
    <n v="16"/>
    <x v="5"/>
    <n v="2"/>
    <n v="32"/>
    <n v="51.68"/>
    <n v="-19.68"/>
    <n v="0.61919504643962853"/>
  </r>
  <r>
    <x v="0"/>
    <d v="2025-07-25T13:51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3:51:38"/>
    <n v="41.99"/>
    <n v="49.27"/>
    <n v="38"/>
    <x v="1"/>
    <n v="1"/>
    <n v="41.99"/>
    <n v="49.27"/>
    <n v="-7.2800000000000011"/>
    <n v="0.85224274406332456"/>
  </r>
  <r>
    <x v="2"/>
    <d v="2025-07-25T13:51:38"/>
    <n v="15"/>
    <n v="23.39"/>
    <n v="20"/>
    <x v="2"/>
    <n v="1"/>
    <n v="15"/>
    <n v="23.39"/>
    <n v="-8.39"/>
    <n v="0.64129970072680631"/>
  </r>
  <r>
    <x v="3"/>
    <d v="2025-07-25T13:51:38"/>
    <n v="14.99"/>
    <n v="19.25"/>
    <n v="14"/>
    <x v="3"/>
    <n v="2"/>
    <n v="29.98"/>
    <n v="38.5"/>
    <n v="-8.52"/>
    <n v="0.77870129870129867"/>
  </r>
  <r>
    <x v="4"/>
    <d v="2025-07-25T13:51:38"/>
    <n v="16.510000000000002"/>
    <n v="13.22"/>
    <n v="16"/>
    <x v="4"/>
    <n v="2"/>
    <n v="33.020000000000003"/>
    <n v="26.44"/>
    <n v="6.5800000000000018"/>
    <n v="1.2488653555219364"/>
  </r>
  <r>
    <x v="5"/>
    <d v="2025-07-25T13:51:38"/>
    <n v="16"/>
    <n v="25.84"/>
    <n v="16"/>
    <x v="5"/>
    <n v="2"/>
    <n v="32"/>
    <n v="51.68"/>
    <n v="-19.68"/>
    <n v="0.61919504643962853"/>
  </r>
  <r>
    <x v="0"/>
    <d v="2025-07-25T14:0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4:06:37"/>
    <n v="41.99"/>
    <n v="49.27"/>
    <n v="38"/>
    <x v="1"/>
    <n v="1"/>
    <n v="41.99"/>
    <n v="49.27"/>
    <n v="-7.2800000000000011"/>
    <n v="0.85224274406332456"/>
  </r>
  <r>
    <x v="2"/>
    <d v="2025-07-25T14:06:37"/>
    <n v="15"/>
    <n v="23.39"/>
    <n v="20"/>
    <x v="2"/>
    <n v="1"/>
    <n v="15"/>
    <n v="23.39"/>
    <n v="-8.39"/>
    <n v="0.64129970072680631"/>
  </r>
  <r>
    <x v="3"/>
    <d v="2025-07-25T14:06:37"/>
    <n v="14.99"/>
    <n v="19.25"/>
    <n v="14"/>
    <x v="3"/>
    <n v="2"/>
    <n v="29.98"/>
    <n v="38.5"/>
    <n v="-8.52"/>
    <n v="0.77870129870129867"/>
  </r>
  <r>
    <x v="4"/>
    <d v="2025-07-25T14:06:37"/>
    <n v="16.510000000000002"/>
    <n v="13.22"/>
    <n v="16"/>
    <x v="4"/>
    <n v="2"/>
    <n v="33.020000000000003"/>
    <n v="26.44"/>
    <n v="6.5800000000000018"/>
    <n v="1.2488653555219364"/>
  </r>
  <r>
    <x v="5"/>
    <d v="2025-07-25T14:06:37"/>
    <n v="16"/>
    <n v="25.84"/>
    <n v="16"/>
    <x v="5"/>
    <n v="2"/>
    <n v="32"/>
    <n v="51.68"/>
    <n v="-19.68"/>
    <n v="0.61919504643962853"/>
  </r>
  <r>
    <x v="0"/>
    <d v="2025-07-25T14:21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4:21:38"/>
    <n v="41.99"/>
    <n v="49.27"/>
    <n v="38"/>
    <x v="1"/>
    <n v="1"/>
    <n v="41.99"/>
    <n v="49.27"/>
    <n v="-7.2800000000000011"/>
    <n v="0.85224274406332456"/>
  </r>
  <r>
    <x v="2"/>
    <d v="2025-07-25T14:21:38"/>
    <n v="15"/>
    <n v="23.39"/>
    <n v="20"/>
    <x v="2"/>
    <n v="1"/>
    <n v="15"/>
    <n v="23.39"/>
    <n v="-8.39"/>
    <n v="0.64129970072680631"/>
  </r>
  <r>
    <x v="3"/>
    <d v="2025-07-25T14:21:38"/>
    <n v="14.99"/>
    <n v="19.25"/>
    <n v="14"/>
    <x v="3"/>
    <n v="2"/>
    <n v="29.98"/>
    <n v="38.5"/>
    <n v="-8.52"/>
    <n v="0.77870129870129867"/>
  </r>
  <r>
    <x v="4"/>
    <d v="2025-07-25T14:21:38"/>
    <n v="16.510000000000002"/>
    <n v="13.22"/>
    <n v="16"/>
    <x v="4"/>
    <n v="2"/>
    <n v="33.020000000000003"/>
    <n v="26.44"/>
    <n v="6.5800000000000018"/>
    <n v="1.2488653555219364"/>
  </r>
  <r>
    <x v="5"/>
    <d v="2025-07-25T14:21:38"/>
    <n v="16"/>
    <n v="25.84"/>
    <n v="16"/>
    <x v="5"/>
    <n v="2"/>
    <n v="32"/>
    <n v="51.68"/>
    <n v="-19.68"/>
    <n v="0.61919504643962853"/>
  </r>
  <r>
    <x v="0"/>
    <d v="2025-07-25T14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4:36:37"/>
    <n v="41.99"/>
    <n v="49.27"/>
    <n v="38"/>
    <x v="1"/>
    <n v="1"/>
    <n v="41.99"/>
    <n v="49.27"/>
    <n v="-7.2800000000000011"/>
    <n v="0.85224274406332456"/>
  </r>
  <r>
    <x v="2"/>
    <d v="2025-07-25T14:36:37"/>
    <n v="15"/>
    <n v="23.39"/>
    <n v="20"/>
    <x v="2"/>
    <n v="1"/>
    <n v="15"/>
    <n v="23.39"/>
    <n v="-8.39"/>
    <n v="0.64129970072680631"/>
  </r>
  <r>
    <x v="3"/>
    <d v="2025-07-25T14:36:37"/>
    <n v="14.99"/>
    <n v="19.25"/>
    <n v="14"/>
    <x v="3"/>
    <n v="2"/>
    <n v="29.98"/>
    <n v="38.5"/>
    <n v="-8.52"/>
    <n v="0.77870129870129867"/>
  </r>
  <r>
    <x v="4"/>
    <d v="2025-07-25T14:36:37"/>
    <n v="16.510000000000002"/>
    <n v="13.22"/>
    <n v="16"/>
    <x v="4"/>
    <n v="2"/>
    <n v="33.020000000000003"/>
    <n v="26.44"/>
    <n v="6.5800000000000018"/>
    <n v="1.2488653555219364"/>
  </r>
  <r>
    <x v="5"/>
    <d v="2025-07-25T14:36:37"/>
    <n v="16"/>
    <n v="25.84"/>
    <n v="16"/>
    <x v="5"/>
    <n v="2"/>
    <n v="32"/>
    <n v="51.68"/>
    <n v="-19.68"/>
    <n v="0.61919504643962853"/>
  </r>
  <r>
    <x v="0"/>
    <d v="2025-07-25T14:51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4:51:38"/>
    <n v="41.99"/>
    <n v="49.27"/>
    <n v="38"/>
    <x v="1"/>
    <n v="1"/>
    <n v="41.99"/>
    <n v="49.27"/>
    <n v="-7.2800000000000011"/>
    <n v="0.85224274406332456"/>
  </r>
  <r>
    <x v="2"/>
    <d v="2025-07-25T14:51:38"/>
    <n v="15"/>
    <n v="23.39"/>
    <n v="20"/>
    <x v="2"/>
    <n v="1"/>
    <n v="15"/>
    <n v="23.39"/>
    <n v="-8.39"/>
    <n v="0.64129970072680631"/>
  </r>
  <r>
    <x v="3"/>
    <d v="2025-07-25T14:51:38"/>
    <n v="14.99"/>
    <n v="19.25"/>
    <n v="14"/>
    <x v="3"/>
    <n v="2"/>
    <n v="29.98"/>
    <n v="38.5"/>
    <n v="-8.52"/>
    <n v="0.77870129870129867"/>
  </r>
  <r>
    <x v="4"/>
    <d v="2025-07-25T14:51:38"/>
    <n v="16.510000000000002"/>
    <n v="13.22"/>
    <n v="16"/>
    <x v="4"/>
    <n v="2"/>
    <n v="33.020000000000003"/>
    <n v="26.44"/>
    <n v="6.5800000000000018"/>
    <n v="1.2488653555219364"/>
  </r>
  <r>
    <x v="5"/>
    <d v="2025-07-25T14:51:38"/>
    <n v="16"/>
    <n v="25.84"/>
    <n v="16"/>
    <x v="5"/>
    <n v="2"/>
    <n v="32"/>
    <n v="51.68"/>
    <n v="-19.68"/>
    <n v="0.61919504643962853"/>
  </r>
  <r>
    <x v="0"/>
    <d v="2025-07-25T15:0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5:06:37"/>
    <n v="41.99"/>
    <n v="49.27"/>
    <n v="38"/>
    <x v="1"/>
    <n v="1"/>
    <n v="41.99"/>
    <n v="49.27"/>
    <n v="-7.2800000000000011"/>
    <n v="0.85224274406332456"/>
  </r>
  <r>
    <x v="2"/>
    <d v="2025-07-25T15:06:37"/>
    <n v="15"/>
    <n v="23.39"/>
    <n v="20"/>
    <x v="2"/>
    <n v="1"/>
    <n v="15"/>
    <n v="23.39"/>
    <n v="-8.39"/>
    <n v="0.64129970072680631"/>
  </r>
  <r>
    <x v="3"/>
    <d v="2025-07-25T15:06:37"/>
    <n v="14.99"/>
    <n v="19.25"/>
    <n v="14"/>
    <x v="3"/>
    <n v="2"/>
    <n v="29.98"/>
    <n v="38.5"/>
    <n v="-8.52"/>
    <n v="0.77870129870129867"/>
  </r>
  <r>
    <x v="4"/>
    <d v="2025-07-25T15:06:37"/>
    <n v="16.510000000000002"/>
    <n v="13.22"/>
    <n v="16"/>
    <x v="4"/>
    <n v="2"/>
    <n v="33.020000000000003"/>
    <n v="26.44"/>
    <n v="6.5800000000000018"/>
    <n v="1.2488653555219364"/>
  </r>
  <r>
    <x v="5"/>
    <d v="2025-07-25T15:06:37"/>
    <n v="16"/>
    <n v="25.84"/>
    <n v="16"/>
    <x v="5"/>
    <n v="2"/>
    <n v="32"/>
    <n v="51.68"/>
    <n v="-19.68"/>
    <n v="0.61919504643962853"/>
  </r>
  <r>
    <x v="0"/>
    <d v="2025-07-25T15:21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5:21:38"/>
    <n v="41.99"/>
    <n v="49.27"/>
    <n v="38"/>
    <x v="1"/>
    <n v="1"/>
    <n v="41.99"/>
    <n v="49.27"/>
    <n v="-7.2800000000000011"/>
    <n v="0.85224274406332456"/>
  </r>
  <r>
    <x v="2"/>
    <d v="2025-07-25T15:21:38"/>
    <n v="15"/>
    <n v="23.39"/>
    <n v="20"/>
    <x v="2"/>
    <n v="1"/>
    <n v="15"/>
    <n v="23.39"/>
    <n v="-8.39"/>
    <n v="0.64129970072680631"/>
  </r>
  <r>
    <x v="3"/>
    <d v="2025-07-25T15:21:38"/>
    <n v="14.99"/>
    <n v="19.25"/>
    <n v="14"/>
    <x v="3"/>
    <n v="2"/>
    <n v="29.98"/>
    <n v="38.5"/>
    <n v="-8.52"/>
    <n v="0.77870129870129867"/>
  </r>
  <r>
    <x v="4"/>
    <d v="2025-07-25T15:21:38"/>
    <n v="15.99"/>
    <n v="13.22"/>
    <n v="16"/>
    <x v="4"/>
    <n v="2"/>
    <n v="31.98"/>
    <n v="26.44"/>
    <n v="5.5399999999999991"/>
    <n v="1.2095310136157338"/>
  </r>
  <r>
    <x v="5"/>
    <d v="2025-07-25T15:21:38"/>
    <n v="16"/>
    <n v="25.84"/>
    <n v="16"/>
    <x v="5"/>
    <n v="2"/>
    <n v="32"/>
    <n v="51.68"/>
    <n v="-19.68"/>
    <n v="0.61919504643962853"/>
  </r>
  <r>
    <x v="0"/>
    <d v="2025-07-25T15:36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5:36:38"/>
    <n v="41.99"/>
    <n v="49.27"/>
    <n v="38"/>
    <x v="1"/>
    <n v="1"/>
    <n v="41.99"/>
    <n v="49.27"/>
    <n v="-7.2800000000000011"/>
    <n v="0.85224274406332456"/>
  </r>
  <r>
    <x v="2"/>
    <d v="2025-07-25T15:36:38"/>
    <n v="15"/>
    <n v="23.39"/>
    <n v="20"/>
    <x v="2"/>
    <n v="1"/>
    <n v="15"/>
    <n v="23.39"/>
    <n v="-8.39"/>
    <n v="0.64129970072680631"/>
  </r>
  <r>
    <x v="3"/>
    <d v="2025-07-25T15:36:38"/>
    <n v="14.99"/>
    <n v="19.25"/>
    <n v="14"/>
    <x v="3"/>
    <n v="2"/>
    <n v="29.98"/>
    <n v="38.5"/>
    <n v="-8.52"/>
    <n v="0.77870129870129867"/>
  </r>
  <r>
    <x v="4"/>
    <d v="2025-07-25T15:36:38"/>
    <n v="15.99"/>
    <n v="13.22"/>
    <n v="16"/>
    <x v="4"/>
    <n v="2"/>
    <n v="31.98"/>
    <n v="26.44"/>
    <n v="5.5399999999999991"/>
    <n v="1.2095310136157338"/>
  </r>
  <r>
    <x v="5"/>
    <d v="2025-07-25T15:36:38"/>
    <n v="16"/>
    <n v="25.84"/>
    <n v="16"/>
    <x v="5"/>
    <n v="2"/>
    <n v="32"/>
    <n v="51.68"/>
    <n v="-19.68"/>
    <n v="0.61919504643962853"/>
  </r>
  <r>
    <x v="0"/>
    <d v="2025-07-25T15:51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5:51:38"/>
    <n v="41.99"/>
    <n v="49.27"/>
    <n v="38"/>
    <x v="1"/>
    <n v="1"/>
    <n v="41.99"/>
    <n v="49.27"/>
    <n v="-7.2800000000000011"/>
    <n v="0.85224274406332456"/>
  </r>
  <r>
    <x v="2"/>
    <d v="2025-07-25T15:51:38"/>
    <n v="15"/>
    <n v="23.39"/>
    <n v="20"/>
    <x v="2"/>
    <n v="1"/>
    <n v="15"/>
    <n v="23.39"/>
    <n v="-8.39"/>
    <n v="0.64129970072680631"/>
  </r>
  <r>
    <x v="3"/>
    <d v="2025-07-25T15:51:38"/>
    <n v="14.99"/>
    <n v="19.25"/>
    <n v="14"/>
    <x v="3"/>
    <n v="2"/>
    <n v="29.98"/>
    <n v="38.5"/>
    <n v="-8.52"/>
    <n v="0.77870129870129867"/>
  </r>
  <r>
    <x v="4"/>
    <d v="2025-07-25T15:51:38"/>
    <n v="15.99"/>
    <n v="13.22"/>
    <n v="16"/>
    <x v="4"/>
    <n v="2"/>
    <n v="31.98"/>
    <n v="26.44"/>
    <n v="5.5399999999999991"/>
    <n v="1.2095310136157338"/>
  </r>
  <r>
    <x v="5"/>
    <d v="2025-07-25T15:51:38"/>
    <n v="16"/>
    <n v="25.84"/>
    <n v="16"/>
    <x v="5"/>
    <n v="2"/>
    <n v="32"/>
    <n v="51.68"/>
    <n v="-19.68"/>
    <n v="0.61919504643962853"/>
  </r>
  <r>
    <x v="0"/>
    <d v="2025-07-25T16:06:38"/>
    <n v="74.989999999999995"/>
    <n v="66.260000000000005"/>
    <n v="65"/>
    <x v="0"/>
    <n v="2"/>
    <n v="149.97999999999999"/>
    <n v="132.52000000000001"/>
    <n v="17.45999999999998"/>
    <n v="1.1317536975550859"/>
  </r>
  <r>
    <x v="2"/>
    <d v="2025-07-25T16:06:38"/>
    <n v="15"/>
    <n v="23.39"/>
    <n v="20"/>
    <x v="2"/>
    <n v="1"/>
    <n v="15"/>
    <n v="23.39"/>
    <n v="-8.39"/>
    <n v="0.64129970072680631"/>
  </r>
  <r>
    <x v="3"/>
    <d v="2025-07-25T16:06:38"/>
    <n v="14.99"/>
    <n v="19.25"/>
    <n v="14"/>
    <x v="3"/>
    <n v="2"/>
    <n v="29.98"/>
    <n v="38.5"/>
    <n v="-8.52"/>
    <n v="0.77870129870129867"/>
  </r>
  <r>
    <x v="4"/>
    <d v="2025-07-25T16:06:38"/>
    <n v="15.99"/>
    <n v="13.22"/>
    <n v="16"/>
    <x v="4"/>
    <n v="2"/>
    <n v="31.98"/>
    <n v="26.44"/>
    <n v="5.5399999999999991"/>
    <n v="1.2095310136157338"/>
  </r>
  <r>
    <x v="5"/>
    <d v="2025-07-25T16:06:38"/>
    <n v="16"/>
    <n v="25.84"/>
    <n v="16"/>
    <x v="5"/>
    <n v="2"/>
    <n v="32"/>
    <n v="51.68"/>
    <n v="-19.68"/>
    <n v="0.61919504643962853"/>
  </r>
  <r>
    <x v="0"/>
    <d v="2025-07-25T16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6:21:37"/>
    <n v="41.99"/>
    <n v="49.27"/>
    <n v="38"/>
    <x v="1"/>
    <n v="1"/>
    <n v="41.99"/>
    <n v="49.27"/>
    <n v="-7.2800000000000011"/>
    <n v="0.85224274406332456"/>
  </r>
  <r>
    <x v="2"/>
    <d v="2025-07-25T16:21:37"/>
    <n v="15"/>
    <n v="23.39"/>
    <n v="20"/>
    <x v="2"/>
    <n v="1"/>
    <n v="15"/>
    <n v="23.39"/>
    <n v="-8.39"/>
    <n v="0.64129970072680631"/>
  </r>
  <r>
    <x v="3"/>
    <d v="2025-07-25T16:21:37"/>
    <n v="14.99"/>
    <n v="19.25"/>
    <n v="14"/>
    <x v="3"/>
    <n v="2"/>
    <n v="29.98"/>
    <n v="38.5"/>
    <n v="-8.52"/>
    <n v="0.77870129870129867"/>
  </r>
  <r>
    <x v="4"/>
    <d v="2025-07-25T16:21:37"/>
    <n v="15.99"/>
    <n v="13.22"/>
    <n v="16"/>
    <x v="4"/>
    <n v="2"/>
    <n v="31.98"/>
    <n v="26.44"/>
    <n v="5.5399999999999991"/>
    <n v="1.2095310136157338"/>
  </r>
  <r>
    <x v="5"/>
    <d v="2025-07-25T16:21:37"/>
    <n v="16"/>
    <n v="25.84"/>
    <n v="16"/>
    <x v="5"/>
    <n v="2"/>
    <n v="32"/>
    <n v="51.68"/>
    <n v="-19.68"/>
    <n v="0.61919504643962853"/>
  </r>
  <r>
    <x v="0"/>
    <d v="2025-07-25T16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6:36:37"/>
    <n v="41.99"/>
    <n v="49.27"/>
    <n v="38"/>
    <x v="1"/>
    <n v="1"/>
    <n v="41.99"/>
    <n v="49.27"/>
    <n v="-7.2800000000000011"/>
    <n v="0.85224274406332456"/>
  </r>
  <r>
    <x v="2"/>
    <d v="2025-07-25T16:36:37"/>
    <n v="15"/>
    <n v="23.39"/>
    <n v="20"/>
    <x v="2"/>
    <n v="1"/>
    <n v="15"/>
    <n v="23.39"/>
    <n v="-8.39"/>
    <n v="0.64129970072680631"/>
  </r>
  <r>
    <x v="3"/>
    <d v="2025-07-25T16:36:37"/>
    <n v="14.99"/>
    <n v="19.25"/>
    <n v="14"/>
    <x v="3"/>
    <n v="2"/>
    <n v="29.98"/>
    <n v="38.5"/>
    <n v="-8.52"/>
    <n v="0.77870129870129867"/>
  </r>
  <r>
    <x v="4"/>
    <d v="2025-07-25T16:36:37"/>
    <n v="15.99"/>
    <n v="13.22"/>
    <n v="16"/>
    <x v="4"/>
    <n v="2"/>
    <n v="31.98"/>
    <n v="26.44"/>
    <n v="5.5399999999999991"/>
    <n v="1.2095310136157338"/>
  </r>
  <r>
    <x v="5"/>
    <d v="2025-07-25T16:36:37"/>
    <n v="16"/>
    <n v="25.84"/>
    <n v="16"/>
    <x v="5"/>
    <n v="2"/>
    <n v="32"/>
    <n v="51.68"/>
    <n v="-19.68"/>
    <n v="0.61919504643962853"/>
  </r>
  <r>
    <x v="0"/>
    <d v="2025-07-25T16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6:51:37"/>
    <n v="41.99"/>
    <n v="49.27"/>
    <n v="38"/>
    <x v="1"/>
    <n v="1"/>
    <n v="41.99"/>
    <n v="49.27"/>
    <n v="-7.2800000000000011"/>
    <n v="0.85224274406332456"/>
  </r>
  <r>
    <x v="2"/>
    <d v="2025-07-25T16:51:37"/>
    <n v="15"/>
    <n v="23.39"/>
    <n v="20"/>
    <x v="2"/>
    <n v="1"/>
    <n v="15"/>
    <n v="23.39"/>
    <n v="-8.39"/>
    <n v="0.64129970072680631"/>
  </r>
  <r>
    <x v="3"/>
    <d v="2025-07-25T16:51:37"/>
    <n v="14.99"/>
    <n v="19.25"/>
    <n v="14"/>
    <x v="3"/>
    <n v="2"/>
    <n v="29.98"/>
    <n v="38.5"/>
    <n v="-8.52"/>
    <n v="0.77870129870129867"/>
  </r>
  <r>
    <x v="4"/>
    <d v="2025-07-25T16:51:37"/>
    <n v="15.99"/>
    <n v="13.22"/>
    <n v="16"/>
    <x v="4"/>
    <n v="2"/>
    <n v="31.98"/>
    <n v="26.44"/>
    <n v="5.5399999999999991"/>
    <n v="1.2095310136157338"/>
  </r>
  <r>
    <x v="5"/>
    <d v="2025-07-25T16:51:37"/>
    <n v="16"/>
    <n v="25.84"/>
    <n v="16"/>
    <x v="5"/>
    <n v="2"/>
    <n v="32"/>
    <n v="51.68"/>
    <n v="-19.68"/>
    <n v="0.61919504643962853"/>
  </r>
  <r>
    <x v="0"/>
    <d v="2025-07-25T17:0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7:06:37"/>
    <n v="41.99"/>
    <n v="49.27"/>
    <n v="38"/>
    <x v="1"/>
    <n v="1"/>
    <n v="41.99"/>
    <n v="49.27"/>
    <n v="-7.2800000000000011"/>
    <n v="0.85224274406332456"/>
  </r>
  <r>
    <x v="2"/>
    <d v="2025-07-25T17:06:37"/>
    <n v="15"/>
    <n v="23.39"/>
    <n v="20"/>
    <x v="2"/>
    <n v="1"/>
    <n v="15"/>
    <n v="23.39"/>
    <n v="-8.39"/>
    <n v="0.64129970072680631"/>
  </r>
  <r>
    <x v="3"/>
    <d v="2025-07-25T17:06:37"/>
    <n v="14.99"/>
    <n v="19.25"/>
    <n v="14"/>
    <x v="3"/>
    <n v="2"/>
    <n v="29.98"/>
    <n v="38.5"/>
    <n v="-8.52"/>
    <n v="0.77870129870129867"/>
  </r>
  <r>
    <x v="4"/>
    <d v="2025-07-25T17:06:37"/>
    <n v="15.99"/>
    <n v="13.22"/>
    <n v="16"/>
    <x v="4"/>
    <n v="2"/>
    <n v="31.98"/>
    <n v="26.44"/>
    <n v="5.5399999999999991"/>
    <n v="1.2095310136157338"/>
  </r>
  <r>
    <x v="5"/>
    <d v="2025-07-25T17:06:37"/>
    <n v="16"/>
    <n v="25.84"/>
    <n v="16"/>
    <x v="5"/>
    <n v="2"/>
    <n v="32"/>
    <n v="51.68"/>
    <n v="-19.68"/>
    <n v="0.61919504643962853"/>
  </r>
  <r>
    <x v="0"/>
    <d v="2025-07-25T17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7:21:37"/>
    <n v="41.99"/>
    <n v="49.27"/>
    <n v="38"/>
    <x v="1"/>
    <n v="1"/>
    <n v="41.99"/>
    <n v="49.27"/>
    <n v="-7.2800000000000011"/>
    <n v="0.85224274406332456"/>
  </r>
  <r>
    <x v="2"/>
    <d v="2025-07-25T17:21:37"/>
    <n v="15"/>
    <n v="23.39"/>
    <n v="20"/>
    <x v="2"/>
    <n v="1"/>
    <n v="15"/>
    <n v="23.39"/>
    <n v="-8.39"/>
    <n v="0.64129970072680631"/>
  </r>
  <r>
    <x v="3"/>
    <d v="2025-07-25T17:21:37"/>
    <n v="14.99"/>
    <n v="19.25"/>
    <n v="14"/>
    <x v="3"/>
    <n v="2"/>
    <n v="29.98"/>
    <n v="38.5"/>
    <n v="-8.52"/>
    <n v="0.77870129870129867"/>
  </r>
  <r>
    <x v="4"/>
    <d v="2025-07-25T17:21:37"/>
    <n v="15.99"/>
    <n v="13.22"/>
    <n v="16"/>
    <x v="4"/>
    <n v="2"/>
    <n v="31.98"/>
    <n v="26.44"/>
    <n v="5.5399999999999991"/>
    <n v="1.2095310136157338"/>
  </r>
  <r>
    <x v="5"/>
    <d v="2025-07-25T17:21:37"/>
    <n v="16"/>
    <n v="25.84"/>
    <n v="16"/>
    <x v="5"/>
    <n v="2"/>
    <n v="32"/>
    <n v="51.68"/>
    <n v="-19.68"/>
    <n v="0.61919504643962853"/>
  </r>
  <r>
    <x v="0"/>
    <d v="2025-07-25T17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7:36:37"/>
    <n v="41.99"/>
    <n v="49.27"/>
    <n v="38"/>
    <x v="1"/>
    <n v="1"/>
    <n v="41.99"/>
    <n v="49.27"/>
    <n v="-7.2800000000000011"/>
    <n v="0.85224274406332456"/>
  </r>
  <r>
    <x v="2"/>
    <d v="2025-07-25T17:36:37"/>
    <n v="15"/>
    <n v="23.39"/>
    <n v="20"/>
    <x v="2"/>
    <n v="1"/>
    <n v="15"/>
    <n v="23.39"/>
    <n v="-8.39"/>
    <n v="0.64129970072680631"/>
  </r>
  <r>
    <x v="3"/>
    <d v="2025-07-25T17:36:37"/>
    <n v="14.99"/>
    <n v="19.25"/>
    <n v="14"/>
    <x v="3"/>
    <n v="2"/>
    <n v="29.98"/>
    <n v="38.5"/>
    <n v="-8.52"/>
    <n v="0.77870129870129867"/>
  </r>
  <r>
    <x v="4"/>
    <d v="2025-07-25T17:36:37"/>
    <n v="15.99"/>
    <n v="13.22"/>
    <n v="16"/>
    <x v="4"/>
    <n v="2"/>
    <n v="31.98"/>
    <n v="26.44"/>
    <n v="5.5399999999999991"/>
    <n v="1.2095310136157338"/>
  </r>
  <r>
    <x v="5"/>
    <d v="2025-07-25T17:36:37"/>
    <n v="16"/>
    <n v="25.84"/>
    <n v="16"/>
    <x v="5"/>
    <n v="2"/>
    <n v="32"/>
    <n v="51.68"/>
    <n v="-19.68"/>
    <n v="0.61919504643962853"/>
  </r>
  <r>
    <x v="0"/>
    <d v="2025-07-25T17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7:51:37"/>
    <n v="41.99"/>
    <n v="49.27"/>
    <n v="38"/>
    <x v="1"/>
    <n v="1"/>
    <n v="41.99"/>
    <n v="49.27"/>
    <n v="-7.2800000000000011"/>
    <n v="0.85224274406332456"/>
  </r>
  <r>
    <x v="2"/>
    <d v="2025-07-25T17:51:37"/>
    <n v="15"/>
    <n v="23.39"/>
    <n v="20"/>
    <x v="2"/>
    <n v="1"/>
    <n v="15"/>
    <n v="23.39"/>
    <n v="-8.39"/>
    <n v="0.64129970072680631"/>
  </r>
  <r>
    <x v="3"/>
    <d v="2025-07-25T17:51:37"/>
    <n v="14.99"/>
    <n v="19.25"/>
    <n v="14"/>
    <x v="3"/>
    <n v="2"/>
    <n v="29.98"/>
    <n v="38.5"/>
    <n v="-8.52"/>
    <n v="0.77870129870129867"/>
  </r>
  <r>
    <x v="4"/>
    <d v="2025-07-25T17:51:37"/>
    <n v="15.99"/>
    <n v="13.22"/>
    <n v="16"/>
    <x v="4"/>
    <n v="2"/>
    <n v="31.98"/>
    <n v="26.44"/>
    <n v="5.5399999999999991"/>
    <n v="1.2095310136157338"/>
  </r>
  <r>
    <x v="5"/>
    <d v="2025-07-25T17:51:37"/>
    <n v="16"/>
    <n v="25.84"/>
    <n v="16"/>
    <x v="5"/>
    <n v="2"/>
    <n v="32"/>
    <n v="51.68"/>
    <n v="-19.68"/>
    <n v="0.61919504643962853"/>
  </r>
  <r>
    <x v="0"/>
    <d v="2025-07-25T18:0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8:06:37"/>
    <n v="41.99"/>
    <n v="49.27"/>
    <n v="38"/>
    <x v="1"/>
    <n v="1"/>
    <n v="41.99"/>
    <n v="49.27"/>
    <n v="-7.2800000000000011"/>
    <n v="0.85224274406332456"/>
  </r>
  <r>
    <x v="2"/>
    <d v="2025-07-25T18:06:37"/>
    <n v="15"/>
    <n v="23.39"/>
    <n v="20"/>
    <x v="2"/>
    <n v="1"/>
    <n v="15"/>
    <n v="23.39"/>
    <n v="-8.39"/>
    <n v="0.64129970072680631"/>
  </r>
  <r>
    <x v="3"/>
    <d v="2025-07-25T18:06:37"/>
    <n v="14.99"/>
    <n v="19.25"/>
    <n v="14"/>
    <x v="3"/>
    <n v="2"/>
    <n v="29.98"/>
    <n v="38.5"/>
    <n v="-8.52"/>
    <n v="0.77870129870129867"/>
  </r>
  <r>
    <x v="4"/>
    <d v="2025-07-25T18:06:37"/>
    <n v="15.99"/>
    <n v="13.22"/>
    <n v="16"/>
    <x v="4"/>
    <n v="2"/>
    <n v="31.98"/>
    <n v="26.44"/>
    <n v="5.5399999999999991"/>
    <n v="1.2095310136157338"/>
  </r>
  <r>
    <x v="5"/>
    <d v="2025-07-25T18:06:37"/>
    <n v="16"/>
    <n v="25.84"/>
    <n v="16"/>
    <x v="5"/>
    <n v="2"/>
    <n v="32"/>
    <n v="51.68"/>
    <n v="-19.68"/>
    <n v="0.61919504643962853"/>
  </r>
  <r>
    <x v="0"/>
    <d v="2025-07-25T18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8:21:37"/>
    <n v="41.99"/>
    <n v="49.27"/>
    <n v="38"/>
    <x v="1"/>
    <n v="1"/>
    <n v="41.99"/>
    <n v="49.27"/>
    <n v="-7.2800000000000011"/>
    <n v="0.85224274406332456"/>
  </r>
  <r>
    <x v="2"/>
    <d v="2025-07-25T18:21:37"/>
    <n v="15"/>
    <n v="23.39"/>
    <n v="20"/>
    <x v="2"/>
    <n v="1"/>
    <n v="15"/>
    <n v="23.39"/>
    <n v="-8.39"/>
    <n v="0.64129970072680631"/>
  </r>
  <r>
    <x v="3"/>
    <d v="2025-07-25T18:21:37"/>
    <n v="14.99"/>
    <n v="19.25"/>
    <n v="14"/>
    <x v="3"/>
    <n v="2"/>
    <n v="29.98"/>
    <n v="38.5"/>
    <n v="-8.52"/>
    <n v="0.77870129870129867"/>
  </r>
  <r>
    <x v="4"/>
    <d v="2025-07-25T18:21:37"/>
    <n v="15.99"/>
    <n v="13.22"/>
    <n v="16"/>
    <x v="4"/>
    <n v="2"/>
    <n v="31.98"/>
    <n v="26.44"/>
    <n v="5.5399999999999991"/>
    <n v="1.2095310136157338"/>
  </r>
  <r>
    <x v="5"/>
    <d v="2025-07-25T18:21:37"/>
    <n v="16"/>
    <n v="25.84"/>
    <n v="16"/>
    <x v="5"/>
    <n v="2"/>
    <n v="32"/>
    <n v="51.68"/>
    <n v="-19.68"/>
    <n v="0.61919504643962853"/>
  </r>
  <r>
    <x v="0"/>
    <d v="2025-07-25T18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8:36:37"/>
    <n v="41.99"/>
    <n v="49.27"/>
    <n v="38"/>
    <x v="1"/>
    <n v="1"/>
    <n v="41.99"/>
    <n v="49.27"/>
    <n v="-7.2800000000000011"/>
    <n v="0.85224274406332456"/>
  </r>
  <r>
    <x v="2"/>
    <d v="2025-07-25T18:36:37"/>
    <n v="15"/>
    <n v="23.39"/>
    <n v="20"/>
    <x v="2"/>
    <n v="1"/>
    <n v="15"/>
    <n v="23.39"/>
    <n v="-8.39"/>
    <n v="0.64129970072680631"/>
  </r>
  <r>
    <x v="3"/>
    <d v="2025-07-25T18:36:37"/>
    <n v="14.99"/>
    <n v="19.25"/>
    <n v="14"/>
    <x v="3"/>
    <n v="2"/>
    <n v="29.98"/>
    <n v="38.5"/>
    <n v="-8.52"/>
    <n v="0.77870129870129867"/>
  </r>
  <r>
    <x v="4"/>
    <d v="2025-07-25T18:36:37"/>
    <n v="15.99"/>
    <n v="13.22"/>
    <n v="16"/>
    <x v="4"/>
    <n v="2"/>
    <n v="31.98"/>
    <n v="26.44"/>
    <n v="5.5399999999999991"/>
    <n v="1.2095310136157338"/>
  </r>
  <r>
    <x v="5"/>
    <d v="2025-07-25T18:36:37"/>
    <n v="16"/>
    <n v="25.84"/>
    <n v="16"/>
    <x v="5"/>
    <n v="2"/>
    <n v="32"/>
    <n v="51.68"/>
    <n v="-19.68"/>
    <n v="0.61919504643962853"/>
  </r>
  <r>
    <x v="0"/>
    <d v="2025-07-25T18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8:51:37"/>
    <n v="41.99"/>
    <n v="49.27"/>
    <n v="38"/>
    <x v="1"/>
    <n v="1"/>
    <n v="41.99"/>
    <n v="49.27"/>
    <n v="-7.2800000000000011"/>
    <n v="0.85224274406332456"/>
  </r>
  <r>
    <x v="2"/>
    <d v="2025-07-25T18:51:37"/>
    <n v="15"/>
    <n v="23.39"/>
    <n v="20"/>
    <x v="2"/>
    <n v="1"/>
    <n v="15"/>
    <n v="23.39"/>
    <n v="-8.39"/>
    <n v="0.64129970072680631"/>
  </r>
  <r>
    <x v="3"/>
    <d v="2025-07-25T18:51:37"/>
    <n v="14.99"/>
    <n v="19.25"/>
    <n v="14"/>
    <x v="3"/>
    <n v="2"/>
    <n v="29.98"/>
    <n v="38.5"/>
    <n v="-8.52"/>
    <n v="0.77870129870129867"/>
  </r>
  <r>
    <x v="4"/>
    <d v="2025-07-25T18:51:37"/>
    <n v="15.99"/>
    <n v="13.22"/>
    <n v="16"/>
    <x v="4"/>
    <n v="2"/>
    <n v="31.98"/>
    <n v="26.44"/>
    <n v="5.5399999999999991"/>
    <n v="1.2095310136157338"/>
  </r>
  <r>
    <x v="5"/>
    <d v="2025-07-25T18:51:37"/>
    <n v="16"/>
    <n v="25.84"/>
    <n v="16"/>
    <x v="5"/>
    <n v="2"/>
    <n v="32"/>
    <n v="51.68"/>
    <n v="-19.68"/>
    <n v="0.61919504643962853"/>
  </r>
  <r>
    <x v="0"/>
    <d v="2025-07-25T19:06:43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9:06:43"/>
    <n v="41.99"/>
    <n v="49.27"/>
    <n v="38"/>
    <x v="1"/>
    <n v="1"/>
    <n v="41.99"/>
    <n v="49.27"/>
    <n v="-7.2800000000000011"/>
    <n v="0.85224274406332456"/>
  </r>
  <r>
    <x v="2"/>
    <d v="2025-07-25T19:06:43"/>
    <n v="15"/>
    <n v="23.39"/>
    <n v="20"/>
    <x v="2"/>
    <n v="1"/>
    <n v="15"/>
    <n v="23.39"/>
    <n v="-8.39"/>
    <n v="0.64129970072680631"/>
  </r>
  <r>
    <x v="3"/>
    <d v="2025-07-25T19:06:43"/>
    <n v="14.99"/>
    <n v="19.25"/>
    <n v="14"/>
    <x v="3"/>
    <n v="2"/>
    <n v="29.98"/>
    <n v="38.5"/>
    <n v="-8.52"/>
    <n v="0.77870129870129867"/>
  </r>
  <r>
    <x v="4"/>
    <d v="2025-07-25T19:06:43"/>
    <n v="15.99"/>
    <n v="13.22"/>
    <n v="16"/>
    <x v="4"/>
    <n v="2"/>
    <n v="31.98"/>
    <n v="26.44"/>
    <n v="5.5399999999999991"/>
    <n v="1.2095310136157338"/>
  </r>
  <r>
    <x v="5"/>
    <d v="2025-07-25T19:06:43"/>
    <n v="16"/>
    <n v="25.84"/>
    <n v="16"/>
    <x v="5"/>
    <n v="2"/>
    <n v="32"/>
    <n v="51.68"/>
    <n v="-19.68"/>
    <n v="0.61919504643962853"/>
  </r>
  <r>
    <x v="0"/>
    <d v="2025-07-25T19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9:21:37"/>
    <n v="41.99"/>
    <n v="49.27"/>
    <n v="38"/>
    <x v="1"/>
    <n v="1"/>
    <n v="41.99"/>
    <n v="49.27"/>
    <n v="-7.2800000000000011"/>
    <n v="0.85224274406332456"/>
  </r>
  <r>
    <x v="2"/>
    <d v="2025-07-25T19:21:37"/>
    <n v="15"/>
    <n v="23.39"/>
    <n v="20"/>
    <x v="2"/>
    <n v="1"/>
    <n v="15"/>
    <n v="23.39"/>
    <n v="-8.39"/>
    <n v="0.64129970072680631"/>
  </r>
  <r>
    <x v="3"/>
    <d v="2025-07-25T19:21:37"/>
    <n v="14.99"/>
    <n v="19.25"/>
    <n v="14"/>
    <x v="3"/>
    <n v="2"/>
    <n v="29.98"/>
    <n v="38.5"/>
    <n v="-8.52"/>
    <n v="0.77870129870129867"/>
  </r>
  <r>
    <x v="4"/>
    <d v="2025-07-25T19:21:37"/>
    <n v="15.99"/>
    <n v="13.22"/>
    <n v="16"/>
    <x v="4"/>
    <n v="2"/>
    <n v="31.98"/>
    <n v="26.44"/>
    <n v="5.5399999999999991"/>
    <n v="1.2095310136157338"/>
  </r>
  <r>
    <x v="5"/>
    <d v="2025-07-25T19:21:37"/>
    <n v="16"/>
    <n v="25.84"/>
    <n v="16"/>
    <x v="5"/>
    <n v="2"/>
    <n v="32"/>
    <n v="51.68"/>
    <n v="-19.68"/>
    <n v="0.61919504643962853"/>
  </r>
  <r>
    <x v="0"/>
    <d v="2025-07-25T19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19:36:37"/>
    <n v="41.99"/>
    <n v="49.27"/>
    <n v="38"/>
    <x v="1"/>
    <n v="1"/>
    <n v="41.99"/>
    <n v="49.27"/>
    <n v="-7.2800000000000011"/>
    <n v="0.85224274406332456"/>
  </r>
  <r>
    <x v="2"/>
    <d v="2025-07-25T19:36:37"/>
    <n v="15"/>
    <n v="23.39"/>
    <n v="20"/>
    <x v="2"/>
    <n v="1"/>
    <n v="15"/>
    <n v="23.39"/>
    <n v="-8.39"/>
    <n v="0.64129970072680631"/>
  </r>
  <r>
    <x v="3"/>
    <d v="2025-07-25T19:36:37"/>
    <n v="14.99"/>
    <n v="19.25"/>
    <n v="14"/>
    <x v="3"/>
    <n v="2"/>
    <n v="29.98"/>
    <n v="38.5"/>
    <n v="-8.52"/>
    <n v="0.77870129870129867"/>
  </r>
  <r>
    <x v="4"/>
    <d v="2025-07-25T19:36:37"/>
    <n v="15.99"/>
    <n v="13.22"/>
    <n v="16"/>
    <x v="4"/>
    <n v="2"/>
    <n v="31.98"/>
    <n v="26.44"/>
    <n v="5.5399999999999991"/>
    <n v="1.2095310136157338"/>
  </r>
  <r>
    <x v="5"/>
    <d v="2025-07-25T19:36:37"/>
    <n v="16"/>
    <n v="25.84"/>
    <n v="16"/>
    <x v="5"/>
    <n v="2"/>
    <n v="32"/>
    <n v="51.68"/>
    <n v="-19.68"/>
    <n v="0.61919504643962853"/>
  </r>
  <r>
    <x v="0"/>
    <d v="2025-07-25T19:51:38"/>
    <n v="65.989999999999995"/>
    <n v="66.260000000000005"/>
    <n v="65"/>
    <x v="0"/>
    <n v="2"/>
    <n v="131.97999999999999"/>
    <n v="132.52000000000001"/>
    <n v="-0.54000000000002046"/>
    <n v="0.99592514337458482"/>
  </r>
  <r>
    <x v="1"/>
    <d v="2025-07-25T19:51:38"/>
    <n v="41.99"/>
    <n v="49.27"/>
    <n v="38"/>
    <x v="1"/>
    <n v="1"/>
    <n v="41.99"/>
    <n v="49.27"/>
    <n v="-7.2800000000000011"/>
    <n v="0.85224274406332456"/>
  </r>
  <r>
    <x v="2"/>
    <d v="2025-07-25T19:51:38"/>
    <n v="15"/>
    <n v="23.39"/>
    <n v="20"/>
    <x v="2"/>
    <n v="1"/>
    <n v="15"/>
    <n v="23.39"/>
    <n v="-8.39"/>
    <n v="0.64129970072680631"/>
  </r>
  <r>
    <x v="3"/>
    <d v="2025-07-25T19:51:38"/>
    <n v="14.95"/>
    <n v="19.25"/>
    <n v="14"/>
    <x v="3"/>
    <n v="2"/>
    <n v="29.9"/>
    <n v="38.5"/>
    <n v="-8.6000000000000014"/>
    <n v="0.77662337662337655"/>
  </r>
  <r>
    <x v="4"/>
    <d v="2025-07-25T19:51:38"/>
    <n v="15.99"/>
    <n v="13.22"/>
    <n v="16"/>
    <x v="4"/>
    <n v="2"/>
    <n v="31.98"/>
    <n v="26.44"/>
    <n v="5.5399999999999991"/>
    <n v="1.2095310136157338"/>
  </r>
  <r>
    <x v="5"/>
    <d v="2025-07-25T19:51:38"/>
    <n v="16"/>
    <n v="25.84"/>
    <n v="16"/>
    <x v="5"/>
    <n v="2"/>
    <n v="32"/>
    <n v="51.68"/>
    <n v="-19.68"/>
    <n v="0.61919504643962853"/>
  </r>
  <r>
    <x v="0"/>
    <d v="2025-07-25T20:06:38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20:06:38"/>
    <n v="41.99"/>
    <n v="49.27"/>
    <n v="38"/>
    <x v="1"/>
    <n v="1"/>
    <n v="41.99"/>
    <n v="49.27"/>
    <n v="-7.2800000000000011"/>
    <n v="0.85224274406332456"/>
  </r>
  <r>
    <x v="2"/>
    <d v="2025-07-25T20:06:38"/>
    <n v="15"/>
    <n v="23.39"/>
    <n v="20"/>
    <x v="2"/>
    <n v="1"/>
    <n v="15"/>
    <n v="23.39"/>
    <n v="-8.39"/>
    <n v="0.64129970072680631"/>
  </r>
  <r>
    <x v="3"/>
    <d v="2025-07-25T20:06:38"/>
    <n v="14.95"/>
    <n v="19.25"/>
    <n v="14"/>
    <x v="3"/>
    <n v="2"/>
    <n v="29.9"/>
    <n v="38.5"/>
    <n v="-8.6000000000000014"/>
    <n v="0.77662337662337655"/>
  </r>
  <r>
    <x v="4"/>
    <d v="2025-07-25T20:06:38"/>
    <n v="15.99"/>
    <n v="13.22"/>
    <n v="16"/>
    <x v="4"/>
    <n v="2"/>
    <n v="31.98"/>
    <n v="26.44"/>
    <n v="5.5399999999999991"/>
    <n v="1.2095310136157338"/>
  </r>
  <r>
    <x v="5"/>
    <d v="2025-07-25T20:06:38"/>
    <n v="16"/>
    <n v="25.84"/>
    <n v="16"/>
    <x v="5"/>
    <n v="2"/>
    <n v="32"/>
    <n v="51.68"/>
    <n v="-19.68"/>
    <n v="0.61919504643962853"/>
  </r>
  <r>
    <x v="0"/>
    <d v="2025-07-25T20:2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20:21:37"/>
    <n v="41.99"/>
    <n v="49.27"/>
    <n v="38"/>
    <x v="1"/>
    <n v="1"/>
    <n v="41.99"/>
    <n v="49.27"/>
    <n v="-7.2800000000000011"/>
    <n v="0.85224274406332456"/>
  </r>
  <r>
    <x v="2"/>
    <d v="2025-07-25T20:21:37"/>
    <n v="15"/>
    <n v="23.39"/>
    <n v="20"/>
    <x v="2"/>
    <n v="1"/>
    <n v="15"/>
    <n v="23.39"/>
    <n v="-8.39"/>
    <n v="0.64129970072680631"/>
  </r>
  <r>
    <x v="3"/>
    <d v="2025-07-25T20:21:37"/>
    <n v="14.95"/>
    <n v="19.25"/>
    <n v="14"/>
    <x v="3"/>
    <n v="2"/>
    <n v="29.9"/>
    <n v="38.5"/>
    <n v="-8.6000000000000014"/>
    <n v="0.77662337662337655"/>
  </r>
  <r>
    <x v="4"/>
    <d v="2025-07-25T20:21:37"/>
    <n v="15.99"/>
    <n v="13.22"/>
    <n v="16"/>
    <x v="4"/>
    <n v="2"/>
    <n v="31.98"/>
    <n v="26.44"/>
    <n v="5.5399999999999991"/>
    <n v="1.2095310136157338"/>
  </r>
  <r>
    <x v="5"/>
    <d v="2025-07-25T20:21:37"/>
    <n v="16"/>
    <n v="25.84"/>
    <n v="16"/>
    <x v="5"/>
    <n v="2"/>
    <n v="32"/>
    <n v="51.68"/>
    <n v="-19.68"/>
    <n v="0.61919504643962853"/>
  </r>
  <r>
    <x v="0"/>
    <d v="2025-07-25T20:3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20:36:37"/>
    <n v="41.99"/>
    <n v="49.27"/>
    <n v="38"/>
    <x v="1"/>
    <n v="1"/>
    <n v="41.99"/>
    <n v="49.27"/>
    <n v="-7.2800000000000011"/>
    <n v="0.85224274406332456"/>
  </r>
  <r>
    <x v="2"/>
    <d v="2025-07-25T20:36:37"/>
    <n v="15"/>
    <n v="23.39"/>
    <n v="20"/>
    <x v="2"/>
    <n v="1"/>
    <n v="15"/>
    <n v="23.39"/>
    <n v="-8.39"/>
    <n v="0.64129970072680631"/>
  </r>
  <r>
    <x v="3"/>
    <d v="2025-07-25T20:36:37"/>
    <n v="14.95"/>
    <n v="19.25"/>
    <n v="14"/>
    <x v="3"/>
    <n v="2"/>
    <n v="29.9"/>
    <n v="38.5"/>
    <n v="-8.6000000000000014"/>
    <n v="0.77662337662337655"/>
  </r>
  <r>
    <x v="4"/>
    <d v="2025-07-25T20:36:37"/>
    <n v="15.99"/>
    <n v="13.22"/>
    <n v="16"/>
    <x v="4"/>
    <n v="2"/>
    <n v="31.98"/>
    <n v="26.44"/>
    <n v="5.5399999999999991"/>
    <n v="1.2095310136157338"/>
  </r>
  <r>
    <x v="5"/>
    <d v="2025-07-25T20:36:37"/>
    <n v="16"/>
    <n v="25.84"/>
    <n v="16"/>
    <x v="5"/>
    <n v="2"/>
    <n v="32"/>
    <n v="51.68"/>
    <n v="-19.68"/>
    <n v="0.61919504643962853"/>
  </r>
  <r>
    <x v="0"/>
    <d v="2025-07-25T20:51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20:51:37"/>
    <n v="41.99"/>
    <n v="49.27"/>
    <n v="38"/>
    <x v="1"/>
    <n v="1"/>
    <n v="41.99"/>
    <n v="49.27"/>
    <n v="-7.2800000000000011"/>
    <n v="0.85224274406332456"/>
  </r>
  <r>
    <x v="2"/>
    <d v="2025-07-25T20:51:37"/>
    <n v="15"/>
    <n v="23.39"/>
    <n v="20"/>
    <x v="2"/>
    <n v="1"/>
    <n v="15"/>
    <n v="23.39"/>
    <n v="-8.39"/>
    <n v="0.64129970072680631"/>
  </r>
  <r>
    <x v="3"/>
    <d v="2025-07-25T20:51:37"/>
    <n v="14.95"/>
    <n v="19.25"/>
    <n v="14"/>
    <x v="3"/>
    <n v="2"/>
    <n v="29.9"/>
    <n v="38.5"/>
    <n v="-8.6000000000000014"/>
    <n v="0.77662337662337655"/>
  </r>
  <r>
    <x v="4"/>
    <d v="2025-07-25T20:51:37"/>
    <n v="15.99"/>
    <n v="13.22"/>
    <n v="16"/>
    <x v="4"/>
    <n v="2"/>
    <n v="31.98"/>
    <n v="26.44"/>
    <n v="5.5399999999999991"/>
    <n v="1.2095310136157338"/>
  </r>
  <r>
    <x v="5"/>
    <d v="2025-07-25T20:51:37"/>
    <n v="16"/>
    <n v="25.84"/>
    <n v="16"/>
    <x v="5"/>
    <n v="2"/>
    <n v="32"/>
    <n v="51.68"/>
    <n v="-19.68"/>
    <n v="0.61919504643962853"/>
  </r>
  <r>
    <x v="0"/>
    <d v="2025-07-25T21:06:37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21:06:37"/>
    <n v="41.99"/>
    <n v="49.27"/>
    <n v="38"/>
    <x v="1"/>
    <n v="1"/>
    <n v="41.99"/>
    <n v="49.27"/>
    <n v="-7.2800000000000011"/>
    <n v="0.85224274406332456"/>
  </r>
  <r>
    <x v="2"/>
    <d v="2025-07-25T21:06:37"/>
    <n v="15"/>
    <n v="23.39"/>
    <n v="20"/>
    <x v="2"/>
    <n v="1"/>
    <n v="15"/>
    <n v="23.39"/>
    <n v="-8.39"/>
    <n v="0.64129970072680631"/>
  </r>
  <r>
    <x v="3"/>
    <d v="2025-07-25T21:06:37"/>
    <n v="14.95"/>
    <n v="19.25"/>
    <n v="14"/>
    <x v="3"/>
    <n v="2"/>
    <n v="29.9"/>
    <n v="38.5"/>
    <n v="-8.6000000000000014"/>
    <n v="0.77662337662337655"/>
  </r>
  <r>
    <x v="4"/>
    <d v="2025-07-25T21:06:37"/>
    <n v="15.99"/>
    <n v="13.22"/>
    <n v="16"/>
    <x v="4"/>
    <n v="2"/>
    <n v="31.98"/>
    <n v="26.44"/>
    <n v="5.5399999999999991"/>
    <n v="1.2095310136157338"/>
  </r>
  <r>
    <x v="5"/>
    <d v="2025-07-25T21:06:37"/>
    <n v="16"/>
    <n v="25.84"/>
    <n v="16"/>
    <x v="5"/>
    <n v="2"/>
    <n v="32"/>
    <n v="51.68"/>
    <n v="-19.68"/>
    <n v="0.61919504643962853"/>
  </r>
  <r>
    <x v="0"/>
    <d v="2025-07-25T21:21:36"/>
    <n v="74.989999999999995"/>
    <n v="66.260000000000005"/>
    <n v="65"/>
    <x v="0"/>
    <n v="2"/>
    <n v="149.97999999999999"/>
    <n v="132.52000000000001"/>
    <n v="17.45999999999998"/>
    <n v="1.1317536975550859"/>
  </r>
  <r>
    <x v="1"/>
    <d v="2025-07-25T21:21:36"/>
    <n v="41.99"/>
    <n v="49.27"/>
    <n v="38"/>
    <x v="1"/>
    <n v="1"/>
    <n v="41.99"/>
    <n v="49.27"/>
    <n v="-7.2800000000000011"/>
    <n v="0.85224274406332456"/>
  </r>
  <r>
    <x v="2"/>
    <d v="2025-07-25T21:21:36"/>
    <n v="15"/>
    <n v="23.39"/>
    <n v="20"/>
    <x v="2"/>
    <n v="1"/>
    <n v="15"/>
    <n v="23.39"/>
    <n v="-8.39"/>
    <n v="0.64129970072680631"/>
  </r>
  <r>
    <x v="3"/>
    <d v="2025-07-25T21:21:36"/>
    <n v="14.95"/>
    <n v="19.25"/>
    <n v="14"/>
    <x v="3"/>
    <n v="2"/>
    <n v="29.9"/>
    <n v="38.5"/>
    <n v="-8.6000000000000014"/>
    <n v="0.77662337662337655"/>
  </r>
  <r>
    <x v="4"/>
    <d v="2025-07-25T21:21:36"/>
    <n v="15.99"/>
    <n v="13.22"/>
    <n v="16"/>
    <x v="4"/>
    <n v="2"/>
    <n v="31.98"/>
    <n v="26.44"/>
    <n v="5.5399999999999991"/>
    <n v="1.2095310136157338"/>
  </r>
  <r>
    <x v="5"/>
    <d v="2025-07-25T21:21:36"/>
    <n v="16"/>
    <n v="25.84"/>
    <n v="16"/>
    <x v="5"/>
    <n v="2"/>
    <n v="32"/>
    <n v="51.68"/>
    <n v="-19.68"/>
    <n v="0.619195046439628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91C0-BB10-49FE-8CC2-E77F75A12A1F}" name="PivotTable3" cacheId="1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J9" firstHeaderRow="0" firstDataRow="1" firstDataCol="1"/>
  <pivotFields count="11">
    <pivotField showAll="0" defaultSubtotal="0">
      <items count="6">
        <item x="5"/>
        <item x="2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22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6">
        <item x="5"/>
        <item x="2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ax of Timestamp" fld="1" subtotal="max" baseField="0" baseItem="0" numFmtId="22"/>
    <dataField name="Max of Qty" fld="6" subtotal="max" baseField="0" baseItem="0" numFmtId="1"/>
    <dataField name="Max of Target" fld="4" subtotal="max" baseField="0" baseItem="0" numFmtId="164"/>
    <dataField name="Max of Card Trader" fld="3" subtotal="max" baseField="0" baseItem="0"/>
    <dataField name="Max of MKM" fld="2" subtotal="max" baseField="0" baseItem="0"/>
    <dataField name="Max of Total  MKM" fld="7" subtotal="max" baseField="0" baseItem="0"/>
    <dataField name="Max of Total Card Trader" fld="8" subtotal="max" baseField="0" baseItem="0"/>
    <dataField name="Max of Difference" fld="9" subtotal="max" baseField="0" baseItem="0"/>
    <dataField name="Max of Difference %" fld="10" subtotal="max" baseField="0" baseItem="0" numFmtId="9"/>
  </dataFields>
  <formats count="12">
    <format dxfId="34">
      <pivotArea dataOnly="0" outline="0" fieldPosition="0">
        <references count="1">
          <reference field="4294967294" count="5">
            <x v="1"/>
            <x v="3"/>
            <x v="4"/>
            <x v="5"/>
            <x v="6"/>
          </reference>
        </references>
      </pivotArea>
    </format>
    <format dxfId="35">
      <pivotArea dataOnly="0" outline="0" fieldPosition="0">
        <references count="1">
          <reference field="4294967294" count="1">
            <x v="1"/>
          </reference>
        </references>
      </pivotArea>
    </format>
    <format dxfId="36">
      <pivotArea dataOnly="0" outline="0" fieldPosition="0">
        <references count="1">
          <reference field="4294967294" count="1">
            <x v="7"/>
          </reference>
        </references>
      </pivotArea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field="0" type="button" dataOnly="0" labelOnly="1" outline="0"/>
    </format>
    <format dxfId="4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0" type="button" dataOnly="0" labelOnly="1" outline="0"/>
    </format>
    <format dxfId="4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conditionalFormats count="4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8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8"/>
            </reference>
          </references>
        </pivotArea>
      </pivotAreas>
    </conditionalFormat>
  </conditional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57A4181-E8A6-48F0-9848-B280535156F4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Qty" tableColumnId="1"/>
      <queryTableField id="2" name="Article" tableColumnId="2"/>
      <queryTableField id="3" name="First Word" tableColumnId="6"/>
      <queryTableField id="7" dataBound="0" tableColumnId="11"/>
      <queryTableField id="6" dataBound="0" tableColumnId="10"/>
      <queryTableField id="4" dataBound="0" tableColumnId="7"/>
      <queryTableField id="9" dataBound="0" tableColumnId="13"/>
      <queryTableField id="10" dataBound="0" tableColumnId="14"/>
      <queryTableField id="12" dataBound="0" tableColumnId="16"/>
      <queryTableField id="8" dataBound="0" tableColumnId="12"/>
      <queryTableField id="11" dataBound="0" tableColumnId="15"/>
      <queryTableField id="5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962FBB-AB08-40FE-814B-B61A8CF28E6B}" autoFormatId="16" applyNumberFormats="0" applyBorderFormats="0" applyFontFormats="0" applyPatternFormats="0" applyAlignmentFormats="0" applyWidthHeightFormats="0">
  <queryTableRefresh nextId="16" unboundColumnsRight="5">
    <queryTableFields count="11">
      <queryTableField id="1" name="article" tableColumnId="1"/>
      <queryTableField id="2" name="timestamp" tableColumnId="2"/>
      <queryTableField id="6" name="MKM" tableColumnId="6"/>
      <queryTableField id="7" name="Card Trader" tableColumnId="7"/>
      <queryTableField id="5" name="target" tableColumnId="5"/>
      <queryTableField id="10" name="First Word" tableColumnId="8"/>
      <queryTableField id="11" dataBound="0" tableColumnId="9"/>
      <queryTableField id="12" dataBound="0" tableColumnId="10"/>
      <queryTableField id="13" dataBound="0" tableColumnId="11"/>
      <queryTableField id="14" dataBound="0" tableColumnId="12"/>
      <queryTableField id="15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BFFFC19-473A-4692-B81A-611F3199A3DF}" autoFormatId="16" applyNumberFormats="0" applyBorderFormats="0" applyFontFormats="0" applyPatternFormats="0" applyAlignmentFormats="0" applyWidthHeightFormats="0">
  <queryTableRefresh nextId="3">
    <queryTableFields count="2">
      <queryTableField id="1" name="Column4" tableColumnId="1"/>
      <queryTableField id="2" name="Qty*pric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3747702-AD69-43B0-96FF-123E98F00732}" autoFormatId="16" applyNumberFormats="0" applyBorderFormats="0" applyFontFormats="0" applyPatternFormats="0" applyAlignmentFormats="0" applyWidthHeightFormats="0">
  <queryTableRefresh nextId="15">
    <queryTableFields count="5">
      <queryTableField id="2" name="Article" tableColumnId="2"/>
      <queryTableField id="3" name="First Word" tableColumnId="3"/>
      <queryTableField id="1" name="Qty" tableColumnId="1"/>
      <queryTableField id="13" name="Price" tableColumnId="9"/>
      <queryTableField id="12" name="Seller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2D0A30-4872-416B-9F60-F2257F6A3CCA}" name="Table4_2" displayName="Table4_2" ref="A1:L39" tableType="queryTable" totalsRowShown="0">
  <autoFilter ref="A1:L39" xr:uid="{D52D0A30-4872-416B-9F60-F2257F6A3CCA}"/>
  <sortState xmlns:xlrd2="http://schemas.microsoft.com/office/spreadsheetml/2017/richdata2" ref="A2:L39">
    <sortCondition sortBy="cellColor" ref="B2:B39" dxfId="32"/>
    <sortCondition ref="L2:L39"/>
  </sortState>
  <tableColumns count="12">
    <tableColumn id="1" xr3:uid="{9886D6F7-323A-440B-8E46-155E96A20093}" uniqueName="1" name="Qty" queryTableFieldId="1" dataDxfId="29"/>
    <tableColumn id="2" xr3:uid="{49D37EA7-04A1-4C57-A4F2-79A57B52F5DA}" uniqueName="2" name="Article" queryTableFieldId="2" dataDxfId="28"/>
    <tableColumn id="6" xr3:uid="{D7CC22B6-8C9A-48D8-AAE6-2D88671D97DE}" uniqueName="6" name="First Word" queryTableFieldId="3" dataDxfId="27"/>
    <tableColumn id="11" xr3:uid="{6D1AD9E7-27F5-4CC1-85A2-B5ABC234F302}" uniqueName="11" name="MKM" queryTableFieldId="7" dataDxfId="26">
      <calculatedColumnFormula>_xlfn.XLOOKUP(Table4_2[[#This Row],[First Word]], 'history TRATADO'!A:A, 'history TRATADO'!F:F, "")</calculatedColumnFormula>
    </tableColumn>
    <tableColumn id="10" xr3:uid="{DB46C939-5ADD-492A-B65A-722DD749257C}" uniqueName="10" name="Card Trader" queryTableFieldId="6" dataDxfId="25">
      <calculatedColumnFormula>_xlfn.XLOOKUP(Table4_2[[#This Row],[First Word]], 'history TRATADO'!A:A, 'history TRATADO'!E:E, "")</calculatedColumnFormula>
    </tableColumn>
    <tableColumn id="7" xr3:uid="{5F37733C-3385-49FD-B580-481A10A41AD6}" uniqueName="7" name="En el carrito" queryTableFieldId="4" dataDxfId="24">
      <calculatedColumnFormula>_xlfn.XLOOKUP(Table4_2[[#This Row],[First Word]], Table5_1[First Word], Table5_1[Qty], 0)</calculatedColumnFormula>
    </tableColumn>
    <tableColumn id="13" xr3:uid="{725B4C99-F003-4517-90A1-BA561A2A99DF}" uniqueName="13" name="Precio" queryTableFieldId="9" dataDxfId="23" dataCellStyle="Currency">
      <calculatedColumnFormula>_xlfn.XLOOKUP(Table4_2[[#This Row],[First Word]], Table5_1[First Word], Table5_1[Price], "")</calculatedColumnFormula>
    </tableColumn>
    <tableColumn id="14" xr3:uid="{100B744B-D71C-453A-B72A-2FED0B08C649}" uniqueName="14" name="Diff Precio MKM" queryTableFieldId="10" dataDxfId="22" dataCellStyle="Currency">
      <calculatedColumnFormula>IF(AND(ISNUMBER(Table4_2[[#This Row],[MKM]]), ISNUMBER(Table4_2[[#This Row],[Precio]])), Table4_2[[#This Row],[MKM]] - Table4_2[[#This Row],[Precio]], "")</calculatedColumnFormula>
    </tableColumn>
    <tableColumn id="16" xr3:uid="{AB4373DB-3636-4961-B72B-718756D86B45}" uniqueName="16" name="Diff Precio CardTrader" queryTableFieldId="12" dataDxfId="21" dataCellStyle="Currency">
      <calculatedColumnFormula>IF(AND(ISNUMBER(Table4_2[[#This Row],[Card Trader]]), ISNUMBER(Table4_2[[#This Row],[Precio]])), Table4_2[[#This Row],[Card Trader]] - Table4_2[[#This Row],[Precio]], "")</calculatedColumnFormula>
    </tableColumn>
    <tableColumn id="12" xr3:uid="{03F6F06E-AA9B-452C-8B22-AC2A8FECFB33}" uniqueName="12" name="Seller" queryTableFieldId="8" dataDxfId="20">
      <calculatedColumnFormula>_xlfn.XLOOKUP(Table4_2[[#This Row],[First Word]], Table5_1[First Word], Table5_1[Sellers], "")</calculatedColumnFormula>
    </tableColumn>
    <tableColumn id="15" xr3:uid="{CFC868FF-FF82-444D-993A-A34F8C5EBEFF}" uniqueName="15" name="Total" queryTableFieldId="11" dataDxfId="19">
      <calculatedColumnFormula>IF(AND(ISNUMBER(Table4_2[[#This Row],[Precio]]), ISNUMBER(Table4_2[[#This Row],[En el carrito]])), Table4_2[[#This Row],[En el carrito]]* Table4_2[[#This Row],[Precio]], "")</calculatedColumnFormula>
    </tableColumn>
    <tableColumn id="8" xr3:uid="{954F1974-6D5A-4B3A-8661-92198CA5A1F2}" uniqueName="8" name="Restante" queryTableFieldId="5" dataDxfId="18">
      <calculatedColumnFormula>Table4_2[[#This Row],[Qty]]-Table4_2[[#This Row],[En el carrito]]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72AE9-7C31-4E4A-AD62-EFFD121F49C2}" name="history" displayName="history" ref="A1:K552" tableType="queryTable" totalsRowShown="0">
  <autoFilter ref="A1:K552" xr:uid="{D2472AE9-7C31-4E4A-AD62-EFFD121F49C2}"/>
  <tableColumns count="11">
    <tableColumn id="1" xr3:uid="{0B9342A1-4CC6-48E5-9AA8-BC4194DDCAA9}" uniqueName="1" name="Article" queryTableFieldId="1" dataDxfId="8"/>
    <tableColumn id="2" xr3:uid="{798E37A5-516B-4274-8500-CCBA488ADEF6}" uniqueName="2" name="Timestamp" queryTableFieldId="2" dataDxfId="7"/>
    <tableColumn id="6" xr3:uid="{BDBC284F-4045-429D-A9BF-558FBEB3D88F}" uniqueName="6" name="MKM" queryTableFieldId="6"/>
    <tableColumn id="7" xr3:uid="{93D0C9C2-DFAA-49EA-AA71-00EE7236E606}" uniqueName="7" name="Card Trader" queryTableFieldId="7"/>
    <tableColumn id="5" xr3:uid="{7DB2316B-A2F7-4E89-90D6-4605FF4F4439}" uniqueName="5" name="Target" queryTableFieldId="5" dataDxfId="6"/>
    <tableColumn id="8" xr3:uid="{1CF584FB-F922-4CD3-8688-6C4DF854C5E4}" uniqueName="8" name="First Word" queryTableFieldId="10" dataDxfId="5"/>
    <tableColumn id="9" xr3:uid="{97BC1A51-3320-46A5-B776-ED553E16935B}" uniqueName="9" name="Qty" queryTableFieldId="11" dataDxfId="4">
      <calculatedColumnFormula>_xlfn.XLOOKUP(history[[#This Row],[First Word]], Table4_2[First Word], Table4_2[Qty], "No encontrado")</calculatedColumnFormula>
    </tableColumn>
    <tableColumn id="10" xr3:uid="{4A6B2035-ACA5-41C5-AFFA-2E101F80CCB3}" uniqueName="10" name="Total  MKM" queryTableFieldId="12" dataDxfId="3">
      <calculatedColumnFormula>history[[#This Row],[Qty]]*history[[#This Row],[MKM]]</calculatedColumnFormula>
    </tableColumn>
    <tableColumn id="11" xr3:uid="{0679F5E5-5D87-4AB1-B5A3-D1E6D7465DE4}" uniqueName="11" name="Total Card Trader" queryTableFieldId="13" dataDxfId="2">
      <calculatedColumnFormula>history[[#This Row],[Qty]]*history[[#This Row],[Card Trader]]</calculatedColumnFormula>
    </tableColumn>
    <tableColumn id="12" xr3:uid="{9A790D11-231E-43E8-9758-8A81C87746E3}" uniqueName="12" name="Difference" queryTableFieldId="14" dataDxfId="1">
      <calculatedColumnFormula>history[[#This Row],[Total  MKM]]-history[[#This Row],[Total Card Trader]]</calculatedColumnFormula>
    </tableColumn>
    <tableColumn id="13" xr3:uid="{81FC6525-9624-4D78-BADC-E9C904C90324}" uniqueName="13" name="Difference %" queryTableFieldId="15" dataDxfId="0" dataCellStyle="Percent">
      <calculatedColumnFormula>history[[#This Row],[Total  MKM]]/history[[#This Row],[Total Card Trader]]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85B716-2EA7-4851-95A0-184D5519513C}" name="Table4" displayName="Table4" ref="A1:A39" totalsRowShown="0">
  <autoFilter ref="A1:A39" xr:uid="{DF85B716-2EA7-4851-95A0-184D5519513C}"/>
  <tableColumns count="1">
    <tableColumn id="1" xr3:uid="{1C034E64-FE43-45EC-96BC-F59162346F7B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F97D90-1459-40E4-AAAD-06B043DC1A25}" name="Table5__2" displayName="Table5__2" ref="A1:B28" tableType="queryTable" totalsRowShown="0">
  <autoFilter ref="A1:B28" xr:uid="{E3F97D90-1459-40E4-AAAD-06B043DC1A25}"/>
  <tableColumns count="2">
    <tableColumn id="1" xr3:uid="{4E30B414-BCBA-4B00-BE1B-75170B66901A}" uniqueName="1" name="Column4" queryTableFieldId="1" dataDxfId="31"/>
    <tableColumn id="2" xr3:uid="{EB6BECF3-6885-420F-A68E-D43DF87A35DE}" uniqueName="2" name="Qty*price" queryTableFieldId="2" dataDxfId="3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7684A0-B528-4A00-9D5F-CC7D5527998A}" name="Table5" displayName="Table5" ref="A1:D52" totalsRowShown="0">
  <autoFilter ref="A1:D52" xr:uid="{957684A0-B528-4A00-9D5F-CC7D5527998A}"/>
  <sortState xmlns:xlrd2="http://schemas.microsoft.com/office/spreadsheetml/2017/richdata2" ref="A2:D38">
    <sortCondition ref="D1:D39"/>
  </sortState>
  <tableColumns count="4">
    <tableColumn id="1" xr3:uid="{DF11E810-E1EB-485A-B37B-DBCC1444DC74}" name="Column1"/>
    <tableColumn id="2" xr3:uid="{3F417A0D-C4C3-4DC6-95EA-6C2F1005240C}" name="Column2"/>
    <tableColumn id="3" xr3:uid="{6E00441C-3D03-41B4-AE96-82D646DCF5B8}" name="Column3" dataDxfId="33"/>
    <tableColumn id="4" xr3:uid="{5E941A72-9F57-49DD-A677-90BD3099DAEC}" name="Column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DC22DE-D11E-4794-814A-713E43B4AD5B}" name="Table5_1" displayName="Table5_1" ref="A1:E32" tableType="queryTable" totalsRowShown="0">
  <autoFilter ref="A1:E32" xr:uid="{41DC22DE-D11E-4794-814A-713E43B4AD5B}"/>
  <tableColumns count="5">
    <tableColumn id="2" xr3:uid="{C0A1A057-70E9-41D3-8714-738F8BEB1A5C}" uniqueName="2" name="Article" queryTableFieldId="2" dataDxfId="17"/>
    <tableColumn id="3" xr3:uid="{D757CAE8-E108-41F9-A111-C532901E9183}" uniqueName="3" name="First Word" queryTableFieldId="3" dataDxfId="16"/>
    <tableColumn id="1" xr3:uid="{A725C610-981E-4BCE-8152-FAB9D042E778}" uniqueName="1" name="Qty" queryTableFieldId="1"/>
    <tableColumn id="9" xr3:uid="{6850C3A9-0AE2-4CAD-B8A3-6761272ACEB4}" uniqueName="9" name="Price" queryTableFieldId="13"/>
    <tableColumn id="8" xr3:uid="{2C05BFCD-EE9C-4F19-815E-28B48C1FB178}" uniqueName="8" name="Sellers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36C2-3FB3-45F8-9A6D-963F45F66899}">
  <dimension ref="A1:P44"/>
  <sheetViews>
    <sheetView tabSelected="1" zoomScaleNormal="100" workbookViewId="0">
      <pane xSplit="2" topLeftCell="C1" activePane="topRight" state="frozen"/>
      <selection pane="topRight" activeCell="K6" sqref="K6"/>
    </sheetView>
  </sheetViews>
  <sheetFormatPr defaultRowHeight="14.25"/>
  <cols>
    <col min="1" max="1" width="7.875" style="8" bestFit="1" customWidth="1"/>
    <col min="2" max="2" width="27.5" bestFit="1" customWidth="1"/>
    <col min="3" max="3" width="12" bestFit="1" customWidth="1"/>
    <col min="4" max="4" width="9.5" style="37" bestFit="1" customWidth="1"/>
    <col min="5" max="5" width="15.625" style="37" bestFit="1" customWidth="1"/>
    <col min="6" max="6" width="15.625" style="8" bestFit="1" customWidth="1"/>
    <col min="7" max="7" width="10.625" style="31" bestFit="1" customWidth="1"/>
    <col min="8" max="8" width="19.5" style="31" bestFit="1" customWidth="1"/>
    <col min="9" max="9" width="25.375" bestFit="1" customWidth="1"/>
    <col min="10" max="10" width="27.5" bestFit="1" customWidth="1"/>
    <col min="11" max="11" width="7.375" bestFit="1" customWidth="1"/>
    <col min="12" max="12" width="14" bestFit="1" customWidth="1"/>
  </cols>
  <sheetData>
    <row r="1" spans="1:16" ht="18.75">
      <c r="A1" s="8" t="s">
        <v>36</v>
      </c>
      <c r="B1" t="s">
        <v>7</v>
      </c>
      <c r="C1" t="s">
        <v>56</v>
      </c>
      <c r="D1" s="37" t="s">
        <v>9</v>
      </c>
      <c r="E1" s="37" t="s">
        <v>10</v>
      </c>
      <c r="F1" s="8" t="s">
        <v>95</v>
      </c>
      <c r="G1" s="31" t="s">
        <v>107</v>
      </c>
      <c r="H1" s="31" t="s">
        <v>157</v>
      </c>
      <c r="I1" s="31" t="s">
        <v>158</v>
      </c>
      <c r="J1" t="s">
        <v>105</v>
      </c>
      <c r="K1" t="s">
        <v>137</v>
      </c>
      <c r="L1" s="17" t="s">
        <v>94</v>
      </c>
    </row>
    <row r="2" spans="1:16" ht="18.75">
      <c r="A2" s="40">
        <v>1</v>
      </c>
      <c r="B2" s="42" t="s">
        <v>39</v>
      </c>
      <c r="C2" s="44" t="s">
        <v>59</v>
      </c>
      <c r="D2" s="46">
        <f>_xlfn.XLOOKUP(Table4_2[[#This Row],[First Word]], 'history TRATADO'!A:A, 'history TRATADO'!F:F, "")</f>
        <v>15</v>
      </c>
      <c r="E2" s="46">
        <f>_xlfn.XLOOKUP(Table4_2[[#This Row],[First Word]], 'history TRATADO'!A:A, 'history TRATADO'!E:E, "")</f>
        <v>23.39</v>
      </c>
      <c r="F2" s="49">
        <f>_xlfn.XLOOKUP(Table4_2[[#This Row],[First Word]], Table5_1[First Word], Table5_1[Qty], 0)</f>
        <v>0</v>
      </c>
      <c r="G2" s="51" t="str">
        <f>_xlfn.XLOOKUP(Table4_2[[#This Row],[First Word]], Table5_1[First Word], Table5_1[Price], "")</f>
        <v/>
      </c>
      <c r="H2" s="51" t="str">
        <f>IF(AND(ISNUMBER(Table4_2[[#This Row],[MKM]]), ISNUMBER(Table4_2[[#This Row],[Precio]])), Table4_2[[#This Row],[MKM]] - Table4_2[[#This Row],[Precio]], "")</f>
        <v/>
      </c>
      <c r="I2" s="51" t="str">
        <f>IF(AND(ISNUMBER(Table4_2[[#This Row],[Card Trader]]), ISNUMBER(Table4_2[[#This Row],[Precio]])), Table4_2[[#This Row],[Card Trader]] - Table4_2[[#This Row],[Precio]], "")</f>
        <v/>
      </c>
      <c r="J2" s="42" t="str">
        <f>_xlfn.XLOOKUP(Table4_2[[#This Row],[First Word]], Table5_1[First Word], Table5_1[Sellers], "")</f>
        <v/>
      </c>
      <c r="K2" s="46" t="str">
        <f>IF(AND(ISNUMBER(Table4_2[[#This Row],[Precio]]), ISNUMBER(Table4_2[[#This Row],[En el carrito]])), Table4_2[[#This Row],[En el carrito]]* Table4_2[[#This Row],[Precio]], "")</f>
        <v/>
      </c>
      <c r="L2" s="53">
        <f>Table4_2[[#This Row],[Qty]]-Table4_2[[#This Row],[En el carrito]]</f>
        <v>1</v>
      </c>
    </row>
    <row r="3" spans="1:16" ht="18.75">
      <c r="A3" s="39">
        <v>1</v>
      </c>
      <c r="B3" s="13" t="s">
        <v>221</v>
      </c>
      <c r="C3" s="18" t="s">
        <v>222</v>
      </c>
      <c r="D3" s="38" t="str">
        <f>_xlfn.XLOOKUP(Table4_2[[#This Row],[First Word]], 'history TRATADO'!A:A, 'history TRATADO'!F:F, "")</f>
        <v/>
      </c>
      <c r="E3" s="38" t="str">
        <f>_xlfn.XLOOKUP(Table4_2[[#This Row],[First Word]], 'history TRATADO'!A:A, 'history TRATADO'!E:E, "")</f>
        <v/>
      </c>
      <c r="F3" s="48">
        <f>_xlfn.XLOOKUP(Table4_2[[#This Row],[First Word]], Table5_1[First Word], Table5_1[Qty], 0)</f>
        <v>0</v>
      </c>
      <c r="G3" s="32" t="str">
        <f>_xlfn.XLOOKUP(Table4_2[[#This Row],[First Word]], Table5_1[First Word], Table5_1[Price], "")</f>
        <v/>
      </c>
      <c r="H3" s="32" t="str">
        <f>IF(AND(ISNUMBER(Table4_2[[#This Row],[MKM]]), ISNUMBER(Table4_2[[#This Row],[Precio]])), Table4_2[[#This Row],[MKM]] - Table4_2[[#This Row],[Precio]], "")</f>
        <v/>
      </c>
      <c r="I3" s="32" t="str">
        <f>IF(AND(ISNUMBER(Table4_2[[#This Row],[Card Trader]]), ISNUMBER(Table4_2[[#This Row],[Precio]])), Table4_2[[#This Row],[Card Trader]] - Table4_2[[#This Row],[Precio]], "")</f>
        <v/>
      </c>
      <c r="J3" s="13" t="str">
        <f>_xlfn.XLOOKUP(Table4_2[[#This Row],[First Word]], Table5_1[First Word], Table5_1[Sellers], "")</f>
        <v/>
      </c>
      <c r="K3" s="38" t="str">
        <f>IF(AND(ISNUMBER(Table4_2[[#This Row],[Precio]]), ISNUMBER(Table4_2[[#This Row],[En el carrito]])), Table4_2[[#This Row],[En el carrito]]* Table4_2[[#This Row],[Precio]], "")</f>
        <v/>
      </c>
      <c r="L3" s="14">
        <f>Table4_2[[#This Row],[Qty]]-Table4_2[[#This Row],[En el carrito]]</f>
        <v>1</v>
      </c>
    </row>
    <row r="4" spans="1:16" ht="18.75">
      <c r="A4" s="39">
        <v>1</v>
      </c>
      <c r="B4" s="13" t="s">
        <v>225</v>
      </c>
      <c r="C4" s="18" t="s">
        <v>226</v>
      </c>
      <c r="D4" s="38" t="str">
        <f>_xlfn.XLOOKUP(Table4_2[[#This Row],[First Word]], 'history TRATADO'!A:A, 'history TRATADO'!F:F, "")</f>
        <v/>
      </c>
      <c r="E4" s="38" t="str">
        <f>_xlfn.XLOOKUP(Table4_2[[#This Row],[First Word]], 'history TRATADO'!A:A, 'history TRATADO'!E:E, "")</f>
        <v/>
      </c>
      <c r="F4" s="48">
        <f>_xlfn.XLOOKUP(Table4_2[[#This Row],[First Word]], Table5_1[First Word], Table5_1[Qty], 0)</f>
        <v>0</v>
      </c>
      <c r="G4" s="32" t="str">
        <f>_xlfn.XLOOKUP(Table4_2[[#This Row],[First Word]], Table5_1[First Word], Table5_1[Price], "")</f>
        <v/>
      </c>
      <c r="H4" s="32" t="str">
        <f>IF(AND(ISNUMBER(Table4_2[[#This Row],[MKM]]), ISNUMBER(Table4_2[[#This Row],[Precio]])), Table4_2[[#This Row],[MKM]] - Table4_2[[#This Row],[Precio]], "")</f>
        <v/>
      </c>
      <c r="I4" s="32" t="str">
        <f>IF(AND(ISNUMBER(Table4_2[[#This Row],[Card Trader]]), ISNUMBER(Table4_2[[#This Row],[Precio]])), Table4_2[[#This Row],[Card Trader]] - Table4_2[[#This Row],[Precio]], "")</f>
        <v/>
      </c>
      <c r="J4" s="13" t="str">
        <f>_xlfn.XLOOKUP(Table4_2[[#This Row],[First Word]], Table5_1[First Word], Table5_1[Sellers], "")</f>
        <v/>
      </c>
      <c r="K4" s="38" t="str">
        <f>IF(AND(ISNUMBER(Table4_2[[#This Row],[Precio]]), ISNUMBER(Table4_2[[#This Row],[En el carrito]])), Table4_2[[#This Row],[En el carrito]]* Table4_2[[#This Row],[Precio]], "")</f>
        <v/>
      </c>
      <c r="L4" s="14">
        <f>Table4_2[[#This Row],[Qty]]-Table4_2[[#This Row],[En el carrito]]</f>
        <v>1</v>
      </c>
    </row>
    <row r="5" spans="1:16" ht="18.75">
      <c r="A5" s="39">
        <v>1</v>
      </c>
      <c r="B5" s="13" t="s">
        <v>229</v>
      </c>
      <c r="C5" s="18" t="s">
        <v>230</v>
      </c>
      <c r="D5" s="38" t="str">
        <f>_xlfn.XLOOKUP(Table4_2[[#This Row],[First Word]], 'history TRATADO'!A:A, 'history TRATADO'!F:F, "")</f>
        <v/>
      </c>
      <c r="E5" s="38" t="str">
        <f>_xlfn.XLOOKUP(Table4_2[[#This Row],[First Word]], 'history TRATADO'!A:A, 'history TRATADO'!E:E, "")</f>
        <v/>
      </c>
      <c r="F5" s="48">
        <f>_xlfn.XLOOKUP(Table4_2[[#This Row],[First Word]], Table5_1[First Word], Table5_1[Qty], 0)</f>
        <v>0</v>
      </c>
      <c r="G5" s="32" t="str">
        <f>_xlfn.XLOOKUP(Table4_2[[#This Row],[First Word]], Table5_1[First Word], Table5_1[Price], "")</f>
        <v/>
      </c>
      <c r="H5" s="32" t="str">
        <f>IF(AND(ISNUMBER(Table4_2[[#This Row],[MKM]]), ISNUMBER(Table4_2[[#This Row],[Precio]])), Table4_2[[#This Row],[MKM]] - Table4_2[[#This Row],[Precio]], "")</f>
        <v/>
      </c>
      <c r="I5" s="32" t="str">
        <f>IF(AND(ISNUMBER(Table4_2[[#This Row],[Card Trader]]), ISNUMBER(Table4_2[[#This Row],[Precio]])), Table4_2[[#This Row],[Card Trader]] - Table4_2[[#This Row],[Precio]], "")</f>
        <v/>
      </c>
      <c r="J5" s="13" t="str">
        <f>_xlfn.XLOOKUP(Table4_2[[#This Row],[First Word]], Table5_1[First Word], Table5_1[Sellers], "")</f>
        <v/>
      </c>
      <c r="K5" s="38" t="str">
        <f>IF(AND(ISNUMBER(Table4_2[[#This Row],[Precio]]), ISNUMBER(Table4_2[[#This Row],[En el carrito]])), Table4_2[[#This Row],[En el carrito]]* Table4_2[[#This Row],[Precio]], "")</f>
        <v/>
      </c>
      <c r="L5" s="14">
        <f>Table4_2[[#This Row],[Qty]]-Table4_2[[#This Row],[En el carrito]]</f>
        <v>1</v>
      </c>
    </row>
    <row r="6" spans="1:16" ht="18.75">
      <c r="A6" s="39">
        <v>2</v>
      </c>
      <c r="B6" s="13" t="s">
        <v>52</v>
      </c>
      <c r="C6" s="18" t="s">
        <v>73</v>
      </c>
      <c r="D6" s="38">
        <f>_xlfn.XLOOKUP(Table4_2[[#This Row],[First Word]], 'history TRATADO'!A:A, 'history TRATADO'!F:F, "")</f>
        <v>14.99</v>
      </c>
      <c r="E6" s="38">
        <f>_xlfn.XLOOKUP(Table4_2[[#This Row],[First Word]], 'history TRATADO'!A:A, 'history TRATADO'!E:E, "")</f>
        <v>19.25</v>
      </c>
      <c r="F6" s="48">
        <f>_xlfn.XLOOKUP(Table4_2[[#This Row],[First Word]], Table5_1[First Word], Table5_1[Qty], 0)</f>
        <v>1</v>
      </c>
      <c r="G6" s="32">
        <f>_xlfn.XLOOKUP(Table4_2[[#This Row],[First Word]], Table5_1[First Word], Table5_1[Price], "")</f>
        <v>17.329999999999998</v>
      </c>
      <c r="H6" s="32">
        <f>IF(AND(ISNUMBER(Table4_2[[#This Row],[MKM]]), ISNUMBER(Table4_2[[#This Row],[Precio]])), Table4_2[[#This Row],[MKM]] - Table4_2[[#This Row],[Precio]], "")</f>
        <v>-2.3399999999999981</v>
      </c>
      <c r="I6" s="32">
        <f>IF(AND(ISNUMBER(Table4_2[[#This Row],[Card Trader]]), ISNUMBER(Table4_2[[#This Row],[Precio]])), Table4_2[[#This Row],[Card Trader]] - Table4_2[[#This Row],[Precio]], "")</f>
        <v>1.9200000000000017</v>
      </c>
      <c r="J6" s="13" t="str">
        <f>_xlfn.XLOOKUP(Table4_2[[#This Row],[First Word]], Table5_1[First Word], Table5_1[Sellers], "")</f>
        <v>Desmonio</v>
      </c>
      <c r="K6" s="38">
        <f>IF(AND(ISNUMBER(Table4_2[[#This Row],[Precio]]), ISNUMBER(Table4_2[[#This Row],[En el carrito]])), Table4_2[[#This Row],[En el carrito]]* Table4_2[[#This Row],[Precio]], "")</f>
        <v>17.329999999999998</v>
      </c>
      <c r="L6" s="14">
        <f>Table4_2[[#This Row],[Qty]]-Table4_2[[#This Row],[En el carrito]]</f>
        <v>1</v>
      </c>
    </row>
    <row r="7" spans="1:16" ht="18.75">
      <c r="A7" s="39">
        <v>1</v>
      </c>
      <c r="B7" s="13" t="s">
        <v>244</v>
      </c>
      <c r="C7" s="18" t="s">
        <v>245</v>
      </c>
      <c r="D7" s="38" t="str">
        <f>_xlfn.XLOOKUP(Table4_2[[#This Row],[First Word]], 'history TRATADO'!A:A, 'history TRATADO'!F:F, "")</f>
        <v/>
      </c>
      <c r="E7" s="38" t="str">
        <f>_xlfn.XLOOKUP(Table4_2[[#This Row],[First Word]], 'history TRATADO'!A:A, 'history TRATADO'!E:E, "")</f>
        <v/>
      </c>
      <c r="F7" s="48">
        <f>_xlfn.XLOOKUP(Table4_2[[#This Row],[First Word]], Table5_1[First Word], Table5_1[Qty], 0)</f>
        <v>0</v>
      </c>
      <c r="G7" s="32" t="str">
        <f>_xlfn.XLOOKUP(Table4_2[[#This Row],[First Word]], Table5_1[First Word], Table5_1[Price], "")</f>
        <v/>
      </c>
      <c r="H7" s="32" t="str">
        <f>IF(AND(ISNUMBER(Table4_2[[#This Row],[MKM]]), ISNUMBER(Table4_2[[#This Row],[Precio]])), Table4_2[[#This Row],[MKM]] - Table4_2[[#This Row],[Precio]], "")</f>
        <v/>
      </c>
      <c r="I7" s="32" t="str">
        <f>IF(AND(ISNUMBER(Table4_2[[#This Row],[Card Trader]]), ISNUMBER(Table4_2[[#This Row],[Precio]])), Table4_2[[#This Row],[Card Trader]] - Table4_2[[#This Row],[Precio]], "")</f>
        <v/>
      </c>
      <c r="J7" s="13" t="str">
        <f>_xlfn.XLOOKUP(Table4_2[[#This Row],[First Word]], Table5_1[First Word], Table5_1[Sellers], "")</f>
        <v/>
      </c>
      <c r="K7" s="38" t="str">
        <f>IF(AND(ISNUMBER(Table4_2[[#This Row],[Precio]]), ISNUMBER(Table4_2[[#This Row],[En el carrito]])), Table4_2[[#This Row],[En el carrito]]* Table4_2[[#This Row],[Precio]], "")</f>
        <v/>
      </c>
      <c r="L7" s="14">
        <f>Table4_2[[#This Row],[Qty]]-Table4_2[[#This Row],[En el carrito]]</f>
        <v>1</v>
      </c>
    </row>
    <row r="8" spans="1:16" ht="18.75">
      <c r="A8" s="39">
        <v>2</v>
      </c>
      <c r="B8" s="13" t="s">
        <v>240</v>
      </c>
      <c r="C8" s="18" t="s">
        <v>241</v>
      </c>
      <c r="D8" s="38" t="str">
        <f>_xlfn.XLOOKUP(Table4_2[[#This Row],[First Word]], 'history TRATADO'!A:A, 'history TRATADO'!F:F, "")</f>
        <v/>
      </c>
      <c r="E8" s="38" t="str">
        <f>_xlfn.XLOOKUP(Table4_2[[#This Row],[First Word]], 'history TRATADO'!A:A, 'history TRATADO'!E:E, "")</f>
        <v/>
      </c>
      <c r="F8" s="48">
        <f>_xlfn.XLOOKUP(Table4_2[[#This Row],[First Word]], Table5_1[First Word], Table5_1[Qty], 0)</f>
        <v>0</v>
      </c>
      <c r="G8" s="32" t="str">
        <f>_xlfn.XLOOKUP(Table4_2[[#This Row],[First Word]], Table5_1[First Word], Table5_1[Price], "")</f>
        <v/>
      </c>
      <c r="H8" s="32" t="str">
        <f>IF(AND(ISNUMBER(Table4_2[[#This Row],[MKM]]), ISNUMBER(Table4_2[[#This Row],[Precio]])), Table4_2[[#This Row],[MKM]] - Table4_2[[#This Row],[Precio]], "")</f>
        <v/>
      </c>
      <c r="I8" s="32" t="str">
        <f>IF(AND(ISNUMBER(Table4_2[[#This Row],[Card Trader]]), ISNUMBER(Table4_2[[#This Row],[Precio]])), Table4_2[[#This Row],[Card Trader]] - Table4_2[[#This Row],[Precio]], "")</f>
        <v/>
      </c>
      <c r="J8" s="13" t="str">
        <f>_xlfn.XLOOKUP(Table4_2[[#This Row],[First Word]], Table5_1[First Word], Table5_1[Sellers], "")</f>
        <v/>
      </c>
      <c r="K8" s="38" t="str">
        <f>IF(AND(ISNUMBER(Table4_2[[#This Row],[Precio]]), ISNUMBER(Table4_2[[#This Row],[En el carrito]])), Table4_2[[#This Row],[En el carrito]]* Table4_2[[#This Row],[Precio]], "")</f>
        <v/>
      </c>
      <c r="L8" s="14">
        <f>Table4_2[[#This Row],[Qty]]-Table4_2[[#This Row],[En el carrito]]</f>
        <v>2</v>
      </c>
    </row>
    <row r="9" spans="1:16" ht="18.75">
      <c r="A9" s="39">
        <v>3</v>
      </c>
      <c r="B9" s="13" t="s">
        <v>234</v>
      </c>
      <c r="C9" s="18" t="s">
        <v>235</v>
      </c>
      <c r="D9" s="38" t="str">
        <f>_xlfn.XLOOKUP(Table4_2[[#This Row],[First Word]], 'history TRATADO'!A:A, 'history TRATADO'!F:F, "")</f>
        <v/>
      </c>
      <c r="E9" s="38" t="str">
        <f>_xlfn.XLOOKUP(Table4_2[[#This Row],[First Word]], 'history TRATADO'!A:A, 'history TRATADO'!E:E, "")</f>
        <v/>
      </c>
      <c r="F9" s="48">
        <f>_xlfn.XLOOKUP(Table4_2[[#This Row],[First Word]], Table5_1[First Word], Table5_1[Qty], 0)</f>
        <v>0</v>
      </c>
      <c r="G9" s="32" t="str">
        <f>_xlfn.XLOOKUP(Table4_2[[#This Row],[First Word]], Table5_1[First Word], Table5_1[Price], "")</f>
        <v/>
      </c>
      <c r="H9" s="32" t="str">
        <f>IF(AND(ISNUMBER(Table4_2[[#This Row],[MKM]]), ISNUMBER(Table4_2[[#This Row],[Precio]])), Table4_2[[#This Row],[MKM]] - Table4_2[[#This Row],[Precio]], "")</f>
        <v/>
      </c>
      <c r="I9" s="32" t="str">
        <f>IF(AND(ISNUMBER(Table4_2[[#This Row],[Card Trader]]), ISNUMBER(Table4_2[[#This Row],[Precio]])), Table4_2[[#This Row],[Card Trader]] - Table4_2[[#This Row],[Precio]], "")</f>
        <v/>
      </c>
      <c r="J9" s="13" t="str">
        <f>_xlfn.XLOOKUP(Table4_2[[#This Row],[First Word]], Table5_1[First Word], Table5_1[Sellers], "")</f>
        <v/>
      </c>
      <c r="K9" s="38" t="str">
        <f>IF(AND(ISNUMBER(Table4_2[[#This Row],[Precio]]), ISNUMBER(Table4_2[[#This Row],[En el carrito]])), Table4_2[[#This Row],[En el carrito]]* Table4_2[[#This Row],[Precio]], "")</f>
        <v/>
      </c>
      <c r="L9" s="14">
        <f>Table4_2[[#This Row],[Qty]]-Table4_2[[#This Row],[En el carrito]]</f>
        <v>3</v>
      </c>
    </row>
    <row r="10" spans="1:16" ht="18.75">
      <c r="A10" s="39">
        <v>3</v>
      </c>
      <c r="B10" s="13" t="s">
        <v>242</v>
      </c>
      <c r="C10" s="18" t="s">
        <v>243</v>
      </c>
      <c r="D10" s="38" t="str">
        <f>_xlfn.XLOOKUP(Table4_2[[#This Row],[First Word]], 'history TRATADO'!A:A, 'history TRATADO'!F:F, "")</f>
        <v/>
      </c>
      <c r="E10" s="38" t="str">
        <f>_xlfn.XLOOKUP(Table4_2[[#This Row],[First Word]], 'history TRATADO'!A:A, 'history TRATADO'!E:E, "")</f>
        <v/>
      </c>
      <c r="F10" s="48">
        <f>_xlfn.XLOOKUP(Table4_2[[#This Row],[First Word]], Table5_1[First Word], Table5_1[Qty], 0)</f>
        <v>0</v>
      </c>
      <c r="G10" s="32" t="str">
        <f>_xlfn.XLOOKUP(Table4_2[[#This Row],[First Word]], Table5_1[First Word], Table5_1[Price], "")</f>
        <v/>
      </c>
      <c r="H10" s="32" t="str">
        <f>IF(AND(ISNUMBER(Table4_2[[#This Row],[MKM]]), ISNUMBER(Table4_2[[#This Row],[Precio]])), Table4_2[[#This Row],[MKM]] - Table4_2[[#This Row],[Precio]], "")</f>
        <v/>
      </c>
      <c r="I10" s="32" t="str">
        <f>IF(AND(ISNUMBER(Table4_2[[#This Row],[Card Trader]]), ISNUMBER(Table4_2[[#This Row],[Precio]])), Table4_2[[#This Row],[Card Trader]] - Table4_2[[#This Row],[Precio]], "")</f>
        <v/>
      </c>
      <c r="J10" s="13" t="str">
        <f>_xlfn.XLOOKUP(Table4_2[[#This Row],[First Word]], Table5_1[First Word], Table5_1[Sellers], "")</f>
        <v/>
      </c>
      <c r="K10" s="38" t="str">
        <f>IF(AND(ISNUMBER(Table4_2[[#This Row],[Precio]]), ISNUMBER(Table4_2[[#This Row],[En el carrito]])), Table4_2[[#This Row],[En el carrito]]* Table4_2[[#This Row],[Precio]], "")</f>
        <v/>
      </c>
      <c r="L10" s="14">
        <f>Table4_2[[#This Row],[Qty]]-Table4_2[[#This Row],[En el carrito]]</f>
        <v>3</v>
      </c>
      <c r="P10" s="37"/>
    </row>
    <row r="11" spans="1:16" ht="18.75">
      <c r="A11" s="39">
        <v>4</v>
      </c>
      <c r="B11" s="13" t="s">
        <v>223</v>
      </c>
      <c r="C11" s="18" t="s">
        <v>224</v>
      </c>
      <c r="D11" s="38" t="str">
        <f>_xlfn.XLOOKUP(Table4_2[[#This Row],[First Word]], 'history TRATADO'!A:A, 'history TRATADO'!F:F, "")</f>
        <v/>
      </c>
      <c r="E11" s="38" t="str">
        <f>_xlfn.XLOOKUP(Table4_2[[#This Row],[First Word]], 'history TRATADO'!A:A, 'history TRATADO'!E:E, "")</f>
        <v/>
      </c>
      <c r="F11" s="48">
        <f>_xlfn.XLOOKUP(Table4_2[[#This Row],[First Word]], Table5_1[First Word], Table5_1[Qty], 0)</f>
        <v>0</v>
      </c>
      <c r="G11" s="32" t="str">
        <f>_xlfn.XLOOKUP(Table4_2[[#This Row],[First Word]], Table5_1[First Word], Table5_1[Price], "")</f>
        <v/>
      </c>
      <c r="H11" s="32" t="str">
        <f>IF(AND(ISNUMBER(Table4_2[[#This Row],[MKM]]), ISNUMBER(Table4_2[[#This Row],[Precio]])), Table4_2[[#This Row],[MKM]] - Table4_2[[#This Row],[Precio]], "")</f>
        <v/>
      </c>
      <c r="I11" s="32" t="str">
        <f>IF(AND(ISNUMBER(Table4_2[[#This Row],[Card Trader]]), ISNUMBER(Table4_2[[#This Row],[Precio]])), Table4_2[[#This Row],[Card Trader]] - Table4_2[[#This Row],[Precio]], "")</f>
        <v/>
      </c>
      <c r="J11" s="13" t="str">
        <f>_xlfn.XLOOKUP(Table4_2[[#This Row],[First Word]], Table5_1[First Word], Table5_1[Sellers], "")</f>
        <v/>
      </c>
      <c r="K11" s="38" t="str">
        <f>IF(AND(ISNUMBER(Table4_2[[#This Row],[Precio]]), ISNUMBER(Table4_2[[#This Row],[En el carrito]])), Table4_2[[#This Row],[En el carrito]]* Table4_2[[#This Row],[Precio]], "")</f>
        <v/>
      </c>
      <c r="L11" s="14">
        <f>Table4_2[[#This Row],[Qty]]-Table4_2[[#This Row],[En el carrito]]</f>
        <v>4</v>
      </c>
    </row>
    <row r="12" spans="1:16" ht="18.75">
      <c r="A12" s="39">
        <v>1</v>
      </c>
      <c r="B12" s="13" t="s">
        <v>236</v>
      </c>
      <c r="C12" s="18" t="s">
        <v>159</v>
      </c>
      <c r="D12" s="38" t="str">
        <f>_xlfn.XLOOKUP(Table4_2[[#This Row],[First Word]], 'history TRATADO'!A:A, 'history TRATADO'!F:F, "")</f>
        <v/>
      </c>
      <c r="E12" s="38" t="str">
        <f>_xlfn.XLOOKUP(Table4_2[[#This Row],[First Word]], 'history TRATADO'!A:A, 'history TRATADO'!E:E, "")</f>
        <v/>
      </c>
      <c r="F12" s="48">
        <f>_xlfn.XLOOKUP(Table4_2[[#This Row],[First Word]], Table5_1[First Word], Table5_1[Qty], 0)</f>
        <v>2</v>
      </c>
      <c r="G12" s="32">
        <f>_xlfn.XLOOKUP(Table4_2[[#This Row],[First Word]], Table5_1[First Word], Table5_1[Price], "")</f>
        <v>10.61</v>
      </c>
      <c r="H12" s="32" t="str">
        <f>IF(AND(ISNUMBER(Table4_2[[#This Row],[MKM]]), ISNUMBER(Table4_2[[#This Row],[Precio]])), Table4_2[[#This Row],[MKM]] - Table4_2[[#This Row],[Precio]], "")</f>
        <v/>
      </c>
      <c r="I12" s="32" t="str">
        <f>IF(AND(ISNUMBER(Table4_2[[#This Row],[Card Trader]]), ISNUMBER(Table4_2[[#This Row],[Precio]])), Table4_2[[#This Row],[Card Trader]] - Table4_2[[#This Row],[Precio]], "")</f>
        <v/>
      </c>
      <c r="J12" s="13" t="str">
        <f>_xlfn.XLOOKUP(Table4_2[[#This Row],[First Word]], Table5_1[First Word], Table5_1[Sellers], "")</f>
        <v>NeverlandMTG</v>
      </c>
      <c r="K12" s="38">
        <f>IF(AND(ISNUMBER(Table4_2[[#This Row],[Precio]]), ISNUMBER(Table4_2[[#This Row],[En el carrito]])), Table4_2[[#This Row],[En el carrito]]* Table4_2[[#This Row],[Precio]], "")</f>
        <v>21.22</v>
      </c>
      <c r="L12" s="14">
        <f>Table4_2[[#This Row],[Qty]]-Table4_2[[#This Row],[En el carrito]]</f>
        <v>-1</v>
      </c>
    </row>
    <row r="13" spans="1:16" ht="18.75">
      <c r="A13" s="39">
        <v>2</v>
      </c>
      <c r="B13" s="13" t="s">
        <v>247</v>
      </c>
      <c r="C13" s="18" t="s">
        <v>248</v>
      </c>
      <c r="D13" s="38" t="str">
        <f>_xlfn.XLOOKUP(Table4_2[[#This Row],[First Word]], 'history TRATADO'!A:A, 'history TRATADO'!F:F, "")</f>
        <v/>
      </c>
      <c r="E13" s="38" t="str">
        <f>_xlfn.XLOOKUP(Table4_2[[#This Row],[First Word]], 'history TRATADO'!A:A, 'history TRATADO'!E:E, "")</f>
        <v/>
      </c>
      <c r="F13" s="48">
        <f>_xlfn.XLOOKUP(Table4_2[[#This Row],[First Word]], Table5_1[First Word], Table5_1[Qty], 0)</f>
        <v>3</v>
      </c>
      <c r="G13" s="32">
        <f>_xlfn.XLOOKUP(Table4_2[[#This Row],[First Word]], Table5_1[First Word], Table5_1[Price], "")</f>
        <v>0.62</v>
      </c>
      <c r="H13" s="32" t="str">
        <f>IF(AND(ISNUMBER(Table4_2[[#This Row],[MKM]]), ISNUMBER(Table4_2[[#This Row],[Precio]])), Table4_2[[#This Row],[MKM]] - Table4_2[[#This Row],[Precio]], "")</f>
        <v/>
      </c>
      <c r="I13" s="32" t="str">
        <f>IF(AND(ISNUMBER(Table4_2[[#This Row],[Card Trader]]), ISNUMBER(Table4_2[[#This Row],[Precio]])), Table4_2[[#This Row],[Card Trader]] - Table4_2[[#This Row],[Precio]], "")</f>
        <v/>
      </c>
      <c r="J13" s="13" t="str">
        <f>_xlfn.XLOOKUP(Table4_2[[#This Row],[First Word]], Table5_1[First Word], Table5_1[Sellers], "")</f>
        <v>Distritozero-Bilbao</v>
      </c>
      <c r="K13" s="38">
        <f>IF(AND(ISNUMBER(Table4_2[[#This Row],[Precio]]), ISNUMBER(Table4_2[[#This Row],[En el carrito]])), Table4_2[[#This Row],[En el carrito]]* Table4_2[[#This Row],[Precio]], "")</f>
        <v>1.8599999999999999</v>
      </c>
      <c r="L13" s="14">
        <f>Table4_2[[#This Row],[Qty]]-Table4_2[[#This Row],[En el carrito]]</f>
        <v>-1</v>
      </c>
    </row>
    <row r="14" spans="1:16" ht="18.75">
      <c r="A14" s="39">
        <v>1</v>
      </c>
      <c r="B14" s="13" t="s">
        <v>177</v>
      </c>
      <c r="C14" s="18" t="s">
        <v>198</v>
      </c>
      <c r="D14" s="38" t="str">
        <f>_xlfn.XLOOKUP(Table4_2[[#This Row],[First Word]], 'history TRATADO'!A:A, 'history TRATADO'!F:F, "")</f>
        <v/>
      </c>
      <c r="E14" s="38" t="str">
        <f>_xlfn.XLOOKUP(Table4_2[[#This Row],[First Word]], 'history TRATADO'!A:A, 'history TRATADO'!E:E, "")</f>
        <v/>
      </c>
      <c r="F14" s="48">
        <f>_xlfn.XLOOKUP(Table4_2[[#This Row],[First Word]], Table5_1[First Word], Table5_1[Qty], 0)</f>
        <v>1</v>
      </c>
      <c r="G14" s="32">
        <f>_xlfn.XLOOKUP(Table4_2[[#This Row],[First Word]], Table5_1[First Word], Table5_1[Price], "")</f>
        <v>12.39</v>
      </c>
      <c r="H14" s="32" t="str">
        <f>IF(AND(ISNUMBER(Table4_2[[#This Row],[MKM]]), ISNUMBER(Table4_2[[#This Row],[Precio]])), Table4_2[[#This Row],[MKM]] - Table4_2[[#This Row],[Precio]], "")</f>
        <v/>
      </c>
      <c r="I14" s="32" t="str">
        <f>IF(AND(ISNUMBER(Table4_2[[#This Row],[Card Trader]]), ISNUMBER(Table4_2[[#This Row],[Precio]])), Table4_2[[#This Row],[Card Trader]] - Table4_2[[#This Row],[Precio]], "")</f>
        <v/>
      </c>
      <c r="J14" s="13" t="str">
        <f>_xlfn.XLOOKUP(Table4_2[[#This Row],[First Word]], Table5_1[First Word], Table5_1[Sellers], "")</f>
        <v>Cartapapa-GP</v>
      </c>
      <c r="K14" s="38">
        <f>IF(AND(ISNUMBER(Table4_2[[#This Row],[Precio]]), ISNUMBER(Table4_2[[#This Row],[En el carrito]])), Table4_2[[#This Row],[En el carrito]]* Table4_2[[#This Row],[Precio]], "")</f>
        <v>12.39</v>
      </c>
      <c r="L14" s="14">
        <f>Table4_2[[#This Row],[Qty]]-Table4_2[[#This Row],[En el carrito]]</f>
        <v>0</v>
      </c>
    </row>
    <row r="15" spans="1:16" ht="18.75">
      <c r="A15" s="39">
        <v>1</v>
      </c>
      <c r="B15" s="13" t="s">
        <v>37</v>
      </c>
      <c r="C15" s="18" t="s">
        <v>57</v>
      </c>
      <c r="D15" s="38" t="str">
        <f>_xlfn.XLOOKUP(Table4_2[[#This Row],[First Word]], 'history TRATADO'!A:A, 'history TRATADO'!F:F, "")</f>
        <v/>
      </c>
      <c r="E15" s="38" t="str">
        <f>_xlfn.XLOOKUP(Table4_2[[#This Row],[First Word]], 'history TRATADO'!A:A, 'history TRATADO'!E:E, "")</f>
        <v/>
      </c>
      <c r="F15" s="48">
        <f>_xlfn.XLOOKUP(Table4_2[[#This Row],[First Word]], Table5_1[First Word], Table5_1[Qty], 0)</f>
        <v>1</v>
      </c>
      <c r="G15" s="32">
        <f>_xlfn.XLOOKUP(Table4_2[[#This Row],[First Word]], Table5_1[First Word], Table5_1[Price], "")</f>
        <v>3.52</v>
      </c>
      <c r="H15" s="32" t="str">
        <f>IF(AND(ISNUMBER(Table4_2[[#This Row],[MKM]]), ISNUMBER(Table4_2[[#This Row],[Precio]])), Table4_2[[#This Row],[MKM]] - Table4_2[[#This Row],[Precio]], "")</f>
        <v/>
      </c>
      <c r="I15" s="32" t="str">
        <f>IF(AND(ISNUMBER(Table4_2[[#This Row],[Card Trader]]), ISNUMBER(Table4_2[[#This Row],[Precio]])), Table4_2[[#This Row],[Card Trader]] - Table4_2[[#This Row],[Precio]], "")</f>
        <v/>
      </c>
      <c r="J15" s="13" t="str">
        <f>_xlfn.XLOOKUP(Table4_2[[#This Row],[First Word]], Table5_1[First Word], Table5_1[Sellers], "")</f>
        <v>cernyrytir</v>
      </c>
      <c r="K15" s="38">
        <f>IF(AND(ISNUMBER(Table4_2[[#This Row],[Precio]]), ISNUMBER(Table4_2[[#This Row],[En el carrito]])), Table4_2[[#This Row],[En el carrito]]* Table4_2[[#This Row],[Precio]], "")</f>
        <v>3.52</v>
      </c>
      <c r="L15" s="14">
        <f>Table4_2[[#This Row],[Qty]]-Table4_2[[#This Row],[En el carrito]]</f>
        <v>0</v>
      </c>
    </row>
    <row r="16" spans="1:16" ht="18.75">
      <c r="A16" s="39">
        <v>2</v>
      </c>
      <c r="B16" s="13" t="s">
        <v>38</v>
      </c>
      <c r="C16" s="18" t="s">
        <v>58</v>
      </c>
      <c r="D16" s="38">
        <f>_xlfn.XLOOKUP(Table4_2[[#This Row],[First Word]], 'history TRATADO'!A:A, 'history TRATADO'!F:F, "")</f>
        <v>18.5</v>
      </c>
      <c r="E16" s="38">
        <f>_xlfn.XLOOKUP(Table4_2[[#This Row],[First Word]], 'history TRATADO'!A:A, 'history TRATADO'!E:E, "")</f>
        <v>25.84</v>
      </c>
      <c r="F16" s="48">
        <f>_xlfn.XLOOKUP(Table4_2[[#This Row],[First Word]], Table5_1[First Word], Table5_1[Qty], 0)</f>
        <v>2</v>
      </c>
      <c r="G16" s="32">
        <f>_xlfn.XLOOKUP(Table4_2[[#This Row],[First Word]], Table5_1[First Word], Table5_1[Price], "")</f>
        <v>21.545000000000002</v>
      </c>
      <c r="H16" s="32">
        <f>IF(AND(ISNUMBER(Table4_2[[#This Row],[MKM]]), ISNUMBER(Table4_2[[#This Row],[Precio]])), Table4_2[[#This Row],[MKM]] - Table4_2[[#This Row],[Precio]], "")</f>
        <v>-3.0450000000000017</v>
      </c>
      <c r="I16" s="32">
        <f>IF(AND(ISNUMBER(Table4_2[[#This Row],[Card Trader]]), ISNUMBER(Table4_2[[#This Row],[Precio]])), Table4_2[[#This Row],[Card Trader]] - Table4_2[[#This Row],[Precio]], "")</f>
        <v>4.2949999999999982</v>
      </c>
      <c r="J16" s="13" t="str">
        <f>_xlfn.XLOOKUP(Table4_2[[#This Row],[First Word]], Table5_1[First Word], Table5_1[Sellers], "")</f>
        <v>Utophy, DOGOXA</v>
      </c>
      <c r="K16" s="38">
        <f>IF(AND(ISNUMBER(Table4_2[[#This Row],[Precio]]), ISNUMBER(Table4_2[[#This Row],[En el carrito]])), Table4_2[[#This Row],[En el carrito]]* Table4_2[[#This Row],[Precio]], "")</f>
        <v>43.09</v>
      </c>
      <c r="L16" s="14">
        <f>Table4_2[[#This Row],[Qty]]-Table4_2[[#This Row],[En el carrito]]</f>
        <v>0</v>
      </c>
    </row>
    <row r="17" spans="1:12" ht="18.75">
      <c r="A17" s="39">
        <v>2</v>
      </c>
      <c r="B17" s="13" t="s">
        <v>40</v>
      </c>
      <c r="C17" s="18" t="s">
        <v>60</v>
      </c>
      <c r="D17" s="38">
        <f>_xlfn.XLOOKUP(Table4_2[[#This Row],[First Word]], 'history TRATADO'!A:A, 'history TRATADO'!F:F, "")</f>
        <v>74.989999999999995</v>
      </c>
      <c r="E17" s="38">
        <f>_xlfn.XLOOKUP(Table4_2[[#This Row],[First Word]], 'history TRATADO'!A:A, 'history TRATADO'!E:E, "")</f>
        <v>66.260000000000005</v>
      </c>
      <c r="F17" s="48">
        <f>_xlfn.XLOOKUP(Table4_2[[#This Row],[First Word]], Table5_1[First Word], Table5_1[Qty], 0)</f>
        <v>2</v>
      </c>
      <c r="G17" s="32">
        <f>_xlfn.XLOOKUP(Table4_2[[#This Row],[First Word]], Table5_1[First Word], Table5_1[Price], "")</f>
        <v>81.739999999999995</v>
      </c>
      <c r="H17" s="32">
        <f>IF(AND(ISNUMBER(Table4_2[[#This Row],[MKM]]), ISNUMBER(Table4_2[[#This Row],[Precio]])), Table4_2[[#This Row],[MKM]] - Table4_2[[#This Row],[Precio]], "")</f>
        <v>-6.75</v>
      </c>
      <c r="I17" s="32">
        <f>IF(AND(ISNUMBER(Table4_2[[#This Row],[Card Trader]]), ISNUMBER(Table4_2[[#This Row],[Precio]])), Table4_2[[#This Row],[Card Trader]] - Table4_2[[#This Row],[Precio]], "")</f>
        <v>-15.47999999999999</v>
      </c>
      <c r="J17" s="13" t="str">
        <f>_xlfn.XLOOKUP(Table4_2[[#This Row],[First Word]], Table5_1[First Word], Table5_1[Sellers], "")</f>
        <v>danichan1992, JoseGonzalez</v>
      </c>
      <c r="K17" s="38">
        <f>IF(AND(ISNUMBER(Table4_2[[#This Row],[Precio]]), ISNUMBER(Table4_2[[#This Row],[En el carrito]])), Table4_2[[#This Row],[En el carrito]]* Table4_2[[#This Row],[Precio]], "")</f>
        <v>163.47999999999999</v>
      </c>
      <c r="L17" s="14">
        <f>Table4_2[[#This Row],[Qty]]-Table4_2[[#This Row],[En el carrito]]</f>
        <v>0</v>
      </c>
    </row>
    <row r="18" spans="1:12" ht="18.75">
      <c r="A18" s="39">
        <v>3</v>
      </c>
      <c r="B18" s="13" t="s">
        <v>41</v>
      </c>
      <c r="C18" s="18" t="s">
        <v>61</v>
      </c>
      <c r="D18" s="38" t="str">
        <f>_xlfn.XLOOKUP(Table4_2[[#This Row],[First Word]], 'history TRATADO'!A:A, 'history TRATADO'!F:F, "")</f>
        <v/>
      </c>
      <c r="E18" s="38" t="str">
        <f>_xlfn.XLOOKUP(Table4_2[[#This Row],[First Word]], 'history TRATADO'!A:A, 'history TRATADO'!E:E, "")</f>
        <v/>
      </c>
      <c r="F18" s="48">
        <f>_xlfn.XLOOKUP(Table4_2[[#This Row],[First Word]], Table5_1[First Word], Table5_1[Qty], 0)</f>
        <v>3</v>
      </c>
      <c r="G18" s="32">
        <f>_xlfn.XLOOKUP(Table4_2[[#This Row],[First Word]], Table5_1[First Word], Table5_1[Price], "")</f>
        <v>15.55</v>
      </c>
      <c r="H18" s="32" t="str">
        <f>IF(AND(ISNUMBER(Table4_2[[#This Row],[MKM]]), ISNUMBER(Table4_2[[#This Row],[Precio]])), Table4_2[[#This Row],[MKM]] - Table4_2[[#This Row],[Precio]], "")</f>
        <v/>
      </c>
      <c r="I18" s="32" t="str">
        <f>IF(AND(ISNUMBER(Table4_2[[#This Row],[Card Trader]]), ISNUMBER(Table4_2[[#This Row],[Precio]])), Table4_2[[#This Row],[Card Trader]] - Table4_2[[#This Row],[Precio]], "")</f>
        <v/>
      </c>
      <c r="J18" s="13" t="str">
        <f>_xlfn.XLOOKUP(Table4_2[[#This Row],[First Word]], Table5_1[First Word], Table5_1[Sellers], "")</f>
        <v>DRAGONCT</v>
      </c>
      <c r="K18" s="38">
        <f>IF(AND(ISNUMBER(Table4_2[[#This Row],[Precio]]), ISNUMBER(Table4_2[[#This Row],[En el carrito]])), Table4_2[[#This Row],[En el carrito]]* Table4_2[[#This Row],[Precio]], "")</f>
        <v>46.650000000000006</v>
      </c>
      <c r="L18" s="14">
        <f>Table4_2[[#This Row],[Qty]]-Table4_2[[#This Row],[En el carrito]]</f>
        <v>0</v>
      </c>
    </row>
    <row r="19" spans="1:12" ht="18.75">
      <c r="A19" s="39">
        <v>1</v>
      </c>
      <c r="B19" s="13" t="s">
        <v>227</v>
      </c>
      <c r="C19" s="18" t="s">
        <v>197</v>
      </c>
      <c r="D19" s="38" t="str">
        <f>_xlfn.XLOOKUP(Table4_2[[#This Row],[First Word]], 'history TRATADO'!A:A, 'history TRATADO'!F:F, "")</f>
        <v/>
      </c>
      <c r="E19" s="38" t="str">
        <f>_xlfn.XLOOKUP(Table4_2[[#This Row],[First Word]], 'history TRATADO'!A:A, 'history TRATADO'!E:E, "")</f>
        <v/>
      </c>
      <c r="F19" s="48">
        <f>_xlfn.XLOOKUP(Table4_2[[#This Row],[First Word]], Table5_1[First Word], Table5_1[Qty], 0)</f>
        <v>1</v>
      </c>
      <c r="G19" s="32">
        <f>_xlfn.XLOOKUP(Table4_2[[#This Row],[First Word]], Table5_1[First Word], Table5_1[Price], "")</f>
        <v>37.979999999999997</v>
      </c>
      <c r="H19" s="32" t="str">
        <f>IF(AND(ISNUMBER(Table4_2[[#This Row],[MKM]]), ISNUMBER(Table4_2[[#This Row],[Precio]])), Table4_2[[#This Row],[MKM]] - Table4_2[[#This Row],[Precio]], "")</f>
        <v/>
      </c>
      <c r="I19" s="32" t="str">
        <f>IF(AND(ISNUMBER(Table4_2[[#This Row],[Card Trader]]), ISNUMBER(Table4_2[[#This Row],[Precio]])), Table4_2[[#This Row],[Card Trader]] - Table4_2[[#This Row],[Precio]], "")</f>
        <v/>
      </c>
      <c r="J19" s="13" t="str">
        <f>_xlfn.XLOOKUP(Table4_2[[#This Row],[First Word]], Table5_1[First Word], Table5_1[Sellers], "")</f>
        <v>Utophy</v>
      </c>
      <c r="K19" s="38">
        <f>IF(AND(ISNUMBER(Table4_2[[#This Row],[Precio]]), ISNUMBER(Table4_2[[#This Row],[En el carrito]])), Table4_2[[#This Row],[En el carrito]]* Table4_2[[#This Row],[Precio]], "")</f>
        <v>37.979999999999997</v>
      </c>
      <c r="L19" s="14">
        <f>Table4_2[[#This Row],[Qty]]-Table4_2[[#This Row],[En el carrito]]</f>
        <v>0</v>
      </c>
    </row>
    <row r="20" spans="1:12" ht="18.75">
      <c r="A20" s="39">
        <v>1</v>
      </c>
      <c r="B20" s="13" t="s">
        <v>228</v>
      </c>
      <c r="C20" s="18" t="s">
        <v>197</v>
      </c>
      <c r="D20" s="38" t="str">
        <f>_xlfn.XLOOKUP(Table4_2[[#This Row],[First Word]], 'history TRATADO'!A:A, 'history TRATADO'!F:F, "")</f>
        <v/>
      </c>
      <c r="E20" s="38" t="str">
        <f>_xlfn.XLOOKUP(Table4_2[[#This Row],[First Word]], 'history TRATADO'!A:A, 'history TRATADO'!E:E, "")</f>
        <v/>
      </c>
      <c r="F20" s="48">
        <f>_xlfn.XLOOKUP(Table4_2[[#This Row],[First Word]], Table5_1[First Word], Table5_1[Qty], 0)</f>
        <v>1</v>
      </c>
      <c r="G20" s="32">
        <f>_xlfn.XLOOKUP(Table4_2[[#This Row],[First Word]], Table5_1[First Word], Table5_1[Price], "")</f>
        <v>37.979999999999997</v>
      </c>
      <c r="H20" s="32" t="str">
        <f>IF(AND(ISNUMBER(Table4_2[[#This Row],[MKM]]), ISNUMBER(Table4_2[[#This Row],[Precio]])), Table4_2[[#This Row],[MKM]] - Table4_2[[#This Row],[Precio]], "")</f>
        <v/>
      </c>
      <c r="I20" s="32" t="str">
        <f>IF(AND(ISNUMBER(Table4_2[[#This Row],[Card Trader]]), ISNUMBER(Table4_2[[#This Row],[Precio]])), Table4_2[[#This Row],[Card Trader]] - Table4_2[[#This Row],[Precio]], "")</f>
        <v/>
      </c>
      <c r="J20" s="13" t="str">
        <f>_xlfn.XLOOKUP(Table4_2[[#This Row],[First Word]], Table5_1[First Word], Table5_1[Sellers], "")</f>
        <v>Utophy</v>
      </c>
      <c r="K20" s="38">
        <f>IF(AND(ISNUMBER(Table4_2[[#This Row],[Precio]]), ISNUMBER(Table4_2[[#This Row],[En el carrito]])), Table4_2[[#This Row],[En el carrito]]* Table4_2[[#This Row],[Precio]], "")</f>
        <v>37.979999999999997</v>
      </c>
      <c r="L20" s="14">
        <f>Table4_2[[#This Row],[Qty]]-Table4_2[[#This Row],[En el carrito]]</f>
        <v>0</v>
      </c>
    </row>
    <row r="21" spans="1:12" ht="18.75">
      <c r="A21" s="39">
        <v>4</v>
      </c>
      <c r="B21" s="13" t="s">
        <v>231</v>
      </c>
      <c r="C21" s="18" t="s">
        <v>62</v>
      </c>
      <c r="D21" s="38" t="str">
        <f>_xlfn.XLOOKUP(Table4_2[[#This Row],[First Word]], 'history TRATADO'!A:A, 'history TRATADO'!F:F, "")</f>
        <v/>
      </c>
      <c r="E21" s="38" t="str">
        <f>_xlfn.XLOOKUP(Table4_2[[#This Row],[First Word]], 'history TRATADO'!A:A, 'history TRATADO'!E:E, "")</f>
        <v/>
      </c>
      <c r="F21" s="48">
        <f>_xlfn.XLOOKUP(Table4_2[[#This Row],[First Word]], Table5_1[First Word], Table5_1[Qty], 0)</f>
        <v>4</v>
      </c>
      <c r="G21" s="32">
        <f>_xlfn.XLOOKUP(Table4_2[[#This Row],[First Word]], Table5_1[First Word], Table5_1[Price], "")</f>
        <v>4.6900000000000004</v>
      </c>
      <c r="H21" s="32" t="str">
        <f>IF(AND(ISNUMBER(Table4_2[[#This Row],[MKM]]), ISNUMBER(Table4_2[[#This Row],[Precio]])), Table4_2[[#This Row],[MKM]] - Table4_2[[#This Row],[Precio]], "")</f>
        <v/>
      </c>
      <c r="I21" s="32" t="str">
        <f>IF(AND(ISNUMBER(Table4_2[[#This Row],[Card Trader]]), ISNUMBER(Table4_2[[#This Row],[Precio]])), Table4_2[[#This Row],[Card Trader]] - Table4_2[[#This Row],[Precio]], "")</f>
        <v/>
      </c>
      <c r="J21" s="13" t="str">
        <f>_xlfn.XLOOKUP(Table4_2[[#This Row],[First Word]], Table5_1[First Word], Table5_1[Sellers], "")</f>
        <v>cernyrytir, Mara69, InfiniteMagicCZ</v>
      </c>
      <c r="K21" s="38">
        <f>IF(AND(ISNUMBER(Table4_2[[#This Row],[Precio]]), ISNUMBER(Table4_2[[#This Row],[En el carrito]])), Table4_2[[#This Row],[En el carrito]]* Table4_2[[#This Row],[Precio]], "")</f>
        <v>18.760000000000002</v>
      </c>
      <c r="L21" s="14">
        <f>Table4_2[[#This Row],[Qty]]-Table4_2[[#This Row],[En el carrito]]</f>
        <v>0</v>
      </c>
    </row>
    <row r="22" spans="1:12" ht="18.75">
      <c r="A22" s="39">
        <v>4</v>
      </c>
      <c r="B22" s="13" t="s">
        <v>42</v>
      </c>
      <c r="C22" s="18" t="s">
        <v>63</v>
      </c>
      <c r="D22" s="38" t="str">
        <f>_xlfn.XLOOKUP(Table4_2[[#This Row],[First Word]], 'history TRATADO'!A:A, 'history TRATADO'!F:F, "")</f>
        <v/>
      </c>
      <c r="E22" s="38" t="str">
        <f>_xlfn.XLOOKUP(Table4_2[[#This Row],[First Word]], 'history TRATADO'!A:A, 'history TRATADO'!E:E, "")</f>
        <v/>
      </c>
      <c r="F22" s="48">
        <f>_xlfn.XLOOKUP(Table4_2[[#This Row],[First Word]], Table5_1[First Word], Table5_1[Qty], 0)</f>
        <v>4</v>
      </c>
      <c r="G22" s="32">
        <f>_xlfn.XLOOKUP(Table4_2[[#This Row],[First Word]], Table5_1[First Word], Table5_1[Price], "")</f>
        <v>1.72</v>
      </c>
      <c r="H22" s="32" t="str">
        <f>IF(AND(ISNUMBER(Table4_2[[#This Row],[MKM]]), ISNUMBER(Table4_2[[#This Row],[Precio]])), Table4_2[[#This Row],[MKM]] - Table4_2[[#This Row],[Precio]], "")</f>
        <v/>
      </c>
      <c r="I22" s="32" t="str">
        <f>IF(AND(ISNUMBER(Table4_2[[#This Row],[Card Trader]]), ISNUMBER(Table4_2[[#This Row],[Precio]])), Table4_2[[#This Row],[Card Trader]] - Table4_2[[#This Row],[Precio]], "")</f>
        <v/>
      </c>
      <c r="J22" s="13" t="str">
        <f>_xlfn.XLOOKUP(Table4_2[[#This Row],[First Word]], Table5_1[First Word], Table5_1[Sellers], "")</f>
        <v>cernyrytir, javisinpa</v>
      </c>
      <c r="K22" s="38">
        <f>IF(AND(ISNUMBER(Table4_2[[#This Row],[Precio]]), ISNUMBER(Table4_2[[#This Row],[En el carrito]])), Table4_2[[#This Row],[En el carrito]]* Table4_2[[#This Row],[Precio]], "")</f>
        <v>6.88</v>
      </c>
      <c r="L22" s="14">
        <f>Table4_2[[#This Row],[Qty]]-Table4_2[[#This Row],[En el carrito]]</f>
        <v>0</v>
      </c>
    </row>
    <row r="23" spans="1:12" ht="18.75">
      <c r="A23" s="39">
        <v>3</v>
      </c>
      <c r="B23" s="13" t="s">
        <v>43</v>
      </c>
      <c r="C23" s="18" t="s">
        <v>64</v>
      </c>
      <c r="D23" s="38" t="str">
        <f>_xlfn.XLOOKUP(Table4_2[[#This Row],[First Word]], 'history TRATADO'!A:A, 'history TRATADO'!F:F, "")</f>
        <v/>
      </c>
      <c r="E23" s="38" t="str">
        <f>_xlfn.XLOOKUP(Table4_2[[#This Row],[First Word]], 'history TRATADO'!A:A, 'history TRATADO'!E:E, "")</f>
        <v/>
      </c>
      <c r="F23" s="48">
        <f>_xlfn.XLOOKUP(Table4_2[[#This Row],[First Word]], Table5_1[First Word], Table5_1[Qty], 0)</f>
        <v>3</v>
      </c>
      <c r="G23" s="32">
        <f>_xlfn.XLOOKUP(Table4_2[[#This Row],[First Word]], Table5_1[First Word], Table5_1[Price], "")</f>
        <v>1.61</v>
      </c>
      <c r="H23" s="32" t="str">
        <f>IF(AND(ISNUMBER(Table4_2[[#This Row],[MKM]]), ISNUMBER(Table4_2[[#This Row],[Precio]])), Table4_2[[#This Row],[MKM]] - Table4_2[[#This Row],[Precio]], "")</f>
        <v/>
      </c>
      <c r="I23" s="32" t="str">
        <f>IF(AND(ISNUMBER(Table4_2[[#This Row],[Card Trader]]), ISNUMBER(Table4_2[[#This Row],[Precio]])), Table4_2[[#This Row],[Card Trader]] - Table4_2[[#This Row],[Precio]], "")</f>
        <v/>
      </c>
      <c r="J23" s="13" t="str">
        <f>_xlfn.XLOOKUP(Table4_2[[#This Row],[First Word]], Table5_1[First Word], Table5_1[Sellers], "")</f>
        <v>Ishan</v>
      </c>
      <c r="K23" s="38">
        <f>IF(AND(ISNUMBER(Table4_2[[#This Row],[Precio]]), ISNUMBER(Table4_2[[#This Row],[En el carrito]])), Table4_2[[#This Row],[En el carrito]]* Table4_2[[#This Row],[Precio]], "")</f>
        <v>4.83</v>
      </c>
      <c r="L23" s="14">
        <f>Table4_2[[#This Row],[Qty]]-Table4_2[[#This Row],[En el carrito]]</f>
        <v>0</v>
      </c>
    </row>
    <row r="24" spans="1:12" ht="18.75">
      <c r="A24" s="39">
        <v>1</v>
      </c>
      <c r="B24" s="13" t="s">
        <v>232</v>
      </c>
      <c r="C24" s="18" t="s">
        <v>233</v>
      </c>
      <c r="D24" s="38" t="str">
        <f>_xlfn.XLOOKUP(Table4_2[[#This Row],[First Word]], 'history TRATADO'!A:A, 'history TRATADO'!F:F, "")</f>
        <v/>
      </c>
      <c r="E24" s="38" t="str">
        <f>_xlfn.XLOOKUP(Table4_2[[#This Row],[First Word]], 'history TRATADO'!A:A, 'history TRATADO'!E:E, "")</f>
        <v/>
      </c>
      <c r="F24" s="48">
        <f>_xlfn.XLOOKUP(Table4_2[[#This Row],[First Word]], Table5_1[First Word], Table5_1[Qty], 0)</f>
        <v>1</v>
      </c>
      <c r="G24" s="32">
        <f>_xlfn.XLOOKUP(Table4_2[[#This Row],[First Word]], Table5_1[First Word], Table5_1[Price], "")</f>
        <v>3.29</v>
      </c>
      <c r="H24" s="32" t="str">
        <f>IF(AND(ISNUMBER(Table4_2[[#This Row],[MKM]]), ISNUMBER(Table4_2[[#This Row],[Precio]])), Table4_2[[#This Row],[MKM]] - Table4_2[[#This Row],[Precio]], "")</f>
        <v/>
      </c>
      <c r="I24" s="32" t="str">
        <f>IF(AND(ISNUMBER(Table4_2[[#This Row],[Card Trader]]), ISNUMBER(Table4_2[[#This Row],[Precio]])), Table4_2[[#This Row],[Card Trader]] - Table4_2[[#This Row],[Precio]], "")</f>
        <v/>
      </c>
      <c r="J24" s="13" t="str">
        <f>_xlfn.XLOOKUP(Table4_2[[#This Row],[First Word]], Table5_1[First Word], Table5_1[Sellers], "")</f>
        <v>DRAGONCT</v>
      </c>
      <c r="K24" s="38">
        <f>IF(AND(ISNUMBER(Table4_2[[#This Row],[Precio]]), ISNUMBER(Table4_2[[#This Row],[En el carrito]])), Table4_2[[#This Row],[En el carrito]]* Table4_2[[#This Row],[Precio]], "")</f>
        <v>3.29</v>
      </c>
      <c r="L24" s="14">
        <f>Table4_2[[#This Row],[Qty]]-Table4_2[[#This Row],[En el carrito]]</f>
        <v>0</v>
      </c>
    </row>
    <row r="25" spans="1:12" ht="18.75">
      <c r="A25" s="39">
        <v>3</v>
      </c>
      <c r="B25" s="13" t="s">
        <v>44</v>
      </c>
      <c r="C25" s="18" t="s">
        <v>65</v>
      </c>
      <c r="D25" s="38" t="str">
        <f>_xlfn.XLOOKUP(Table4_2[[#This Row],[First Word]], 'history TRATADO'!A:A, 'history TRATADO'!F:F, "")</f>
        <v/>
      </c>
      <c r="E25" s="38" t="str">
        <f>_xlfn.XLOOKUP(Table4_2[[#This Row],[First Word]], 'history TRATADO'!A:A, 'history TRATADO'!E:E, "")</f>
        <v/>
      </c>
      <c r="F25" s="48">
        <f>_xlfn.XLOOKUP(Table4_2[[#This Row],[First Word]], Table5_1[First Word], Table5_1[Qty], 0)</f>
        <v>3</v>
      </c>
      <c r="G25" s="32">
        <f>_xlfn.XLOOKUP(Table4_2[[#This Row],[First Word]], Table5_1[First Word], Table5_1[Price], "")</f>
        <v>2.8067000000000002</v>
      </c>
      <c r="H25" s="32" t="str">
        <f>IF(AND(ISNUMBER(Table4_2[[#This Row],[MKM]]), ISNUMBER(Table4_2[[#This Row],[Precio]])), Table4_2[[#This Row],[MKM]] - Table4_2[[#This Row],[Precio]], "")</f>
        <v/>
      </c>
      <c r="I25" s="32" t="str">
        <f>IF(AND(ISNUMBER(Table4_2[[#This Row],[Card Trader]]), ISNUMBER(Table4_2[[#This Row],[Precio]])), Table4_2[[#This Row],[Card Trader]] - Table4_2[[#This Row],[Precio]], "")</f>
        <v/>
      </c>
      <c r="J25" s="13" t="str">
        <f>_xlfn.XLOOKUP(Table4_2[[#This Row],[First Word]], Table5_1[First Word], Table5_1[Sellers], "")</f>
        <v>G3SkedioTCG, vam59, Im-Marcuss</v>
      </c>
      <c r="K25" s="38">
        <f>IF(AND(ISNUMBER(Table4_2[[#This Row],[Precio]]), ISNUMBER(Table4_2[[#This Row],[En el carrito]])), Table4_2[[#This Row],[En el carrito]]* Table4_2[[#This Row],[Precio]], "")</f>
        <v>8.4201000000000015</v>
      </c>
      <c r="L25" s="14">
        <f>Table4_2[[#This Row],[Qty]]-Table4_2[[#This Row],[En el carrito]]</f>
        <v>0</v>
      </c>
    </row>
    <row r="26" spans="1:12" ht="18.75">
      <c r="A26" s="39">
        <v>1</v>
      </c>
      <c r="B26" s="13" t="s">
        <v>45</v>
      </c>
      <c r="C26" s="18" t="s">
        <v>66</v>
      </c>
      <c r="D26" s="38" t="str">
        <f>_xlfn.XLOOKUP(Table4_2[[#This Row],[First Word]], 'history TRATADO'!A:A, 'history TRATADO'!F:F, "")</f>
        <v/>
      </c>
      <c r="E26" s="38" t="str">
        <f>_xlfn.XLOOKUP(Table4_2[[#This Row],[First Word]], 'history TRATADO'!A:A, 'history TRATADO'!E:E, "")</f>
        <v/>
      </c>
      <c r="F26" s="48">
        <f>_xlfn.XLOOKUP(Table4_2[[#This Row],[First Word]], Table5_1[First Word], Table5_1[Qty], 0)</f>
        <v>1</v>
      </c>
      <c r="G26" s="32">
        <f>_xlfn.XLOOKUP(Table4_2[[#This Row],[First Word]], Table5_1[First Word], Table5_1[Price], "")</f>
        <v>6.29</v>
      </c>
      <c r="H26" s="32" t="str">
        <f>IF(AND(ISNUMBER(Table4_2[[#This Row],[MKM]]), ISNUMBER(Table4_2[[#This Row],[Precio]])), Table4_2[[#This Row],[MKM]] - Table4_2[[#This Row],[Precio]], "")</f>
        <v/>
      </c>
      <c r="I26" s="32" t="str">
        <f>IF(AND(ISNUMBER(Table4_2[[#This Row],[Card Trader]]), ISNUMBER(Table4_2[[#This Row],[Precio]])), Table4_2[[#This Row],[Card Trader]] - Table4_2[[#This Row],[Precio]], "")</f>
        <v/>
      </c>
      <c r="J26" s="13" t="str">
        <f>_xlfn.XLOOKUP(Table4_2[[#This Row],[First Word]], Table5_1[First Word], Table5_1[Sellers], "")</f>
        <v>shiar</v>
      </c>
      <c r="K26" s="38">
        <f>IF(AND(ISNUMBER(Table4_2[[#This Row],[Precio]]), ISNUMBER(Table4_2[[#This Row],[En el carrito]])), Table4_2[[#This Row],[En el carrito]]* Table4_2[[#This Row],[Precio]], "")</f>
        <v>6.29</v>
      </c>
      <c r="L26" s="14">
        <f>Table4_2[[#This Row],[Qty]]-Table4_2[[#This Row],[En el carrito]]</f>
        <v>0</v>
      </c>
    </row>
    <row r="27" spans="1:12" ht="18.75">
      <c r="A27" s="39">
        <v>2</v>
      </c>
      <c r="B27" s="13" t="s">
        <v>237</v>
      </c>
      <c r="C27" s="18" t="s">
        <v>195</v>
      </c>
      <c r="D27" s="38" t="str">
        <f>_xlfn.XLOOKUP(Table4_2[[#This Row],[First Word]], 'history TRATADO'!A:A, 'history TRATADO'!F:F, "")</f>
        <v/>
      </c>
      <c r="E27" s="38" t="str">
        <f>_xlfn.XLOOKUP(Table4_2[[#This Row],[First Word]], 'history TRATADO'!A:A, 'history TRATADO'!E:E, "")</f>
        <v/>
      </c>
      <c r="F27" s="48">
        <f>_xlfn.XLOOKUP(Table4_2[[#This Row],[First Word]], Table5_1[First Word], Table5_1[Qty], 0)</f>
        <v>2</v>
      </c>
      <c r="G27" s="32">
        <f>_xlfn.XLOOKUP(Table4_2[[#This Row],[First Word]], Table5_1[First Word], Table5_1[Price], "")</f>
        <v>5.87</v>
      </c>
      <c r="H27" s="32" t="str">
        <f>IF(AND(ISNUMBER(Table4_2[[#This Row],[MKM]]), ISNUMBER(Table4_2[[#This Row],[Precio]])), Table4_2[[#This Row],[MKM]] - Table4_2[[#This Row],[Precio]], "")</f>
        <v/>
      </c>
      <c r="I27" s="32" t="str">
        <f>IF(AND(ISNUMBER(Table4_2[[#This Row],[Card Trader]]), ISNUMBER(Table4_2[[#This Row],[Precio]])), Table4_2[[#This Row],[Card Trader]] - Table4_2[[#This Row],[Precio]], "")</f>
        <v/>
      </c>
      <c r="J27" s="13" t="str">
        <f>_xlfn.XLOOKUP(Table4_2[[#This Row],[First Word]], Table5_1[First Word], Table5_1[Sellers], "")</f>
        <v>cernyrytir</v>
      </c>
      <c r="K27" s="38">
        <f>IF(AND(ISNUMBER(Table4_2[[#This Row],[Precio]]), ISNUMBER(Table4_2[[#This Row],[En el carrito]])), Table4_2[[#This Row],[En el carrito]]* Table4_2[[#This Row],[Precio]], "")</f>
        <v>11.74</v>
      </c>
      <c r="L27" s="14">
        <f>Table4_2[[#This Row],[Qty]]-Table4_2[[#This Row],[En el carrito]]</f>
        <v>0</v>
      </c>
    </row>
    <row r="28" spans="1:12" ht="18.75">
      <c r="A28" s="39">
        <v>1</v>
      </c>
      <c r="B28" s="13" t="s">
        <v>238</v>
      </c>
      <c r="C28" s="18" t="s">
        <v>194</v>
      </c>
      <c r="D28" s="38" t="str">
        <f>_xlfn.XLOOKUP(Table4_2[[#This Row],[First Word]], 'history TRATADO'!A:A, 'history TRATADO'!F:F, "")</f>
        <v/>
      </c>
      <c r="E28" s="38" t="str">
        <f>_xlfn.XLOOKUP(Table4_2[[#This Row],[First Word]], 'history TRATADO'!A:A, 'history TRATADO'!E:E, "")</f>
        <v/>
      </c>
      <c r="F28" s="48">
        <f>_xlfn.XLOOKUP(Table4_2[[#This Row],[First Word]], Table5_1[First Word], Table5_1[Qty], 0)</f>
        <v>1</v>
      </c>
      <c r="G28" s="32">
        <f>_xlfn.XLOOKUP(Table4_2[[#This Row],[First Word]], Table5_1[First Word], Table5_1[Price], "")</f>
        <v>3.52</v>
      </c>
      <c r="H28" s="32" t="str">
        <f>IF(AND(ISNUMBER(Table4_2[[#This Row],[MKM]]), ISNUMBER(Table4_2[[#This Row],[Precio]])), Table4_2[[#This Row],[MKM]] - Table4_2[[#This Row],[Precio]], "")</f>
        <v/>
      </c>
      <c r="I28" s="32" t="str">
        <f>IF(AND(ISNUMBER(Table4_2[[#This Row],[Card Trader]]), ISNUMBER(Table4_2[[#This Row],[Precio]])), Table4_2[[#This Row],[Card Trader]] - Table4_2[[#This Row],[Precio]], "")</f>
        <v/>
      </c>
      <c r="J28" s="13" t="str">
        <f>_xlfn.XLOOKUP(Table4_2[[#This Row],[First Word]], Table5_1[First Word], Table5_1[Sellers], "")</f>
        <v>cernyrytir</v>
      </c>
      <c r="K28" s="38">
        <f>IF(AND(ISNUMBER(Table4_2[[#This Row],[Precio]]), ISNUMBER(Table4_2[[#This Row],[En el carrito]])), Table4_2[[#This Row],[En el carrito]]* Table4_2[[#This Row],[Precio]], "")</f>
        <v>3.52</v>
      </c>
      <c r="L28" s="14">
        <f>Table4_2[[#This Row],[Qty]]-Table4_2[[#This Row],[En el carrito]]</f>
        <v>0</v>
      </c>
    </row>
    <row r="29" spans="1:12" ht="18.75">
      <c r="A29" s="39">
        <v>4</v>
      </c>
      <c r="B29" s="13" t="s">
        <v>46</v>
      </c>
      <c r="C29" s="18" t="s">
        <v>67</v>
      </c>
      <c r="D29" s="38" t="str">
        <f>_xlfn.XLOOKUP(Table4_2[[#This Row],[First Word]], 'history TRATADO'!A:A, 'history TRATADO'!F:F, "")</f>
        <v/>
      </c>
      <c r="E29" s="38" t="str">
        <f>_xlfn.XLOOKUP(Table4_2[[#This Row],[First Word]], 'history TRATADO'!A:A, 'history TRATADO'!E:E, "")</f>
        <v/>
      </c>
      <c r="F29" s="48">
        <f>_xlfn.XLOOKUP(Table4_2[[#This Row],[First Word]], Table5_1[First Word], Table5_1[Qty], 0)</f>
        <v>4</v>
      </c>
      <c r="G29" s="32">
        <f>_xlfn.XLOOKUP(Table4_2[[#This Row],[First Word]], Table5_1[First Word], Table5_1[Price], "")</f>
        <v>2.42</v>
      </c>
      <c r="H29" s="32" t="str">
        <f>IF(AND(ISNUMBER(Table4_2[[#This Row],[MKM]]), ISNUMBER(Table4_2[[#This Row],[Precio]])), Table4_2[[#This Row],[MKM]] - Table4_2[[#This Row],[Precio]], "")</f>
        <v/>
      </c>
      <c r="I29" s="32" t="str">
        <f>IF(AND(ISNUMBER(Table4_2[[#This Row],[Card Trader]]), ISNUMBER(Table4_2[[#This Row],[Precio]])), Table4_2[[#This Row],[Card Trader]] - Table4_2[[#This Row],[Precio]], "")</f>
        <v/>
      </c>
      <c r="J29" s="13" t="str">
        <f>_xlfn.XLOOKUP(Table4_2[[#This Row],[First Word]], Table5_1[First Word], Table5_1[Sellers], "")</f>
        <v>Mana-Fortress</v>
      </c>
      <c r="K29" s="38">
        <f>IF(AND(ISNUMBER(Table4_2[[#This Row],[Precio]]), ISNUMBER(Table4_2[[#This Row],[En el carrito]])), Table4_2[[#This Row],[En el carrito]]* Table4_2[[#This Row],[Precio]], "")</f>
        <v>9.68</v>
      </c>
      <c r="L29" s="14">
        <f>Table4_2[[#This Row],[Qty]]-Table4_2[[#This Row],[En el carrito]]</f>
        <v>0</v>
      </c>
    </row>
    <row r="30" spans="1:12" ht="18.75">
      <c r="A30" s="39">
        <v>1</v>
      </c>
      <c r="B30" s="13" t="s">
        <v>47</v>
      </c>
      <c r="C30" s="18" t="s">
        <v>68</v>
      </c>
      <c r="D30" s="38">
        <f>_xlfn.XLOOKUP(Table4_2[[#This Row],[First Word]], 'history TRATADO'!A:A, 'history TRATADO'!F:F, "")</f>
        <v>41.99</v>
      </c>
      <c r="E30" s="38">
        <f>_xlfn.XLOOKUP(Table4_2[[#This Row],[First Word]], 'history TRATADO'!A:A, 'history TRATADO'!E:E, "")</f>
        <v>49.27</v>
      </c>
      <c r="F30" s="48">
        <f>_xlfn.XLOOKUP(Table4_2[[#This Row],[First Word]], Table5_1[First Word], Table5_1[Qty], 0)</f>
        <v>1</v>
      </c>
      <c r="G30" s="32">
        <f>_xlfn.XLOOKUP(Table4_2[[#This Row],[First Word]], Table5_1[First Word], Table5_1[Price], "")</f>
        <v>53.27</v>
      </c>
      <c r="H30" s="32">
        <f>IF(AND(ISNUMBER(Table4_2[[#This Row],[MKM]]), ISNUMBER(Table4_2[[#This Row],[Precio]])), Table4_2[[#This Row],[MKM]] - Table4_2[[#This Row],[Precio]], "")</f>
        <v>-11.280000000000001</v>
      </c>
      <c r="I30" s="32">
        <f>IF(AND(ISNUMBER(Table4_2[[#This Row],[Card Trader]]), ISNUMBER(Table4_2[[#This Row],[Precio]])), Table4_2[[#This Row],[Card Trader]] - Table4_2[[#This Row],[Precio]], "")</f>
        <v>-4</v>
      </c>
      <c r="J30" s="13" t="str">
        <f>_xlfn.XLOOKUP(Table4_2[[#This Row],[First Word]], Table5_1[First Word], Table5_1[Sellers], "")</f>
        <v>AgeOfKings</v>
      </c>
      <c r="K30" s="38">
        <f>IF(AND(ISNUMBER(Table4_2[[#This Row],[Precio]]), ISNUMBER(Table4_2[[#This Row],[En el carrito]])), Table4_2[[#This Row],[En el carrito]]* Table4_2[[#This Row],[Precio]], "")</f>
        <v>53.27</v>
      </c>
      <c r="L30" s="14">
        <f>Table4_2[[#This Row],[Qty]]-Table4_2[[#This Row],[En el carrito]]</f>
        <v>0</v>
      </c>
    </row>
    <row r="31" spans="1:12" ht="18.75">
      <c r="A31" s="39">
        <v>1</v>
      </c>
      <c r="B31" s="13" t="s">
        <v>48</v>
      </c>
      <c r="C31" s="18" t="s">
        <v>69</v>
      </c>
      <c r="D31" s="38" t="str">
        <f>_xlfn.XLOOKUP(Table4_2[[#This Row],[First Word]], 'history TRATADO'!A:A, 'history TRATADO'!F:F, "")</f>
        <v/>
      </c>
      <c r="E31" s="38" t="str">
        <f>_xlfn.XLOOKUP(Table4_2[[#This Row],[First Word]], 'history TRATADO'!A:A, 'history TRATADO'!E:E, "")</f>
        <v/>
      </c>
      <c r="F31" s="48">
        <f>_xlfn.XLOOKUP(Table4_2[[#This Row],[First Word]], Table5_1[First Word], Table5_1[Qty], 0)</f>
        <v>1</v>
      </c>
      <c r="G31" s="32">
        <f>_xlfn.XLOOKUP(Table4_2[[#This Row],[First Word]], Table5_1[First Word], Table5_1[Price], "")</f>
        <v>3.52</v>
      </c>
      <c r="H31" s="32" t="str">
        <f>IF(AND(ISNUMBER(Table4_2[[#This Row],[MKM]]), ISNUMBER(Table4_2[[#This Row],[Precio]])), Table4_2[[#This Row],[MKM]] - Table4_2[[#This Row],[Precio]], "")</f>
        <v/>
      </c>
      <c r="I31" s="32" t="str">
        <f>IF(AND(ISNUMBER(Table4_2[[#This Row],[Card Trader]]), ISNUMBER(Table4_2[[#This Row],[Precio]])), Table4_2[[#This Row],[Card Trader]] - Table4_2[[#This Row],[Precio]], "")</f>
        <v/>
      </c>
      <c r="J31" s="13" t="str">
        <f>_xlfn.XLOOKUP(Table4_2[[#This Row],[First Word]], Table5_1[First Word], Table5_1[Sellers], "")</f>
        <v>cernyrytir</v>
      </c>
      <c r="K31" s="38">
        <f>IF(AND(ISNUMBER(Table4_2[[#This Row],[Precio]]), ISNUMBER(Table4_2[[#This Row],[En el carrito]])), Table4_2[[#This Row],[En el carrito]]* Table4_2[[#This Row],[Precio]], "")</f>
        <v>3.52</v>
      </c>
      <c r="L31" s="14">
        <f>Table4_2[[#This Row],[Qty]]-Table4_2[[#This Row],[En el carrito]]</f>
        <v>0</v>
      </c>
    </row>
    <row r="32" spans="1:12" ht="18.75">
      <c r="A32" s="39">
        <v>4</v>
      </c>
      <c r="B32" s="13" t="s">
        <v>49</v>
      </c>
      <c r="C32" s="18" t="s">
        <v>70</v>
      </c>
      <c r="D32" s="38" t="str">
        <f>_xlfn.XLOOKUP(Table4_2[[#This Row],[First Word]], 'history TRATADO'!A:A, 'history TRATADO'!F:F, "")</f>
        <v/>
      </c>
      <c r="E32" s="38" t="str">
        <f>_xlfn.XLOOKUP(Table4_2[[#This Row],[First Word]], 'history TRATADO'!A:A, 'history TRATADO'!E:E, "")</f>
        <v/>
      </c>
      <c r="F32" s="48">
        <f>_xlfn.XLOOKUP(Table4_2[[#This Row],[First Word]], Table5_1[First Word], Table5_1[Qty], 0)</f>
        <v>4</v>
      </c>
      <c r="G32" s="32">
        <f>_xlfn.XLOOKUP(Table4_2[[#This Row],[First Word]], Table5_1[First Word], Table5_1[Price], "")</f>
        <v>0.84</v>
      </c>
      <c r="H32" s="32" t="str">
        <f>IF(AND(ISNUMBER(Table4_2[[#This Row],[MKM]]), ISNUMBER(Table4_2[[#This Row],[Precio]])), Table4_2[[#This Row],[MKM]] - Table4_2[[#This Row],[Precio]], "")</f>
        <v/>
      </c>
      <c r="I32" s="32" t="str">
        <f>IF(AND(ISNUMBER(Table4_2[[#This Row],[Card Trader]]), ISNUMBER(Table4_2[[#This Row],[Precio]])), Table4_2[[#This Row],[Card Trader]] - Table4_2[[#This Row],[Precio]], "")</f>
        <v/>
      </c>
      <c r="J32" s="13" t="str">
        <f>_xlfn.XLOOKUP(Table4_2[[#This Row],[First Word]], Table5_1[First Word], Table5_1[Sellers], "")</f>
        <v>DRAGONCT</v>
      </c>
      <c r="K32" s="38">
        <f>IF(AND(ISNUMBER(Table4_2[[#This Row],[Precio]]), ISNUMBER(Table4_2[[#This Row],[En el carrito]])), Table4_2[[#This Row],[En el carrito]]* Table4_2[[#This Row],[Precio]], "")</f>
        <v>3.36</v>
      </c>
      <c r="L32" s="14">
        <f>Table4_2[[#This Row],[Qty]]-Table4_2[[#This Row],[En el carrito]]</f>
        <v>0</v>
      </c>
    </row>
    <row r="33" spans="1:12" ht="18.75">
      <c r="A33" s="39">
        <v>2</v>
      </c>
      <c r="B33" s="13" t="s">
        <v>239</v>
      </c>
      <c r="C33" s="18" t="s">
        <v>192</v>
      </c>
      <c r="D33" s="38" t="str">
        <f>_xlfn.XLOOKUP(Table4_2[[#This Row],[First Word]], 'history TRATADO'!A:A, 'history TRATADO'!F:F, "")</f>
        <v/>
      </c>
      <c r="E33" s="38" t="str">
        <f>_xlfn.XLOOKUP(Table4_2[[#This Row],[First Word]], 'history TRATADO'!A:A, 'history TRATADO'!E:E, "")</f>
        <v/>
      </c>
      <c r="F33" s="48">
        <f>_xlfn.XLOOKUP(Table4_2[[#This Row],[First Word]], Table5_1[First Word], Table5_1[Qty], 0)</f>
        <v>2</v>
      </c>
      <c r="G33" s="32">
        <f>_xlfn.XLOOKUP(Table4_2[[#This Row],[First Word]], Table5_1[First Word], Table5_1[Price], "")</f>
        <v>0.4</v>
      </c>
      <c r="H33" s="32" t="str">
        <f>IF(AND(ISNUMBER(Table4_2[[#This Row],[MKM]]), ISNUMBER(Table4_2[[#This Row],[Precio]])), Table4_2[[#This Row],[MKM]] - Table4_2[[#This Row],[Precio]], "")</f>
        <v/>
      </c>
      <c r="I33" s="32" t="str">
        <f>IF(AND(ISNUMBER(Table4_2[[#This Row],[Card Trader]]), ISNUMBER(Table4_2[[#This Row],[Precio]])), Table4_2[[#This Row],[Card Trader]] - Table4_2[[#This Row],[Precio]], "")</f>
        <v/>
      </c>
      <c r="J33" s="13" t="str">
        <f>_xlfn.XLOOKUP(Table4_2[[#This Row],[First Word]], Table5_1[First Word], Table5_1[Sellers], "")</f>
        <v>cernyrytir, nahum86</v>
      </c>
      <c r="K33" s="38">
        <f>IF(AND(ISNUMBER(Table4_2[[#This Row],[Precio]]), ISNUMBER(Table4_2[[#This Row],[En el carrito]])), Table4_2[[#This Row],[En el carrito]]* Table4_2[[#This Row],[Precio]], "")</f>
        <v>0.8</v>
      </c>
      <c r="L33" s="14">
        <f>Table4_2[[#This Row],[Qty]]-Table4_2[[#This Row],[En el carrito]]</f>
        <v>0</v>
      </c>
    </row>
    <row r="34" spans="1:12" ht="18.75">
      <c r="A34" s="39">
        <v>1</v>
      </c>
      <c r="B34" s="13" t="s">
        <v>50</v>
      </c>
      <c r="C34" s="18" t="s">
        <v>71</v>
      </c>
      <c r="D34" s="38" t="str">
        <f>_xlfn.XLOOKUP(Table4_2[[#This Row],[First Word]], 'history TRATADO'!A:A, 'history TRATADO'!F:F, "")</f>
        <v/>
      </c>
      <c r="E34" s="38" t="str">
        <f>_xlfn.XLOOKUP(Table4_2[[#This Row],[First Word]], 'history TRATADO'!A:A, 'history TRATADO'!E:E, "")</f>
        <v/>
      </c>
      <c r="F34" s="48">
        <f>_xlfn.XLOOKUP(Table4_2[[#This Row],[First Word]], Table5_1[First Word], Table5_1[Qty], 0)</f>
        <v>1</v>
      </c>
      <c r="G34" s="32">
        <f>_xlfn.XLOOKUP(Table4_2[[#This Row],[First Word]], Table5_1[First Word], Table5_1[Price], "")</f>
        <v>13.56</v>
      </c>
      <c r="H34" s="32" t="str">
        <f>IF(AND(ISNUMBER(Table4_2[[#This Row],[MKM]]), ISNUMBER(Table4_2[[#This Row],[Precio]])), Table4_2[[#This Row],[MKM]] - Table4_2[[#This Row],[Precio]], "")</f>
        <v/>
      </c>
      <c r="I34" s="32" t="str">
        <f>IF(AND(ISNUMBER(Table4_2[[#This Row],[Card Trader]]), ISNUMBER(Table4_2[[#This Row],[Precio]])), Table4_2[[#This Row],[Card Trader]] - Table4_2[[#This Row],[Precio]], "")</f>
        <v/>
      </c>
      <c r="J34" s="13" t="str">
        <f>_xlfn.XLOOKUP(Table4_2[[#This Row],[First Word]], Table5_1[First Word], Table5_1[Sellers], "")</f>
        <v>nahum86</v>
      </c>
      <c r="K34" s="38">
        <f>IF(AND(ISNUMBER(Table4_2[[#This Row],[Precio]]), ISNUMBER(Table4_2[[#This Row],[En el carrito]])), Table4_2[[#This Row],[En el carrito]]* Table4_2[[#This Row],[Precio]], "")</f>
        <v>13.56</v>
      </c>
      <c r="L34" s="14">
        <f>Table4_2[[#This Row],[Qty]]-Table4_2[[#This Row],[En el carrito]]</f>
        <v>0</v>
      </c>
    </row>
    <row r="35" spans="1:12" ht="18.75">
      <c r="A35" s="39">
        <v>3</v>
      </c>
      <c r="B35" s="13" t="s">
        <v>51</v>
      </c>
      <c r="C35" s="18" t="s">
        <v>72</v>
      </c>
      <c r="D35" s="38" t="str">
        <f>_xlfn.XLOOKUP(Table4_2[[#This Row],[First Word]], 'history TRATADO'!A:A, 'history TRATADO'!F:F, "")</f>
        <v/>
      </c>
      <c r="E35" s="38" t="str">
        <f>_xlfn.XLOOKUP(Table4_2[[#This Row],[First Word]], 'history TRATADO'!A:A, 'history TRATADO'!E:E, "")</f>
        <v/>
      </c>
      <c r="F35" s="48">
        <f>_xlfn.XLOOKUP(Table4_2[[#This Row],[First Word]], Table5_1[First Word], Table5_1[Qty], 0)</f>
        <v>3</v>
      </c>
      <c r="G35" s="32">
        <f>_xlfn.XLOOKUP(Table4_2[[#This Row],[First Word]], Table5_1[First Word], Table5_1[Price], "")</f>
        <v>5.67</v>
      </c>
      <c r="H35" s="32" t="str">
        <f>IF(AND(ISNUMBER(Table4_2[[#This Row],[MKM]]), ISNUMBER(Table4_2[[#This Row],[Precio]])), Table4_2[[#This Row],[MKM]] - Table4_2[[#This Row],[Precio]], "")</f>
        <v/>
      </c>
      <c r="I35" s="32" t="str">
        <f>IF(AND(ISNUMBER(Table4_2[[#This Row],[Card Trader]]), ISNUMBER(Table4_2[[#This Row],[Precio]])), Table4_2[[#This Row],[Card Trader]] - Table4_2[[#This Row],[Precio]], "")</f>
        <v/>
      </c>
      <c r="J35" s="13" t="str">
        <f>_xlfn.XLOOKUP(Table4_2[[#This Row],[First Word]], Table5_1[First Word], Table5_1[Sellers], "")</f>
        <v>morillas, sapitoesc, Im-Marcuss</v>
      </c>
      <c r="K35" s="38">
        <f>IF(AND(ISNUMBER(Table4_2[[#This Row],[Precio]]), ISNUMBER(Table4_2[[#This Row],[En el carrito]])), Table4_2[[#This Row],[En el carrito]]* Table4_2[[#This Row],[Precio]], "")</f>
        <v>17.009999999999998</v>
      </c>
      <c r="L35" s="14">
        <f>Table4_2[[#This Row],[Qty]]-Table4_2[[#This Row],[En el carrito]]</f>
        <v>0</v>
      </c>
    </row>
    <row r="36" spans="1:12" ht="18.75">
      <c r="A36" s="39">
        <v>3</v>
      </c>
      <c r="B36" s="13" t="s">
        <v>53</v>
      </c>
      <c r="C36" s="18" t="s">
        <v>74</v>
      </c>
      <c r="D36" s="38" t="str">
        <f>_xlfn.XLOOKUP(Table4_2[[#This Row],[First Word]], 'history TRATADO'!A:A, 'history TRATADO'!F:F, "")</f>
        <v/>
      </c>
      <c r="E36" s="38" t="str">
        <f>_xlfn.XLOOKUP(Table4_2[[#This Row],[First Word]], 'history TRATADO'!A:A, 'history TRATADO'!E:E, "")</f>
        <v/>
      </c>
      <c r="F36" s="48">
        <f>_xlfn.XLOOKUP(Table4_2[[#This Row],[First Word]], Table5_1[First Word], Table5_1[Qty], 0)</f>
        <v>3</v>
      </c>
      <c r="G36" s="32">
        <f>_xlfn.XLOOKUP(Table4_2[[#This Row],[First Word]], Table5_1[First Word], Table5_1[Price], "")</f>
        <v>7.46</v>
      </c>
      <c r="H36" s="32" t="str">
        <f>IF(AND(ISNUMBER(Table4_2[[#This Row],[MKM]]), ISNUMBER(Table4_2[[#This Row],[Precio]])), Table4_2[[#This Row],[MKM]] - Table4_2[[#This Row],[Precio]], "")</f>
        <v/>
      </c>
      <c r="I36" s="32" t="str">
        <f>IF(AND(ISNUMBER(Table4_2[[#This Row],[Card Trader]]), ISNUMBER(Table4_2[[#This Row],[Precio]])), Table4_2[[#This Row],[Card Trader]] - Table4_2[[#This Row],[Precio]], "")</f>
        <v/>
      </c>
      <c r="J36" s="13" t="str">
        <f>_xlfn.XLOOKUP(Table4_2[[#This Row],[First Word]], Table5_1[First Word], Table5_1[Sellers], "")</f>
        <v>cernyrytir, Itaca, javisinpa</v>
      </c>
      <c r="K36" s="38">
        <f>IF(AND(ISNUMBER(Table4_2[[#This Row],[Precio]]), ISNUMBER(Table4_2[[#This Row],[En el carrito]])), Table4_2[[#This Row],[En el carrito]]* Table4_2[[#This Row],[Precio]], "")</f>
        <v>22.38</v>
      </c>
      <c r="L36" s="14">
        <f>Table4_2[[#This Row],[Qty]]-Table4_2[[#This Row],[En el carrito]]</f>
        <v>0</v>
      </c>
    </row>
    <row r="37" spans="1:12" ht="18.75">
      <c r="A37" s="39">
        <v>2</v>
      </c>
      <c r="B37" s="13" t="s">
        <v>54</v>
      </c>
      <c r="C37" s="18" t="s">
        <v>75</v>
      </c>
      <c r="D37" s="38">
        <f>_xlfn.XLOOKUP(Table4_2[[#This Row],[First Word]], 'history TRATADO'!A:A, 'history TRATADO'!F:F, "")</f>
        <v>16.510000000000002</v>
      </c>
      <c r="E37" s="38">
        <f>_xlfn.XLOOKUP(Table4_2[[#This Row],[First Word]], 'history TRATADO'!A:A, 'history TRATADO'!E:E, "")</f>
        <v>13.22</v>
      </c>
      <c r="F37" s="48">
        <f>_xlfn.XLOOKUP(Table4_2[[#This Row],[First Word]], Table5_1[First Word], Table5_1[Qty], 0)</f>
        <v>2</v>
      </c>
      <c r="G37" s="32">
        <f>_xlfn.XLOOKUP(Table4_2[[#This Row],[First Word]], Table5_1[First Word], Table5_1[Price], "")</f>
        <v>18.03</v>
      </c>
      <c r="H37" s="32">
        <f>IF(AND(ISNUMBER(Table4_2[[#This Row],[MKM]]), ISNUMBER(Table4_2[[#This Row],[Precio]])), Table4_2[[#This Row],[MKM]] - Table4_2[[#This Row],[Precio]], "")</f>
        <v>-1.5199999999999996</v>
      </c>
      <c r="I37" s="32">
        <f>IF(AND(ISNUMBER(Table4_2[[#This Row],[Card Trader]]), ISNUMBER(Table4_2[[#This Row],[Precio]])), Table4_2[[#This Row],[Card Trader]] - Table4_2[[#This Row],[Precio]], "")</f>
        <v>-4.8100000000000005</v>
      </c>
      <c r="J37" s="13" t="str">
        <f>_xlfn.XLOOKUP(Table4_2[[#This Row],[First Word]], Table5_1[First Word], Table5_1[Sellers], "")</f>
        <v>Itaca, LaTabernaDePanga</v>
      </c>
      <c r="K37" s="38">
        <f>IF(AND(ISNUMBER(Table4_2[[#This Row],[Precio]]), ISNUMBER(Table4_2[[#This Row],[En el carrito]])), Table4_2[[#This Row],[En el carrito]]* Table4_2[[#This Row],[Precio]], "")</f>
        <v>36.06</v>
      </c>
      <c r="L37" s="14">
        <f>Table4_2[[#This Row],[Qty]]-Table4_2[[#This Row],[En el carrito]]</f>
        <v>0</v>
      </c>
    </row>
    <row r="38" spans="1:12" ht="18.75">
      <c r="A38" s="39">
        <v>1</v>
      </c>
      <c r="B38" s="13" t="s">
        <v>246</v>
      </c>
      <c r="C38" s="18" t="s">
        <v>199</v>
      </c>
      <c r="D38" s="38" t="str">
        <f>_xlfn.XLOOKUP(Table4_2[[#This Row],[First Word]], 'history TRATADO'!A:A, 'history TRATADO'!F:F, "")</f>
        <v/>
      </c>
      <c r="E38" s="38" t="str">
        <f>_xlfn.XLOOKUP(Table4_2[[#This Row],[First Word]], 'history TRATADO'!A:A, 'history TRATADO'!E:E, "")</f>
        <v/>
      </c>
      <c r="F38" s="48">
        <f>_xlfn.XLOOKUP(Table4_2[[#This Row],[First Word]], Table5_1[First Word], Table5_1[Qty], 0)</f>
        <v>1</v>
      </c>
      <c r="G38" s="32">
        <f>_xlfn.XLOOKUP(Table4_2[[#This Row],[First Word]], Table5_1[First Word], Table5_1[Price], "")</f>
        <v>34.54</v>
      </c>
      <c r="H38" s="32" t="str">
        <f>IF(AND(ISNUMBER(Table4_2[[#This Row],[MKM]]), ISNUMBER(Table4_2[[#This Row],[Precio]])), Table4_2[[#This Row],[MKM]] - Table4_2[[#This Row],[Precio]], "")</f>
        <v/>
      </c>
      <c r="I38" s="32" t="str">
        <f>IF(AND(ISNUMBER(Table4_2[[#This Row],[Card Trader]]), ISNUMBER(Table4_2[[#This Row],[Precio]])), Table4_2[[#This Row],[Card Trader]] - Table4_2[[#This Row],[Precio]], "")</f>
        <v/>
      </c>
      <c r="J38" s="13" t="str">
        <f>_xlfn.XLOOKUP(Table4_2[[#This Row],[First Word]], Table5_1[First Word], Table5_1[Sellers], "")</f>
        <v>sapitoesc</v>
      </c>
      <c r="K38" s="38">
        <f>IF(AND(ISNUMBER(Table4_2[[#This Row],[Precio]]), ISNUMBER(Table4_2[[#This Row],[En el carrito]])), Table4_2[[#This Row],[En el carrito]]* Table4_2[[#This Row],[Precio]], "")</f>
        <v>34.54</v>
      </c>
      <c r="L38" s="14">
        <f>Table4_2[[#This Row],[Qty]]-Table4_2[[#This Row],[En el carrito]]</f>
        <v>0</v>
      </c>
    </row>
    <row r="39" spans="1:12" ht="18.75">
      <c r="A39" s="41">
        <v>1</v>
      </c>
      <c r="B39" s="43" t="s">
        <v>55</v>
      </c>
      <c r="C39" s="45" t="s">
        <v>76</v>
      </c>
      <c r="D39" s="47" t="str">
        <f>_xlfn.XLOOKUP(Table4_2[[#This Row],[First Word]], 'history TRATADO'!A:A, 'history TRATADO'!F:F, "")</f>
        <v/>
      </c>
      <c r="E39" s="47" t="str">
        <f>_xlfn.XLOOKUP(Table4_2[[#This Row],[First Word]], 'history TRATADO'!A:A, 'history TRATADO'!E:E, "")</f>
        <v/>
      </c>
      <c r="F39" s="50">
        <f>_xlfn.XLOOKUP(Table4_2[[#This Row],[First Word]], Table5_1[First Word], Table5_1[Qty], 0)</f>
        <v>1</v>
      </c>
      <c r="G39" s="52">
        <f>_xlfn.XLOOKUP(Table4_2[[#This Row],[First Word]], Table5_1[First Word], Table5_1[Price], "")</f>
        <v>8.06</v>
      </c>
      <c r="H39" s="52" t="str">
        <f>IF(AND(ISNUMBER(Table4_2[[#This Row],[MKM]]), ISNUMBER(Table4_2[[#This Row],[Precio]])), Table4_2[[#This Row],[MKM]] - Table4_2[[#This Row],[Precio]], "")</f>
        <v/>
      </c>
      <c r="I39" s="52" t="str">
        <f>IF(AND(ISNUMBER(Table4_2[[#This Row],[Card Trader]]), ISNUMBER(Table4_2[[#This Row],[Precio]])), Table4_2[[#This Row],[Card Trader]] - Table4_2[[#This Row],[Precio]], "")</f>
        <v/>
      </c>
      <c r="J39" s="43" t="str">
        <f>_xlfn.XLOOKUP(Table4_2[[#This Row],[First Word]], Table5_1[First Word], Table5_1[Sellers], "")</f>
        <v>sapitoesc</v>
      </c>
      <c r="K39" s="47">
        <f>IF(AND(ISNUMBER(Table4_2[[#This Row],[Precio]]), ISNUMBER(Table4_2[[#This Row],[En el carrito]])), Table4_2[[#This Row],[En el carrito]]* Table4_2[[#This Row],[Precio]], "")</f>
        <v>8.06</v>
      </c>
      <c r="L39" s="54">
        <f>Table4_2[[#This Row],[Qty]]-Table4_2[[#This Row],[En el carrito]]</f>
        <v>0</v>
      </c>
    </row>
    <row r="41" spans="1:12" ht="15" thickBot="1"/>
    <row r="42" spans="1:12">
      <c r="C42" s="19" t="s">
        <v>112</v>
      </c>
      <c r="D42" s="34"/>
      <c r="E42" s="34"/>
      <c r="F42" s="22">
        <f>SUM(K:K)</f>
        <v>651.47009999999977</v>
      </c>
      <c r="G42" s="23"/>
      <c r="H42" s="24"/>
    </row>
    <row r="43" spans="1:12">
      <c r="C43" s="20"/>
      <c r="D43" s="35"/>
      <c r="E43" s="35"/>
      <c r="F43" s="25"/>
      <c r="G43" s="26"/>
      <c r="H43" s="27"/>
    </row>
    <row r="44" spans="1:12" ht="15" thickBot="1">
      <c r="C44" s="21"/>
      <c r="D44" s="36"/>
      <c r="E44" s="36"/>
      <c r="F44" s="28"/>
      <c r="G44" s="29"/>
      <c r="H44" s="30"/>
    </row>
  </sheetData>
  <mergeCells count="2">
    <mergeCell ref="C42:E44"/>
    <mergeCell ref="F42:H44"/>
  </mergeCells>
  <phoneticPr fontId="2" type="noConversion"/>
  <conditionalFormatting sqref="A2:L39">
    <cfRule type="expression" dxfId="15" priority="1">
      <formula>OR(AND($L2=0,ISNUMBER($H2),$H2&gt;0),AND($L2=0,ISNUMBER($I2),$I2&gt;0))</formula>
    </cfRule>
    <cfRule type="expression" dxfId="14" priority="8">
      <formula>$L2=0</formula>
    </cfRule>
    <cfRule type="expression" dxfId="13" priority="9">
      <formula>$L2&gt;0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2731-BA8F-43CA-99D7-1FD63F2BE70B}">
  <dimension ref="A3:J9"/>
  <sheetViews>
    <sheetView workbookViewId="0">
      <selection activeCell="E32" sqref="E32"/>
    </sheetView>
  </sheetViews>
  <sheetFormatPr defaultRowHeight="14.25"/>
  <cols>
    <col min="1" max="1" width="15.125" bestFit="1" customWidth="1"/>
    <col min="2" max="2" width="17.125" bestFit="1" customWidth="1"/>
    <col min="3" max="3" width="10.25" bestFit="1" customWidth="1"/>
    <col min="4" max="4" width="13.25" bestFit="1" customWidth="1"/>
    <col min="5" max="5" width="19.5" bestFit="1" customWidth="1"/>
    <col min="6" max="6" width="13.25" bestFit="1" customWidth="1"/>
    <col min="7" max="7" width="18.875" bestFit="1" customWidth="1"/>
    <col min="8" max="8" width="24.625" bestFit="1" customWidth="1"/>
    <col min="9" max="9" width="18.125" bestFit="1" customWidth="1"/>
    <col min="10" max="10" width="19" bestFit="1" customWidth="1"/>
    <col min="11" max="11" width="32" bestFit="1" customWidth="1"/>
    <col min="12" max="12" width="15.125" bestFit="1" customWidth="1"/>
    <col min="13" max="13" width="21.625" bestFit="1" customWidth="1"/>
    <col min="14" max="14" width="20.5" bestFit="1" customWidth="1"/>
    <col min="15" max="15" width="20.125" bestFit="1" customWidth="1"/>
    <col min="16" max="16" width="32.625" bestFit="1" customWidth="1"/>
    <col min="17" max="17" width="32" bestFit="1" customWidth="1"/>
    <col min="18" max="18" width="15.125" bestFit="1" customWidth="1"/>
    <col min="19" max="19" width="21.625" bestFit="1" customWidth="1"/>
    <col min="20" max="20" width="20.5" bestFit="1" customWidth="1"/>
    <col min="21" max="21" width="20.125" bestFit="1" customWidth="1"/>
    <col min="22" max="22" width="32.625" bestFit="1" customWidth="1"/>
    <col min="23" max="23" width="32" bestFit="1" customWidth="1"/>
    <col min="24" max="24" width="15.125" bestFit="1" customWidth="1"/>
    <col min="25" max="25" width="21.625" bestFit="1" customWidth="1"/>
    <col min="26" max="26" width="20.5" bestFit="1" customWidth="1"/>
    <col min="27" max="27" width="20.125" bestFit="1" customWidth="1"/>
    <col min="28" max="28" width="32.625" bestFit="1" customWidth="1"/>
    <col min="29" max="29" width="32" bestFit="1" customWidth="1"/>
    <col min="30" max="30" width="15.125" bestFit="1" customWidth="1"/>
    <col min="31" max="31" width="21.625" bestFit="1" customWidth="1"/>
    <col min="32" max="32" width="20.5" bestFit="1" customWidth="1"/>
    <col min="33" max="33" width="20.125" bestFit="1" customWidth="1"/>
    <col min="34" max="34" width="32.625" bestFit="1" customWidth="1"/>
    <col min="35" max="35" width="32" bestFit="1" customWidth="1"/>
    <col min="36" max="36" width="15.125" bestFit="1" customWidth="1"/>
    <col min="37" max="37" width="21.625" bestFit="1" customWidth="1"/>
    <col min="38" max="38" width="24.625" bestFit="1" customWidth="1"/>
    <col min="39" max="39" width="20.125" bestFit="1" customWidth="1"/>
    <col min="40" max="40" width="32.625" bestFit="1" customWidth="1"/>
    <col min="41" max="41" width="32" bestFit="1" customWidth="1"/>
    <col min="42" max="42" width="15.125" bestFit="1" customWidth="1"/>
    <col min="43" max="43" width="21.625" bestFit="1" customWidth="1"/>
    <col min="44" max="44" width="20.5" bestFit="1" customWidth="1"/>
    <col min="45" max="45" width="20.125" bestFit="1" customWidth="1"/>
    <col min="46" max="46" width="32.625" bestFit="1" customWidth="1"/>
    <col min="47" max="47" width="32" bestFit="1" customWidth="1"/>
    <col min="48" max="48" width="15.125" bestFit="1" customWidth="1"/>
    <col min="49" max="49" width="21.625" bestFit="1" customWidth="1"/>
    <col min="50" max="50" width="20.5" bestFit="1" customWidth="1"/>
    <col min="51" max="51" width="20.125" bestFit="1" customWidth="1"/>
    <col min="52" max="52" width="32.625" bestFit="1" customWidth="1"/>
    <col min="53" max="53" width="32" bestFit="1" customWidth="1"/>
    <col min="54" max="54" width="15.125" bestFit="1" customWidth="1"/>
    <col min="55" max="55" width="21.625" bestFit="1" customWidth="1"/>
  </cols>
  <sheetData>
    <row r="3" spans="1:10">
      <c r="A3" s="7" t="s">
        <v>6</v>
      </c>
      <c r="B3" s="8" t="s">
        <v>17</v>
      </c>
      <c r="C3" s="9" t="s">
        <v>77</v>
      </c>
      <c r="D3" s="8" t="s">
        <v>14</v>
      </c>
      <c r="E3" s="10" t="s">
        <v>15</v>
      </c>
      <c r="F3" s="10" t="s">
        <v>16</v>
      </c>
      <c r="G3" s="10" t="s">
        <v>80</v>
      </c>
      <c r="H3" s="10" t="s">
        <v>81</v>
      </c>
      <c r="I3" s="10" t="s">
        <v>84</v>
      </c>
      <c r="J3" s="8" t="s">
        <v>85</v>
      </c>
    </row>
    <row r="4" spans="1:10">
      <c r="A4" s="8" t="s">
        <v>58</v>
      </c>
      <c r="B4" s="11">
        <v>45863.89</v>
      </c>
      <c r="C4" s="9">
        <v>2</v>
      </c>
      <c r="D4" s="10">
        <v>16</v>
      </c>
      <c r="E4" s="10">
        <v>25.84</v>
      </c>
      <c r="F4" s="10">
        <v>18.5</v>
      </c>
      <c r="G4" s="10">
        <v>37</v>
      </c>
      <c r="H4" s="15">
        <v>51.68</v>
      </c>
      <c r="I4" s="10">
        <v>-14.68</v>
      </c>
      <c r="J4" s="12">
        <v>0.71594427244582048</v>
      </c>
    </row>
    <row r="5" spans="1:10">
      <c r="A5" s="8" t="s">
        <v>59</v>
      </c>
      <c r="B5" s="11">
        <v>45863.89</v>
      </c>
      <c r="C5" s="9">
        <v>1</v>
      </c>
      <c r="D5" s="10">
        <v>20</v>
      </c>
      <c r="E5" s="10">
        <v>23.39</v>
      </c>
      <c r="F5" s="10">
        <v>15</v>
      </c>
      <c r="G5" s="10">
        <v>15</v>
      </c>
      <c r="H5" s="15">
        <v>23.39</v>
      </c>
      <c r="I5" s="10">
        <v>-8.39</v>
      </c>
      <c r="J5" s="12">
        <v>0.64129970072680631</v>
      </c>
    </row>
    <row r="6" spans="1:10">
      <c r="A6" s="8" t="s">
        <v>60</v>
      </c>
      <c r="B6" s="11">
        <v>45863.89</v>
      </c>
      <c r="C6" s="9">
        <v>2</v>
      </c>
      <c r="D6" s="10">
        <v>65</v>
      </c>
      <c r="E6" s="10">
        <v>66.260000000000005</v>
      </c>
      <c r="F6" s="10">
        <v>74.989999999999995</v>
      </c>
      <c r="G6" s="10">
        <v>149.97999999999999</v>
      </c>
      <c r="H6" s="15">
        <v>132.52000000000001</v>
      </c>
      <c r="I6" s="10">
        <v>17.45999999999998</v>
      </c>
      <c r="J6" s="12">
        <v>1.1317536975550859</v>
      </c>
    </row>
    <row r="7" spans="1:10">
      <c r="A7" s="8" t="s">
        <v>68</v>
      </c>
      <c r="B7" s="11">
        <v>45863.89</v>
      </c>
      <c r="C7" s="9">
        <v>1</v>
      </c>
      <c r="D7" s="10">
        <v>38</v>
      </c>
      <c r="E7" s="10">
        <v>49.27</v>
      </c>
      <c r="F7" s="10">
        <v>41.99</v>
      </c>
      <c r="G7" s="10">
        <v>41.99</v>
      </c>
      <c r="H7" s="15">
        <v>49.27</v>
      </c>
      <c r="I7" s="10">
        <v>-7.2800000000000011</v>
      </c>
      <c r="J7" s="12">
        <v>0.85224274406332456</v>
      </c>
    </row>
    <row r="8" spans="1:10">
      <c r="A8" s="8" t="s">
        <v>73</v>
      </c>
      <c r="B8" s="11">
        <v>45863.89</v>
      </c>
      <c r="C8" s="9">
        <v>2</v>
      </c>
      <c r="D8" s="10">
        <v>14</v>
      </c>
      <c r="E8" s="10">
        <v>19.25</v>
      </c>
      <c r="F8" s="10">
        <v>14.99</v>
      </c>
      <c r="G8" s="10">
        <v>29.98</v>
      </c>
      <c r="H8" s="15">
        <v>38.5</v>
      </c>
      <c r="I8" s="10">
        <v>-8.52</v>
      </c>
      <c r="J8" s="12">
        <v>0.77870129870129867</v>
      </c>
    </row>
    <row r="9" spans="1:10">
      <c r="A9" s="8" t="s">
        <v>75</v>
      </c>
      <c r="B9" s="11">
        <v>45863.89</v>
      </c>
      <c r="C9" s="9">
        <v>2</v>
      </c>
      <c r="D9" s="10">
        <v>16</v>
      </c>
      <c r="E9" s="10">
        <v>13.22</v>
      </c>
      <c r="F9" s="10">
        <v>16.510000000000002</v>
      </c>
      <c r="G9" s="10">
        <v>33.020000000000003</v>
      </c>
      <c r="H9" s="15">
        <v>26.44</v>
      </c>
      <c r="I9" s="10">
        <v>6.5800000000000018</v>
      </c>
      <c r="J9" s="12">
        <v>1.2488653555219364</v>
      </c>
    </row>
  </sheetData>
  <conditionalFormatting pivot="1" sqref="I4:I9">
    <cfRule type="cellIs" dxfId="12" priority="4" operator="lessThan">
      <formula>0</formula>
    </cfRule>
  </conditionalFormatting>
  <conditionalFormatting pivot="1" sqref="I4:I9">
    <cfRule type="cellIs" dxfId="11" priority="3" operator="greaterThan">
      <formula>0</formula>
    </cfRule>
  </conditionalFormatting>
  <conditionalFormatting pivot="1" sqref="J4:J9">
    <cfRule type="cellIs" dxfId="10" priority="2" operator="lessThan">
      <formula>1</formula>
    </cfRule>
  </conditionalFormatting>
  <conditionalFormatting pivot="1" sqref="J4:J9">
    <cfRule type="cellIs" dxfId="9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CFB7-FDB0-40F2-8F1D-8B70C4158241}">
  <dimension ref="A1:K552"/>
  <sheetViews>
    <sheetView workbookViewId="0">
      <selection activeCell="C4" sqref="C4"/>
    </sheetView>
  </sheetViews>
  <sheetFormatPr defaultRowHeight="14.25"/>
  <cols>
    <col min="1" max="1" width="31" bestFit="1" customWidth="1"/>
    <col min="2" max="2" width="15" bestFit="1" customWidth="1"/>
    <col min="3" max="3" width="7.5" style="3" bestFit="1" customWidth="1"/>
    <col min="4" max="4" width="13.625" style="3" bestFit="1" customWidth="1"/>
    <col min="5" max="5" width="10" style="3" bestFit="1" customWidth="1"/>
    <col min="6" max="6" width="12" style="3" bestFit="1" customWidth="1"/>
    <col min="7" max="7" width="5.875" style="3" bestFit="1" customWidth="1"/>
    <col min="8" max="8" width="13" style="3" bestFit="1" customWidth="1"/>
    <col min="9" max="9" width="18.75" bestFit="1" customWidth="1"/>
    <col min="10" max="10" width="12.25" bestFit="1" customWidth="1"/>
    <col min="11" max="11" width="14.375" style="6" bestFit="1" customWidth="1"/>
  </cols>
  <sheetData>
    <row r="1" spans="1:11">
      <c r="A1" t="s">
        <v>7</v>
      </c>
      <c r="B1" t="s">
        <v>8</v>
      </c>
      <c r="C1" t="s">
        <v>9</v>
      </c>
      <c r="D1" t="s">
        <v>10</v>
      </c>
      <c r="E1" s="3" t="s">
        <v>11</v>
      </c>
      <c r="F1" t="s">
        <v>56</v>
      </c>
      <c r="G1" s="5" t="s">
        <v>36</v>
      </c>
      <c r="H1" t="s">
        <v>78</v>
      </c>
      <c r="I1" t="s">
        <v>79</v>
      </c>
      <c r="J1" t="s">
        <v>82</v>
      </c>
      <c r="K1" s="6" t="s">
        <v>83</v>
      </c>
    </row>
    <row r="2" spans="1:11">
      <c r="A2" s="1" t="s">
        <v>0</v>
      </c>
      <c r="B2" s="2">
        <v>45863.096223657405</v>
      </c>
      <c r="C2">
        <v>74.989999999999995</v>
      </c>
      <c r="D2">
        <v>66.260000000000005</v>
      </c>
      <c r="E2" s="3">
        <v>65</v>
      </c>
      <c r="F2" s="1" t="s">
        <v>60</v>
      </c>
      <c r="G2" s="5">
        <f>_xlfn.XLOOKUP(history[[#This Row],[First Word]], Table4_2[First Word], Table4_2[Qty], "No encontrado")</f>
        <v>2</v>
      </c>
      <c r="H2" s="1">
        <f>history[[#This Row],[Qty]]*history[[#This Row],[MKM]]</f>
        <v>149.97999999999999</v>
      </c>
      <c r="I2" s="1">
        <f>history[[#This Row],[Qty]]*history[[#This Row],[Card Trader]]</f>
        <v>132.52000000000001</v>
      </c>
      <c r="J2" s="1">
        <f>history[[#This Row],[Total  MKM]]-history[[#This Row],[Total Card Trader]]</f>
        <v>17.45999999999998</v>
      </c>
      <c r="K2" s="6">
        <f>history[[#This Row],[Total  MKM]]/history[[#This Row],[Total Card Trader]]</f>
        <v>1.1317536975550859</v>
      </c>
    </row>
    <row r="3" spans="1:11">
      <c r="A3" s="1" t="s">
        <v>1</v>
      </c>
      <c r="B3" s="2">
        <v>45863.096223657405</v>
      </c>
      <c r="C3">
        <v>41.95</v>
      </c>
      <c r="D3">
        <v>49.27</v>
      </c>
      <c r="E3" s="3">
        <v>38</v>
      </c>
      <c r="F3" s="1" t="s">
        <v>68</v>
      </c>
      <c r="G3" s="5">
        <f>_xlfn.XLOOKUP(history[[#This Row],[First Word]], Table4_2[First Word], Table4_2[Qty], "No encontrado")</f>
        <v>1</v>
      </c>
      <c r="H3" s="1">
        <f>history[[#This Row],[Qty]]*history[[#This Row],[MKM]]</f>
        <v>41.95</v>
      </c>
      <c r="I3" s="1">
        <f>history[[#This Row],[Qty]]*history[[#This Row],[Card Trader]]</f>
        <v>49.27</v>
      </c>
      <c r="J3" s="1">
        <f>history[[#This Row],[Total  MKM]]-history[[#This Row],[Total Card Trader]]</f>
        <v>-7.32</v>
      </c>
      <c r="K3" s="6">
        <f>history[[#This Row],[Total  MKM]]/history[[#This Row],[Total Card Trader]]</f>
        <v>0.85143089100872738</v>
      </c>
    </row>
    <row r="4" spans="1:11">
      <c r="A4" s="1" t="s">
        <v>2</v>
      </c>
      <c r="B4" s="2">
        <v>45863.096223657405</v>
      </c>
      <c r="C4">
        <v>15</v>
      </c>
      <c r="D4">
        <v>23.39</v>
      </c>
      <c r="E4" s="3">
        <v>20</v>
      </c>
      <c r="F4" s="1" t="s">
        <v>59</v>
      </c>
      <c r="G4" s="5">
        <f>_xlfn.XLOOKUP(history[[#This Row],[First Word]], Table4_2[First Word], Table4_2[Qty], "No encontrado")</f>
        <v>1</v>
      </c>
      <c r="H4" s="1">
        <f>history[[#This Row],[Qty]]*history[[#This Row],[MKM]]</f>
        <v>15</v>
      </c>
      <c r="I4" s="1">
        <f>history[[#This Row],[Qty]]*history[[#This Row],[Card Trader]]</f>
        <v>23.39</v>
      </c>
      <c r="J4" s="1">
        <f>history[[#This Row],[Total  MKM]]-history[[#This Row],[Total Card Trader]]</f>
        <v>-8.39</v>
      </c>
      <c r="K4" s="6">
        <f>history[[#This Row],[Total  MKM]]/history[[#This Row],[Total Card Trader]]</f>
        <v>0.64129970072680631</v>
      </c>
    </row>
    <row r="5" spans="1:11">
      <c r="A5" s="1" t="s">
        <v>3</v>
      </c>
      <c r="B5" s="2">
        <v>45863.096223657405</v>
      </c>
      <c r="C5">
        <v>14.99</v>
      </c>
      <c r="D5">
        <v>19.25</v>
      </c>
      <c r="E5" s="3">
        <v>14</v>
      </c>
      <c r="F5" s="1" t="s">
        <v>73</v>
      </c>
      <c r="G5" s="5">
        <f>_xlfn.XLOOKUP(history[[#This Row],[First Word]], Table4_2[First Word], Table4_2[Qty], "No encontrado")</f>
        <v>2</v>
      </c>
      <c r="H5" s="1">
        <f>history[[#This Row],[Qty]]*history[[#This Row],[MKM]]</f>
        <v>29.98</v>
      </c>
      <c r="I5" s="1">
        <f>history[[#This Row],[Qty]]*history[[#This Row],[Card Trader]]</f>
        <v>38.5</v>
      </c>
      <c r="J5" s="1">
        <f>history[[#This Row],[Total  MKM]]-history[[#This Row],[Total Card Trader]]</f>
        <v>-8.52</v>
      </c>
      <c r="K5" s="6">
        <f>history[[#This Row],[Total  MKM]]/history[[#This Row],[Total Card Trader]]</f>
        <v>0.77870129870129867</v>
      </c>
    </row>
    <row r="6" spans="1:11">
      <c r="A6" s="1" t="s">
        <v>4</v>
      </c>
      <c r="B6" s="2">
        <v>45863.096223657405</v>
      </c>
      <c r="C6">
        <v>15.99</v>
      </c>
      <c r="D6">
        <v>13.22</v>
      </c>
      <c r="E6" s="3">
        <v>16</v>
      </c>
      <c r="F6" s="1" t="s">
        <v>75</v>
      </c>
      <c r="G6" s="5">
        <f>_xlfn.XLOOKUP(history[[#This Row],[First Word]], Table4_2[First Word], Table4_2[Qty], "No encontrado")</f>
        <v>2</v>
      </c>
      <c r="H6" s="1">
        <f>history[[#This Row],[Qty]]*history[[#This Row],[MKM]]</f>
        <v>31.98</v>
      </c>
      <c r="I6" s="1">
        <f>history[[#This Row],[Qty]]*history[[#This Row],[Card Trader]]</f>
        <v>26.44</v>
      </c>
      <c r="J6" s="1">
        <f>history[[#This Row],[Total  MKM]]-history[[#This Row],[Total Card Trader]]</f>
        <v>5.5399999999999991</v>
      </c>
      <c r="K6" s="6">
        <f>history[[#This Row],[Total  MKM]]/history[[#This Row],[Total Card Trader]]</f>
        <v>1.2095310136157338</v>
      </c>
    </row>
    <row r="7" spans="1:11">
      <c r="A7" s="1" t="s">
        <v>5</v>
      </c>
      <c r="B7" s="2">
        <v>45863.096223657405</v>
      </c>
      <c r="C7">
        <v>16</v>
      </c>
      <c r="D7">
        <v>25.84</v>
      </c>
      <c r="E7" s="3">
        <v>16</v>
      </c>
      <c r="F7" s="1" t="s">
        <v>58</v>
      </c>
      <c r="G7" s="5">
        <f>_xlfn.XLOOKUP(history[[#This Row],[First Word]], Table4_2[First Word], Table4_2[Qty], "No encontrado")</f>
        <v>2</v>
      </c>
      <c r="H7" s="1">
        <f>history[[#This Row],[Qty]]*history[[#This Row],[MKM]]</f>
        <v>32</v>
      </c>
      <c r="I7" s="1">
        <f>history[[#This Row],[Qty]]*history[[#This Row],[Card Trader]]</f>
        <v>51.68</v>
      </c>
      <c r="J7" s="1">
        <f>history[[#This Row],[Total  MKM]]-history[[#This Row],[Total Card Trader]]</f>
        <v>-19.68</v>
      </c>
      <c r="K7" s="6">
        <f>history[[#This Row],[Total  MKM]]/history[[#This Row],[Total Card Trader]]</f>
        <v>0.61919504643962853</v>
      </c>
    </row>
    <row r="8" spans="1:11">
      <c r="A8" s="1" t="s">
        <v>0</v>
      </c>
      <c r="B8" s="2">
        <v>45863.097765358798</v>
      </c>
      <c r="C8">
        <v>74.989999999999995</v>
      </c>
      <c r="D8">
        <v>66.260000000000005</v>
      </c>
      <c r="E8" s="3">
        <v>65</v>
      </c>
      <c r="F8" s="1" t="s">
        <v>60</v>
      </c>
      <c r="G8" s="5">
        <f>_xlfn.XLOOKUP(history[[#This Row],[First Word]], Table4_2[First Word], Table4_2[Qty], "No encontrado")</f>
        <v>2</v>
      </c>
      <c r="H8" s="1">
        <f>history[[#This Row],[Qty]]*history[[#This Row],[MKM]]</f>
        <v>149.97999999999999</v>
      </c>
      <c r="I8" s="1">
        <f>history[[#This Row],[Qty]]*history[[#This Row],[Card Trader]]</f>
        <v>132.52000000000001</v>
      </c>
      <c r="J8" s="1">
        <f>history[[#This Row],[Total  MKM]]-history[[#This Row],[Total Card Trader]]</f>
        <v>17.45999999999998</v>
      </c>
      <c r="K8" s="6">
        <f>history[[#This Row],[Total  MKM]]/history[[#This Row],[Total Card Trader]]</f>
        <v>1.1317536975550859</v>
      </c>
    </row>
    <row r="9" spans="1:11">
      <c r="A9" s="1" t="s">
        <v>1</v>
      </c>
      <c r="B9" s="2">
        <v>45863.097765358798</v>
      </c>
      <c r="C9">
        <v>41.95</v>
      </c>
      <c r="D9">
        <v>49.27</v>
      </c>
      <c r="E9" s="3">
        <v>38</v>
      </c>
      <c r="F9" s="1" t="s">
        <v>68</v>
      </c>
      <c r="G9" s="5">
        <f>_xlfn.XLOOKUP(history[[#This Row],[First Word]], Table4_2[First Word], Table4_2[Qty], "No encontrado")</f>
        <v>1</v>
      </c>
      <c r="H9" s="1">
        <f>history[[#This Row],[Qty]]*history[[#This Row],[MKM]]</f>
        <v>41.95</v>
      </c>
      <c r="I9" s="1">
        <f>history[[#This Row],[Qty]]*history[[#This Row],[Card Trader]]</f>
        <v>49.27</v>
      </c>
      <c r="J9" s="1">
        <f>history[[#This Row],[Total  MKM]]-history[[#This Row],[Total Card Trader]]</f>
        <v>-7.32</v>
      </c>
      <c r="K9" s="6">
        <f>history[[#This Row],[Total  MKM]]/history[[#This Row],[Total Card Trader]]</f>
        <v>0.85143089100872738</v>
      </c>
    </row>
    <row r="10" spans="1:11">
      <c r="A10" s="1" t="s">
        <v>2</v>
      </c>
      <c r="B10" s="2">
        <v>45863.097765358798</v>
      </c>
      <c r="C10">
        <v>15</v>
      </c>
      <c r="D10">
        <v>23.39</v>
      </c>
      <c r="E10" s="3">
        <v>20</v>
      </c>
      <c r="F10" s="1" t="s">
        <v>59</v>
      </c>
      <c r="G10" s="5">
        <f>_xlfn.XLOOKUP(history[[#This Row],[First Word]], Table4_2[First Word], Table4_2[Qty], "No encontrado")</f>
        <v>1</v>
      </c>
      <c r="H10" s="1">
        <f>history[[#This Row],[Qty]]*history[[#This Row],[MKM]]</f>
        <v>15</v>
      </c>
      <c r="I10" s="1">
        <f>history[[#This Row],[Qty]]*history[[#This Row],[Card Trader]]</f>
        <v>23.39</v>
      </c>
      <c r="J10" s="1">
        <f>history[[#This Row],[Total  MKM]]-history[[#This Row],[Total Card Trader]]</f>
        <v>-8.39</v>
      </c>
      <c r="K10" s="6">
        <f>history[[#This Row],[Total  MKM]]/history[[#This Row],[Total Card Trader]]</f>
        <v>0.64129970072680631</v>
      </c>
    </row>
    <row r="11" spans="1:11">
      <c r="A11" s="1" t="s">
        <v>3</v>
      </c>
      <c r="B11" s="2">
        <v>45863.097765358798</v>
      </c>
      <c r="C11">
        <v>14.99</v>
      </c>
      <c r="D11">
        <v>19.25</v>
      </c>
      <c r="E11" s="3">
        <v>14</v>
      </c>
      <c r="F11" s="1" t="s">
        <v>73</v>
      </c>
      <c r="G11" s="5">
        <f>_xlfn.XLOOKUP(history[[#This Row],[First Word]], Table4_2[First Word], Table4_2[Qty], "No encontrado")</f>
        <v>2</v>
      </c>
      <c r="H11" s="1">
        <f>history[[#This Row],[Qty]]*history[[#This Row],[MKM]]</f>
        <v>29.98</v>
      </c>
      <c r="I11" s="1">
        <f>history[[#This Row],[Qty]]*history[[#This Row],[Card Trader]]</f>
        <v>38.5</v>
      </c>
      <c r="J11" s="1">
        <f>history[[#This Row],[Total  MKM]]-history[[#This Row],[Total Card Trader]]</f>
        <v>-8.52</v>
      </c>
      <c r="K11" s="6">
        <f>history[[#This Row],[Total  MKM]]/history[[#This Row],[Total Card Trader]]</f>
        <v>0.77870129870129867</v>
      </c>
    </row>
    <row r="12" spans="1:11">
      <c r="A12" s="1" t="s">
        <v>4</v>
      </c>
      <c r="B12" s="2">
        <v>45863.097765358798</v>
      </c>
      <c r="C12">
        <v>15.99</v>
      </c>
      <c r="D12">
        <v>13.22</v>
      </c>
      <c r="E12" s="3">
        <v>16</v>
      </c>
      <c r="F12" s="1" t="s">
        <v>75</v>
      </c>
      <c r="G12" s="5">
        <f>_xlfn.XLOOKUP(history[[#This Row],[First Word]], Table4_2[First Word], Table4_2[Qty], "No encontrado")</f>
        <v>2</v>
      </c>
      <c r="H12" s="1">
        <f>history[[#This Row],[Qty]]*history[[#This Row],[MKM]]</f>
        <v>31.98</v>
      </c>
      <c r="I12" s="1">
        <f>history[[#This Row],[Qty]]*history[[#This Row],[Card Trader]]</f>
        <v>26.44</v>
      </c>
      <c r="J12" s="1">
        <f>history[[#This Row],[Total  MKM]]-history[[#This Row],[Total Card Trader]]</f>
        <v>5.5399999999999991</v>
      </c>
      <c r="K12" s="6">
        <f>history[[#This Row],[Total  MKM]]/history[[#This Row],[Total Card Trader]]</f>
        <v>1.2095310136157338</v>
      </c>
    </row>
    <row r="13" spans="1:11">
      <c r="A13" s="1" t="s">
        <v>5</v>
      </c>
      <c r="B13" s="2">
        <v>45863.097765358798</v>
      </c>
      <c r="C13">
        <v>16</v>
      </c>
      <c r="D13">
        <v>25.84</v>
      </c>
      <c r="E13" s="3">
        <v>16</v>
      </c>
      <c r="F13" s="1" t="s">
        <v>58</v>
      </c>
      <c r="G13" s="5">
        <f>_xlfn.XLOOKUP(history[[#This Row],[First Word]], Table4_2[First Word], Table4_2[Qty], "No encontrado")</f>
        <v>2</v>
      </c>
      <c r="H13" s="1">
        <f>history[[#This Row],[Qty]]*history[[#This Row],[MKM]]</f>
        <v>32</v>
      </c>
      <c r="I13" s="1">
        <f>history[[#This Row],[Qty]]*history[[#This Row],[Card Trader]]</f>
        <v>51.68</v>
      </c>
      <c r="J13" s="1">
        <f>history[[#This Row],[Total  MKM]]-history[[#This Row],[Total Card Trader]]</f>
        <v>-19.68</v>
      </c>
      <c r="K13" s="6">
        <f>history[[#This Row],[Total  MKM]]/history[[#This Row],[Total Card Trader]]</f>
        <v>0.61919504643962853</v>
      </c>
    </row>
    <row r="14" spans="1:11">
      <c r="A14" s="1" t="s">
        <v>0</v>
      </c>
      <c r="B14" s="2">
        <v>45863.101589363425</v>
      </c>
      <c r="C14">
        <v>74.989999999999995</v>
      </c>
      <c r="D14">
        <v>66.260000000000005</v>
      </c>
      <c r="E14" s="3">
        <v>65</v>
      </c>
      <c r="F14" s="1" t="s">
        <v>60</v>
      </c>
      <c r="G14" s="5">
        <f>_xlfn.XLOOKUP(history[[#This Row],[First Word]], Table4_2[First Word], Table4_2[Qty], "No encontrado")</f>
        <v>2</v>
      </c>
      <c r="H14" s="1">
        <f>history[[#This Row],[Qty]]*history[[#This Row],[MKM]]</f>
        <v>149.97999999999999</v>
      </c>
      <c r="I14" s="1">
        <f>history[[#This Row],[Qty]]*history[[#This Row],[Card Trader]]</f>
        <v>132.52000000000001</v>
      </c>
      <c r="J14" s="1">
        <f>history[[#This Row],[Total  MKM]]-history[[#This Row],[Total Card Trader]]</f>
        <v>17.45999999999998</v>
      </c>
      <c r="K14" s="6">
        <f>history[[#This Row],[Total  MKM]]/history[[#This Row],[Total Card Trader]]</f>
        <v>1.1317536975550859</v>
      </c>
    </row>
    <row r="15" spans="1:11">
      <c r="A15" s="1" t="s">
        <v>1</v>
      </c>
      <c r="B15" s="2">
        <v>45863.101589363425</v>
      </c>
      <c r="C15">
        <v>41.95</v>
      </c>
      <c r="D15">
        <v>49.27</v>
      </c>
      <c r="E15" s="3">
        <v>38</v>
      </c>
      <c r="F15" s="1" t="s">
        <v>68</v>
      </c>
      <c r="G15" s="5">
        <f>_xlfn.XLOOKUP(history[[#This Row],[First Word]], Table4_2[First Word], Table4_2[Qty], "No encontrado")</f>
        <v>1</v>
      </c>
      <c r="H15" s="1">
        <f>history[[#This Row],[Qty]]*history[[#This Row],[MKM]]</f>
        <v>41.95</v>
      </c>
      <c r="I15" s="1">
        <f>history[[#This Row],[Qty]]*history[[#This Row],[Card Trader]]</f>
        <v>49.27</v>
      </c>
      <c r="J15" s="1">
        <f>history[[#This Row],[Total  MKM]]-history[[#This Row],[Total Card Trader]]</f>
        <v>-7.32</v>
      </c>
      <c r="K15" s="6">
        <f>history[[#This Row],[Total  MKM]]/history[[#This Row],[Total Card Trader]]</f>
        <v>0.85143089100872738</v>
      </c>
    </row>
    <row r="16" spans="1:11">
      <c r="A16" s="1" t="s">
        <v>2</v>
      </c>
      <c r="B16" s="2">
        <v>45863.101589363425</v>
      </c>
      <c r="C16">
        <v>15</v>
      </c>
      <c r="D16">
        <v>23.39</v>
      </c>
      <c r="E16" s="3">
        <v>20</v>
      </c>
      <c r="F16" s="1" t="s">
        <v>59</v>
      </c>
      <c r="G16" s="5">
        <f>_xlfn.XLOOKUP(history[[#This Row],[First Word]], Table4_2[First Word], Table4_2[Qty], "No encontrado")</f>
        <v>1</v>
      </c>
      <c r="H16" s="1">
        <f>history[[#This Row],[Qty]]*history[[#This Row],[MKM]]</f>
        <v>15</v>
      </c>
      <c r="I16" s="1">
        <f>history[[#This Row],[Qty]]*history[[#This Row],[Card Trader]]</f>
        <v>23.39</v>
      </c>
      <c r="J16" s="1">
        <f>history[[#This Row],[Total  MKM]]-history[[#This Row],[Total Card Trader]]</f>
        <v>-8.39</v>
      </c>
      <c r="K16" s="6">
        <f>history[[#This Row],[Total  MKM]]/history[[#This Row],[Total Card Trader]]</f>
        <v>0.64129970072680631</v>
      </c>
    </row>
    <row r="17" spans="1:11">
      <c r="A17" s="1" t="s">
        <v>3</v>
      </c>
      <c r="B17" s="2">
        <v>45863.101589363425</v>
      </c>
      <c r="C17">
        <v>14.99</v>
      </c>
      <c r="D17">
        <v>19.25</v>
      </c>
      <c r="E17" s="3">
        <v>14</v>
      </c>
      <c r="F17" s="1" t="s">
        <v>73</v>
      </c>
      <c r="G17" s="5">
        <f>_xlfn.XLOOKUP(history[[#This Row],[First Word]], Table4_2[First Word], Table4_2[Qty], "No encontrado")</f>
        <v>2</v>
      </c>
      <c r="H17" s="1">
        <f>history[[#This Row],[Qty]]*history[[#This Row],[MKM]]</f>
        <v>29.98</v>
      </c>
      <c r="I17" s="1">
        <f>history[[#This Row],[Qty]]*history[[#This Row],[Card Trader]]</f>
        <v>38.5</v>
      </c>
      <c r="J17" s="1">
        <f>history[[#This Row],[Total  MKM]]-history[[#This Row],[Total Card Trader]]</f>
        <v>-8.52</v>
      </c>
      <c r="K17" s="6">
        <f>history[[#This Row],[Total  MKM]]/history[[#This Row],[Total Card Trader]]</f>
        <v>0.77870129870129867</v>
      </c>
    </row>
    <row r="18" spans="1:11">
      <c r="A18" s="1" t="s">
        <v>4</v>
      </c>
      <c r="B18" s="2">
        <v>45863.101589363425</v>
      </c>
      <c r="C18">
        <v>15.99</v>
      </c>
      <c r="D18">
        <v>13.22</v>
      </c>
      <c r="E18" s="3">
        <v>16</v>
      </c>
      <c r="F18" s="1" t="s">
        <v>75</v>
      </c>
      <c r="G18" s="5">
        <f>_xlfn.XLOOKUP(history[[#This Row],[First Word]], Table4_2[First Word], Table4_2[Qty], "No encontrado")</f>
        <v>2</v>
      </c>
      <c r="H18" s="1">
        <f>history[[#This Row],[Qty]]*history[[#This Row],[MKM]]</f>
        <v>31.98</v>
      </c>
      <c r="I18" s="1">
        <f>history[[#This Row],[Qty]]*history[[#This Row],[Card Trader]]</f>
        <v>26.44</v>
      </c>
      <c r="J18" s="1">
        <f>history[[#This Row],[Total  MKM]]-history[[#This Row],[Total Card Trader]]</f>
        <v>5.5399999999999991</v>
      </c>
      <c r="K18" s="6">
        <f>history[[#This Row],[Total  MKM]]/history[[#This Row],[Total Card Trader]]</f>
        <v>1.2095310136157338</v>
      </c>
    </row>
    <row r="19" spans="1:11">
      <c r="A19" s="1" t="s">
        <v>5</v>
      </c>
      <c r="B19" s="2">
        <v>45863.101589363425</v>
      </c>
      <c r="C19">
        <v>16</v>
      </c>
      <c r="D19">
        <v>25.84</v>
      </c>
      <c r="E19" s="3">
        <v>16</v>
      </c>
      <c r="F19" s="1" t="s">
        <v>58</v>
      </c>
      <c r="G19" s="5">
        <f>_xlfn.XLOOKUP(history[[#This Row],[First Word]], Table4_2[First Word], Table4_2[Qty], "No encontrado")</f>
        <v>2</v>
      </c>
      <c r="H19" s="1">
        <f>history[[#This Row],[Qty]]*history[[#This Row],[MKM]]</f>
        <v>32</v>
      </c>
      <c r="I19" s="1">
        <f>history[[#This Row],[Qty]]*history[[#This Row],[Card Trader]]</f>
        <v>51.68</v>
      </c>
      <c r="J19" s="1">
        <f>history[[#This Row],[Total  MKM]]-history[[#This Row],[Total Card Trader]]</f>
        <v>-19.68</v>
      </c>
      <c r="K19" s="6">
        <f>history[[#This Row],[Total  MKM]]/history[[#This Row],[Total Card Trader]]</f>
        <v>0.61919504643962853</v>
      </c>
    </row>
    <row r="20" spans="1:11">
      <c r="A20" s="1" t="s">
        <v>0</v>
      </c>
      <c r="B20" s="2">
        <v>45863.10495724537</v>
      </c>
      <c r="C20">
        <v>74.989999999999995</v>
      </c>
      <c r="D20">
        <v>66.260000000000005</v>
      </c>
      <c r="E20" s="3">
        <v>65</v>
      </c>
      <c r="F20" s="1" t="s">
        <v>60</v>
      </c>
      <c r="G20" s="5">
        <f>_xlfn.XLOOKUP(history[[#This Row],[First Word]], Table4_2[First Word], Table4_2[Qty], "No encontrado")</f>
        <v>2</v>
      </c>
      <c r="H20" s="1">
        <f>history[[#This Row],[Qty]]*history[[#This Row],[MKM]]</f>
        <v>149.97999999999999</v>
      </c>
      <c r="I20" s="1">
        <f>history[[#This Row],[Qty]]*history[[#This Row],[Card Trader]]</f>
        <v>132.52000000000001</v>
      </c>
      <c r="J20" s="1">
        <f>history[[#This Row],[Total  MKM]]-history[[#This Row],[Total Card Trader]]</f>
        <v>17.45999999999998</v>
      </c>
      <c r="K20" s="6">
        <f>history[[#This Row],[Total  MKM]]/history[[#This Row],[Total Card Trader]]</f>
        <v>1.1317536975550859</v>
      </c>
    </row>
    <row r="21" spans="1:11">
      <c r="A21" s="1" t="s">
        <v>1</v>
      </c>
      <c r="B21" s="2">
        <v>45863.10495724537</v>
      </c>
      <c r="C21">
        <v>41.95</v>
      </c>
      <c r="D21">
        <v>49.27</v>
      </c>
      <c r="E21" s="3">
        <v>38</v>
      </c>
      <c r="F21" s="1" t="s">
        <v>68</v>
      </c>
      <c r="G21" s="5">
        <f>_xlfn.XLOOKUP(history[[#This Row],[First Word]], Table4_2[First Word], Table4_2[Qty], "No encontrado")</f>
        <v>1</v>
      </c>
      <c r="H21" s="1">
        <f>history[[#This Row],[Qty]]*history[[#This Row],[MKM]]</f>
        <v>41.95</v>
      </c>
      <c r="I21" s="1">
        <f>history[[#This Row],[Qty]]*history[[#This Row],[Card Trader]]</f>
        <v>49.27</v>
      </c>
      <c r="J21" s="1">
        <f>history[[#This Row],[Total  MKM]]-history[[#This Row],[Total Card Trader]]</f>
        <v>-7.32</v>
      </c>
      <c r="K21" s="6">
        <f>history[[#This Row],[Total  MKM]]/history[[#This Row],[Total Card Trader]]</f>
        <v>0.85143089100872738</v>
      </c>
    </row>
    <row r="22" spans="1:11">
      <c r="A22" s="1" t="s">
        <v>2</v>
      </c>
      <c r="B22" s="2">
        <v>45863.10495724537</v>
      </c>
      <c r="C22">
        <v>15</v>
      </c>
      <c r="D22">
        <v>23.39</v>
      </c>
      <c r="E22" s="3">
        <v>20</v>
      </c>
      <c r="F22" s="1" t="s">
        <v>59</v>
      </c>
      <c r="G22" s="5">
        <f>_xlfn.XLOOKUP(history[[#This Row],[First Word]], Table4_2[First Word], Table4_2[Qty], "No encontrado")</f>
        <v>1</v>
      </c>
      <c r="H22" s="1">
        <f>history[[#This Row],[Qty]]*history[[#This Row],[MKM]]</f>
        <v>15</v>
      </c>
      <c r="I22" s="1">
        <f>history[[#This Row],[Qty]]*history[[#This Row],[Card Trader]]</f>
        <v>23.39</v>
      </c>
      <c r="J22" s="1">
        <f>history[[#This Row],[Total  MKM]]-history[[#This Row],[Total Card Trader]]</f>
        <v>-8.39</v>
      </c>
      <c r="K22" s="6">
        <f>history[[#This Row],[Total  MKM]]/history[[#This Row],[Total Card Trader]]</f>
        <v>0.64129970072680631</v>
      </c>
    </row>
    <row r="23" spans="1:11">
      <c r="A23" s="1" t="s">
        <v>3</v>
      </c>
      <c r="B23" s="2">
        <v>45863.10495724537</v>
      </c>
      <c r="C23">
        <v>14.99</v>
      </c>
      <c r="D23">
        <v>19.25</v>
      </c>
      <c r="E23" s="3">
        <v>14</v>
      </c>
      <c r="F23" s="1" t="s">
        <v>73</v>
      </c>
      <c r="G23" s="5">
        <f>_xlfn.XLOOKUP(history[[#This Row],[First Word]], Table4_2[First Word], Table4_2[Qty], "No encontrado")</f>
        <v>2</v>
      </c>
      <c r="H23" s="1">
        <f>history[[#This Row],[Qty]]*history[[#This Row],[MKM]]</f>
        <v>29.98</v>
      </c>
      <c r="I23" s="1">
        <f>history[[#This Row],[Qty]]*history[[#This Row],[Card Trader]]</f>
        <v>38.5</v>
      </c>
      <c r="J23" s="1">
        <f>history[[#This Row],[Total  MKM]]-history[[#This Row],[Total Card Trader]]</f>
        <v>-8.52</v>
      </c>
      <c r="K23" s="6">
        <f>history[[#This Row],[Total  MKM]]/history[[#This Row],[Total Card Trader]]</f>
        <v>0.77870129870129867</v>
      </c>
    </row>
    <row r="24" spans="1:11">
      <c r="A24" s="1" t="s">
        <v>4</v>
      </c>
      <c r="B24" s="2">
        <v>45863.10495724537</v>
      </c>
      <c r="C24">
        <v>15.99</v>
      </c>
      <c r="D24">
        <v>13.22</v>
      </c>
      <c r="E24" s="3">
        <v>16</v>
      </c>
      <c r="F24" s="1" t="s">
        <v>75</v>
      </c>
      <c r="G24" s="5">
        <f>_xlfn.XLOOKUP(history[[#This Row],[First Word]], Table4_2[First Word], Table4_2[Qty], "No encontrado")</f>
        <v>2</v>
      </c>
      <c r="H24" s="1">
        <f>history[[#This Row],[Qty]]*history[[#This Row],[MKM]]</f>
        <v>31.98</v>
      </c>
      <c r="I24" s="1">
        <f>history[[#This Row],[Qty]]*history[[#This Row],[Card Trader]]</f>
        <v>26.44</v>
      </c>
      <c r="J24" s="1">
        <f>history[[#This Row],[Total  MKM]]-history[[#This Row],[Total Card Trader]]</f>
        <v>5.5399999999999991</v>
      </c>
      <c r="K24" s="6">
        <f>history[[#This Row],[Total  MKM]]/history[[#This Row],[Total Card Trader]]</f>
        <v>1.2095310136157338</v>
      </c>
    </row>
    <row r="25" spans="1:11">
      <c r="A25" s="1" t="s">
        <v>5</v>
      </c>
      <c r="B25" s="2">
        <v>45863.10495724537</v>
      </c>
      <c r="C25">
        <v>16</v>
      </c>
      <c r="D25">
        <v>25.84</v>
      </c>
      <c r="E25" s="3">
        <v>16</v>
      </c>
      <c r="F25" s="1" t="s">
        <v>58</v>
      </c>
      <c r="G25" s="5">
        <f>_xlfn.XLOOKUP(history[[#This Row],[First Word]], Table4_2[First Word], Table4_2[Qty], "No encontrado")</f>
        <v>2</v>
      </c>
      <c r="H25" s="1">
        <f>history[[#This Row],[Qty]]*history[[#This Row],[MKM]]</f>
        <v>32</v>
      </c>
      <c r="I25" s="1">
        <f>history[[#This Row],[Qty]]*history[[#This Row],[Card Trader]]</f>
        <v>51.68</v>
      </c>
      <c r="J25" s="1">
        <f>history[[#This Row],[Total  MKM]]-history[[#This Row],[Total Card Trader]]</f>
        <v>-19.68</v>
      </c>
      <c r="K25" s="6">
        <f>history[[#This Row],[Total  MKM]]/history[[#This Row],[Total Card Trader]]</f>
        <v>0.61919504643962853</v>
      </c>
    </row>
    <row r="26" spans="1:11">
      <c r="A26" s="1" t="s">
        <v>0</v>
      </c>
      <c r="B26" s="2">
        <v>45863.106715856484</v>
      </c>
      <c r="C26">
        <v>74.989999999999995</v>
      </c>
      <c r="D26">
        <v>66.260000000000005</v>
      </c>
      <c r="E26" s="3">
        <v>65</v>
      </c>
      <c r="F26" s="1" t="s">
        <v>60</v>
      </c>
      <c r="G26" s="5">
        <f>_xlfn.XLOOKUP(history[[#This Row],[First Word]], Table4_2[First Word], Table4_2[Qty], "No encontrado")</f>
        <v>2</v>
      </c>
      <c r="H26" s="1">
        <f>history[[#This Row],[Qty]]*history[[#This Row],[MKM]]</f>
        <v>149.97999999999999</v>
      </c>
      <c r="I26" s="1">
        <f>history[[#This Row],[Qty]]*history[[#This Row],[Card Trader]]</f>
        <v>132.52000000000001</v>
      </c>
      <c r="J26" s="1">
        <f>history[[#This Row],[Total  MKM]]-history[[#This Row],[Total Card Trader]]</f>
        <v>17.45999999999998</v>
      </c>
      <c r="K26" s="6">
        <f>history[[#This Row],[Total  MKM]]/history[[#This Row],[Total Card Trader]]</f>
        <v>1.1317536975550859</v>
      </c>
    </row>
    <row r="27" spans="1:11">
      <c r="A27" s="1" t="s">
        <v>1</v>
      </c>
      <c r="B27" s="2">
        <v>45863.106715856484</v>
      </c>
      <c r="C27">
        <v>41.95</v>
      </c>
      <c r="D27">
        <v>49.27</v>
      </c>
      <c r="E27" s="3">
        <v>38</v>
      </c>
      <c r="F27" s="1" t="s">
        <v>68</v>
      </c>
      <c r="G27" s="5">
        <f>_xlfn.XLOOKUP(history[[#This Row],[First Word]], Table4_2[First Word], Table4_2[Qty], "No encontrado")</f>
        <v>1</v>
      </c>
      <c r="H27" s="1">
        <f>history[[#This Row],[Qty]]*history[[#This Row],[MKM]]</f>
        <v>41.95</v>
      </c>
      <c r="I27" s="1">
        <f>history[[#This Row],[Qty]]*history[[#This Row],[Card Trader]]</f>
        <v>49.27</v>
      </c>
      <c r="J27" s="1">
        <f>history[[#This Row],[Total  MKM]]-history[[#This Row],[Total Card Trader]]</f>
        <v>-7.32</v>
      </c>
      <c r="K27" s="6">
        <f>history[[#This Row],[Total  MKM]]/history[[#This Row],[Total Card Trader]]</f>
        <v>0.85143089100872738</v>
      </c>
    </row>
    <row r="28" spans="1:11">
      <c r="A28" s="1" t="s">
        <v>2</v>
      </c>
      <c r="B28" s="2">
        <v>45863.106715856484</v>
      </c>
      <c r="C28">
        <v>15</v>
      </c>
      <c r="D28">
        <v>23.39</v>
      </c>
      <c r="E28" s="3">
        <v>20</v>
      </c>
      <c r="F28" s="1" t="s">
        <v>59</v>
      </c>
      <c r="G28" s="5">
        <f>_xlfn.XLOOKUP(history[[#This Row],[First Word]], Table4_2[First Word], Table4_2[Qty], "No encontrado")</f>
        <v>1</v>
      </c>
      <c r="H28" s="1">
        <f>history[[#This Row],[Qty]]*history[[#This Row],[MKM]]</f>
        <v>15</v>
      </c>
      <c r="I28" s="1">
        <f>history[[#This Row],[Qty]]*history[[#This Row],[Card Trader]]</f>
        <v>23.39</v>
      </c>
      <c r="J28" s="1">
        <f>history[[#This Row],[Total  MKM]]-history[[#This Row],[Total Card Trader]]</f>
        <v>-8.39</v>
      </c>
      <c r="K28" s="6">
        <f>history[[#This Row],[Total  MKM]]/history[[#This Row],[Total Card Trader]]</f>
        <v>0.64129970072680631</v>
      </c>
    </row>
    <row r="29" spans="1:11">
      <c r="A29" s="1" t="s">
        <v>3</v>
      </c>
      <c r="B29" s="2">
        <v>45863.106715856484</v>
      </c>
      <c r="C29">
        <v>14.99</v>
      </c>
      <c r="D29">
        <v>19.25</v>
      </c>
      <c r="E29" s="3">
        <v>14</v>
      </c>
      <c r="F29" s="1" t="s">
        <v>73</v>
      </c>
      <c r="G29" s="5">
        <f>_xlfn.XLOOKUP(history[[#This Row],[First Word]], Table4_2[First Word], Table4_2[Qty], "No encontrado")</f>
        <v>2</v>
      </c>
      <c r="H29" s="1">
        <f>history[[#This Row],[Qty]]*history[[#This Row],[MKM]]</f>
        <v>29.98</v>
      </c>
      <c r="I29" s="1">
        <f>history[[#This Row],[Qty]]*history[[#This Row],[Card Trader]]</f>
        <v>38.5</v>
      </c>
      <c r="J29" s="1">
        <f>history[[#This Row],[Total  MKM]]-history[[#This Row],[Total Card Trader]]</f>
        <v>-8.52</v>
      </c>
      <c r="K29" s="6">
        <f>history[[#This Row],[Total  MKM]]/history[[#This Row],[Total Card Trader]]</f>
        <v>0.77870129870129867</v>
      </c>
    </row>
    <row r="30" spans="1:11">
      <c r="A30" s="1" t="s">
        <v>4</v>
      </c>
      <c r="B30" s="2">
        <v>45863.106715856484</v>
      </c>
      <c r="C30">
        <v>15.99</v>
      </c>
      <c r="D30">
        <v>13.22</v>
      </c>
      <c r="E30" s="3">
        <v>16</v>
      </c>
      <c r="F30" s="1" t="s">
        <v>75</v>
      </c>
      <c r="G30" s="5">
        <f>_xlfn.XLOOKUP(history[[#This Row],[First Word]], Table4_2[First Word], Table4_2[Qty], "No encontrado")</f>
        <v>2</v>
      </c>
      <c r="H30" s="1">
        <f>history[[#This Row],[Qty]]*history[[#This Row],[MKM]]</f>
        <v>31.98</v>
      </c>
      <c r="I30" s="1">
        <f>history[[#This Row],[Qty]]*history[[#This Row],[Card Trader]]</f>
        <v>26.44</v>
      </c>
      <c r="J30" s="1">
        <f>history[[#This Row],[Total  MKM]]-history[[#This Row],[Total Card Trader]]</f>
        <v>5.5399999999999991</v>
      </c>
      <c r="K30" s="6">
        <f>history[[#This Row],[Total  MKM]]/history[[#This Row],[Total Card Trader]]</f>
        <v>1.2095310136157338</v>
      </c>
    </row>
    <row r="31" spans="1:11">
      <c r="A31" s="1" t="s">
        <v>5</v>
      </c>
      <c r="B31" s="2">
        <v>45863.106715856484</v>
      </c>
      <c r="C31">
        <v>16</v>
      </c>
      <c r="D31">
        <v>25.84</v>
      </c>
      <c r="E31" s="3">
        <v>16</v>
      </c>
      <c r="F31" s="1" t="s">
        <v>58</v>
      </c>
      <c r="G31" s="5">
        <f>_xlfn.XLOOKUP(history[[#This Row],[First Word]], Table4_2[First Word], Table4_2[Qty], "No encontrado")</f>
        <v>2</v>
      </c>
      <c r="H31" s="1">
        <f>history[[#This Row],[Qty]]*history[[#This Row],[MKM]]</f>
        <v>32</v>
      </c>
      <c r="I31" s="1">
        <f>history[[#This Row],[Qty]]*history[[#This Row],[Card Trader]]</f>
        <v>51.68</v>
      </c>
      <c r="J31" s="1">
        <f>history[[#This Row],[Total  MKM]]-history[[#This Row],[Total Card Trader]]</f>
        <v>-19.68</v>
      </c>
      <c r="K31" s="6">
        <f>history[[#This Row],[Total  MKM]]/history[[#This Row],[Total Card Trader]]</f>
        <v>0.61919504643962853</v>
      </c>
    </row>
    <row r="32" spans="1:11">
      <c r="A32" s="1" t="s">
        <v>0</v>
      </c>
      <c r="B32" s="2">
        <v>45863.109144942129</v>
      </c>
      <c r="C32">
        <v>74.989999999999995</v>
      </c>
      <c r="D32">
        <v>66.260000000000005</v>
      </c>
      <c r="E32" s="3">
        <v>65</v>
      </c>
      <c r="F32" s="1" t="s">
        <v>60</v>
      </c>
      <c r="G32" s="5">
        <f>_xlfn.XLOOKUP(history[[#This Row],[First Word]], Table4_2[First Word], Table4_2[Qty], "No encontrado")</f>
        <v>2</v>
      </c>
      <c r="H32" s="1">
        <f>history[[#This Row],[Qty]]*history[[#This Row],[MKM]]</f>
        <v>149.97999999999999</v>
      </c>
      <c r="I32" s="1">
        <f>history[[#This Row],[Qty]]*history[[#This Row],[Card Trader]]</f>
        <v>132.52000000000001</v>
      </c>
      <c r="J32" s="1">
        <f>history[[#This Row],[Total  MKM]]-history[[#This Row],[Total Card Trader]]</f>
        <v>17.45999999999998</v>
      </c>
      <c r="K32" s="6">
        <f>history[[#This Row],[Total  MKM]]/history[[#This Row],[Total Card Trader]]</f>
        <v>1.1317536975550859</v>
      </c>
    </row>
    <row r="33" spans="1:11">
      <c r="A33" s="1" t="s">
        <v>1</v>
      </c>
      <c r="B33" s="2">
        <v>45863.109144942129</v>
      </c>
      <c r="C33">
        <v>41.95</v>
      </c>
      <c r="D33">
        <v>49.27</v>
      </c>
      <c r="E33" s="3">
        <v>38</v>
      </c>
      <c r="F33" s="1" t="s">
        <v>68</v>
      </c>
      <c r="G33" s="5">
        <f>_xlfn.XLOOKUP(history[[#This Row],[First Word]], Table4_2[First Word], Table4_2[Qty], "No encontrado")</f>
        <v>1</v>
      </c>
      <c r="H33" s="1">
        <f>history[[#This Row],[Qty]]*history[[#This Row],[MKM]]</f>
        <v>41.95</v>
      </c>
      <c r="I33" s="1">
        <f>history[[#This Row],[Qty]]*history[[#This Row],[Card Trader]]</f>
        <v>49.27</v>
      </c>
      <c r="J33" s="1">
        <f>history[[#This Row],[Total  MKM]]-history[[#This Row],[Total Card Trader]]</f>
        <v>-7.32</v>
      </c>
      <c r="K33" s="6">
        <f>history[[#This Row],[Total  MKM]]/history[[#This Row],[Total Card Trader]]</f>
        <v>0.85143089100872738</v>
      </c>
    </row>
    <row r="34" spans="1:11">
      <c r="A34" s="1" t="s">
        <v>2</v>
      </c>
      <c r="B34" s="2">
        <v>45863.109144942129</v>
      </c>
      <c r="C34">
        <v>15</v>
      </c>
      <c r="D34">
        <v>23.39</v>
      </c>
      <c r="E34" s="3">
        <v>20</v>
      </c>
      <c r="F34" s="1" t="s">
        <v>59</v>
      </c>
      <c r="G34" s="5">
        <f>_xlfn.XLOOKUP(history[[#This Row],[First Word]], Table4_2[First Word], Table4_2[Qty], "No encontrado")</f>
        <v>1</v>
      </c>
      <c r="H34" s="1">
        <f>history[[#This Row],[Qty]]*history[[#This Row],[MKM]]</f>
        <v>15</v>
      </c>
      <c r="I34" s="1">
        <f>history[[#This Row],[Qty]]*history[[#This Row],[Card Trader]]</f>
        <v>23.39</v>
      </c>
      <c r="J34" s="1">
        <f>history[[#This Row],[Total  MKM]]-history[[#This Row],[Total Card Trader]]</f>
        <v>-8.39</v>
      </c>
      <c r="K34" s="6">
        <f>history[[#This Row],[Total  MKM]]/history[[#This Row],[Total Card Trader]]</f>
        <v>0.64129970072680631</v>
      </c>
    </row>
    <row r="35" spans="1:11">
      <c r="A35" s="1" t="s">
        <v>3</v>
      </c>
      <c r="B35" s="2">
        <v>45863.109144942129</v>
      </c>
      <c r="C35">
        <v>14.99</v>
      </c>
      <c r="D35">
        <v>19.25</v>
      </c>
      <c r="E35" s="3">
        <v>14</v>
      </c>
      <c r="F35" s="1" t="s">
        <v>73</v>
      </c>
      <c r="G35" s="5">
        <f>_xlfn.XLOOKUP(history[[#This Row],[First Word]], Table4_2[First Word], Table4_2[Qty], "No encontrado")</f>
        <v>2</v>
      </c>
      <c r="H35" s="1">
        <f>history[[#This Row],[Qty]]*history[[#This Row],[MKM]]</f>
        <v>29.98</v>
      </c>
      <c r="I35" s="1">
        <f>history[[#This Row],[Qty]]*history[[#This Row],[Card Trader]]</f>
        <v>38.5</v>
      </c>
      <c r="J35" s="1">
        <f>history[[#This Row],[Total  MKM]]-history[[#This Row],[Total Card Trader]]</f>
        <v>-8.52</v>
      </c>
      <c r="K35" s="6">
        <f>history[[#This Row],[Total  MKM]]/history[[#This Row],[Total Card Trader]]</f>
        <v>0.77870129870129867</v>
      </c>
    </row>
    <row r="36" spans="1:11">
      <c r="A36" s="1" t="s">
        <v>4</v>
      </c>
      <c r="B36" s="2">
        <v>45863.109144942129</v>
      </c>
      <c r="C36">
        <v>15.99</v>
      </c>
      <c r="D36">
        <v>13.22</v>
      </c>
      <c r="E36" s="3">
        <v>16</v>
      </c>
      <c r="F36" s="1" t="s">
        <v>75</v>
      </c>
      <c r="G36" s="5">
        <f>_xlfn.XLOOKUP(history[[#This Row],[First Word]], Table4_2[First Word], Table4_2[Qty], "No encontrado")</f>
        <v>2</v>
      </c>
      <c r="H36" s="1">
        <f>history[[#This Row],[Qty]]*history[[#This Row],[MKM]]</f>
        <v>31.98</v>
      </c>
      <c r="I36" s="1">
        <f>history[[#This Row],[Qty]]*history[[#This Row],[Card Trader]]</f>
        <v>26.44</v>
      </c>
      <c r="J36" s="1">
        <f>history[[#This Row],[Total  MKM]]-history[[#This Row],[Total Card Trader]]</f>
        <v>5.5399999999999991</v>
      </c>
      <c r="K36" s="6">
        <f>history[[#This Row],[Total  MKM]]/history[[#This Row],[Total Card Trader]]</f>
        <v>1.2095310136157338</v>
      </c>
    </row>
    <row r="37" spans="1:11">
      <c r="A37" s="1" t="s">
        <v>5</v>
      </c>
      <c r="B37" s="2">
        <v>45863.109144942129</v>
      </c>
      <c r="C37">
        <v>16</v>
      </c>
      <c r="D37">
        <v>25.84</v>
      </c>
      <c r="E37" s="3">
        <v>16</v>
      </c>
      <c r="F37" s="1" t="s">
        <v>58</v>
      </c>
      <c r="G37" s="5">
        <f>_xlfn.XLOOKUP(history[[#This Row],[First Word]], Table4_2[First Word], Table4_2[Qty], "No encontrado")</f>
        <v>2</v>
      </c>
      <c r="H37" s="1">
        <f>history[[#This Row],[Qty]]*history[[#This Row],[MKM]]</f>
        <v>32</v>
      </c>
      <c r="I37" s="1">
        <f>history[[#This Row],[Qty]]*history[[#This Row],[Card Trader]]</f>
        <v>51.68</v>
      </c>
      <c r="J37" s="1">
        <f>history[[#This Row],[Total  MKM]]-history[[#This Row],[Total Card Trader]]</f>
        <v>-19.68</v>
      </c>
      <c r="K37" s="6">
        <f>history[[#This Row],[Total  MKM]]/history[[#This Row],[Total Card Trader]]</f>
        <v>0.61919504643962853</v>
      </c>
    </row>
    <row r="38" spans="1:11">
      <c r="A38" s="1" t="s">
        <v>0</v>
      </c>
      <c r="B38" s="2">
        <v>45863.110636585647</v>
      </c>
      <c r="C38">
        <v>74.989999999999995</v>
      </c>
      <c r="D38">
        <v>66.260000000000005</v>
      </c>
      <c r="E38" s="3">
        <v>65</v>
      </c>
      <c r="F38" s="1" t="s">
        <v>60</v>
      </c>
      <c r="G38" s="5">
        <f>_xlfn.XLOOKUP(history[[#This Row],[First Word]], Table4_2[First Word], Table4_2[Qty], "No encontrado")</f>
        <v>2</v>
      </c>
      <c r="H38" s="1">
        <f>history[[#This Row],[Qty]]*history[[#This Row],[MKM]]</f>
        <v>149.97999999999999</v>
      </c>
      <c r="I38" s="1">
        <f>history[[#This Row],[Qty]]*history[[#This Row],[Card Trader]]</f>
        <v>132.52000000000001</v>
      </c>
      <c r="J38" s="1">
        <f>history[[#This Row],[Total  MKM]]-history[[#This Row],[Total Card Trader]]</f>
        <v>17.45999999999998</v>
      </c>
      <c r="K38" s="6">
        <f>history[[#This Row],[Total  MKM]]/history[[#This Row],[Total Card Trader]]</f>
        <v>1.1317536975550859</v>
      </c>
    </row>
    <row r="39" spans="1:11">
      <c r="A39" s="1" t="s">
        <v>1</v>
      </c>
      <c r="B39" s="2">
        <v>45863.110636585647</v>
      </c>
      <c r="C39">
        <v>41.95</v>
      </c>
      <c r="D39">
        <v>49.27</v>
      </c>
      <c r="E39" s="3">
        <v>38</v>
      </c>
      <c r="F39" s="1" t="s">
        <v>68</v>
      </c>
      <c r="G39" s="5">
        <f>_xlfn.XLOOKUP(history[[#This Row],[First Word]], Table4_2[First Word], Table4_2[Qty], "No encontrado")</f>
        <v>1</v>
      </c>
      <c r="H39" s="1">
        <f>history[[#This Row],[Qty]]*history[[#This Row],[MKM]]</f>
        <v>41.95</v>
      </c>
      <c r="I39" s="1">
        <f>history[[#This Row],[Qty]]*history[[#This Row],[Card Trader]]</f>
        <v>49.27</v>
      </c>
      <c r="J39" s="1">
        <f>history[[#This Row],[Total  MKM]]-history[[#This Row],[Total Card Trader]]</f>
        <v>-7.32</v>
      </c>
      <c r="K39" s="6">
        <f>history[[#This Row],[Total  MKM]]/history[[#This Row],[Total Card Trader]]</f>
        <v>0.85143089100872738</v>
      </c>
    </row>
    <row r="40" spans="1:11">
      <c r="A40" s="1" t="s">
        <v>2</v>
      </c>
      <c r="B40" s="2">
        <v>45863.110636585647</v>
      </c>
      <c r="C40">
        <v>15</v>
      </c>
      <c r="D40">
        <v>23.39</v>
      </c>
      <c r="E40" s="3">
        <v>20</v>
      </c>
      <c r="F40" s="1" t="s">
        <v>59</v>
      </c>
      <c r="G40" s="5">
        <f>_xlfn.XLOOKUP(history[[#This Row],[First Word]], Table4_2[First Word], Table4_2[Qty], "No encontrado")</f>
        <v>1</v>
      </c>
      <c r="H40" s="1">
        <f>history[[#This Row],[Qty]]*history[[#This Row],[MKM]]</f>
        <v>15</v>
      </c>
      <c r="I40" s="1">
        <f>history[[#This Row],[Qty]]*history[[#This Row],[Card Trader]]</f>
        <v>23.39</v>
      </c>
      <c r="J40" s="1">
        <f>history[[#This Row],[Total  MKM]]-history[[#This Row],[Total Card Trader]]</f>
        <v>-8.39</v>
      </c>
      <c r="K40" s="6">
        <f>history[[#This Row],[Total  MKM]]/history[[#This Row],[Total Card Trader]]</f>
        <v>0.64129970072680631</v>
      </c>
    </row>
    <row r="41" spans="1:11">
      <c r="A41" s="1" t="s">
        <v>3</v>
      </c>
      <c r="B41" s="2">
        <v>45863.110636585647</v>
      </c>
      <c r="C41">
        <v>14.99</v>
      </c>
      <c r="D41">
        <v>19.25</v>
      </c>
      <c r="E41" s="3">
        <v>14</v>
      </c>
      <c r="F41" s="1" t="s">
        <v>73</v>
      </c>
      <c r="G41" s="5">
        <f>_xlfn.XLOOKUP(history[[#This Row],[First Word]], Table4_2[First Word], Table4_2[Qty], "No encontrado")</f>
        <v>2</v>
      </c>
      <c r="H41" s="1">
        <f>history[[#This Row],[Qty]]*history[[#This Row],[MKM]]</f>
        <v>29.98</v>
      </c>
      <c r="I41" s="1">
        <f>history[[#This Row],[Qty]]*history[[#This Row],[Card Trader]]</f>
        <v>38.5</v>
      </c>
      <c r="J41" s="1">
        <f>history[[#This Row],[Total  MKM]]-history[[#This Row],[Total Card Trader]]</f>
        <v>-8.52</v>
      </c>
      <c r="K41" s="6">
        <f>history[[#This Row],[Total  MKM]]/history[[#This Row],[Total Card Trader]]</f>
        <v>0.77870129870129867</v>
      </c>
    </row>
    <row r="42" spans="1:11">
      <c r="A42" s="1" t="s">
        <v>4</v>
      </c>
      <c r="B42" s="2">
        <v>45863.110636585647</v>
      </c>
      <c r="C42">
        <v>15.99</v>
      </c>
      <c r="D42">
        <v>13.22</v>
      </c>
      <c r="E42" s="3">
        <v>16</v>
      </c>
      <c r="F42" s="1" t="s">
        <v>75</v>
      </c>
      <c r="G42" s="5">
        <f>_xlfn.XLOOKUP(history[[#This Row],[First Word]], Table4_2[First Word], Table4_2[Qty], "No encontrado")</f>
        <v>2</v>
      </c>
      <c r="H42" s="1">
        <f>history[[#This Row],[Qty]]*history[[#This Row],[MKM]]</f>
        <v>31.98</v>
      </c>
      <c r="I42" s="1">
        <f>history[[#This Row],[Qty]]*history[[#This Row],[Card Trader]]</f>
        <v>26.44</v>
      </c>
      <c r="J42" s="1">
        <f>history[[#This Row],[Total  MKM]]-history[[#This Row],[Total Card Trader]]</f>
        <v>5.5399999999999991</v>
      </c>
      <c r="K42" s="6">
        <f>history[[#This Row],[Total  MKM]]/history[[#This Row],[Total Card Trader]]</f>
        <v>1.2095310136157338</v>
      </c>
    </row>
    <row r="43" spans="1:11">
      <c r="A43" s="1" t="s">
        <v>5</v>
      </c>
      <c r="B43" s="2">
        <v>45863.110636585647</v>
      </c>
      <c r="C43">
        <v>16</v>
      </c>
      <c r="D43">
        <v>25.84</v>
      </c>
      <c r="E43" s="3">
        <v>16</v>
      </c>
      <c r="F43" s="1" t="s">
        <v>58</v>
      </c>
      <c r="G43" s="5">
        <f>_xlfn.XLOOKUP(history[[#This Row],[First Word]], Table4_2[First Word], Table4_2[Qty], "No encontrado")</f>
        <v>2</v>
      </c>
      <c r="H43" s="1">
        <f>history[[#This Row],[Qty]]*history[[#This Row],[MKM]]</f>
        <v>32</v>
      </c>
      <c r="I43" s="1">
        <f>history[[#This Row],[Qty]]*history[[#This Row],[Card Trader]]</f>
        <v>51.68</v>
      </c>
      <c r="J43" s="1">
        <f>history[[#This Row],[Total  MKM]]-history[[#This Row],[Total Card Trader]]</f>
        <v>-19.68</v>
      </c>
      <c r="K43" s="6">
        <f>history[[#This Row],[Total  MKM]]/history[[#This Row],[Total Card Trader]]</f>
        <v>0.61919504643962853</v>
      </c>
    </row>
    <row r="44" spans="1:11">
      <c r="A44" s="1" t="s">
        <v>0</v>
      </c>
      <c r="B44" s="2">
        <v>45863.114165914354</v>
      </c>
      <c r="C44">
        <v>74.989999999999995</v>
      </c>
      <c r="D44">
        <v>66.260000000000005</v>
      </c>
      <c r="E44" s="3">
        <v>65</v>
      </c>
      <c r="F44" s="1" t="s">
        <v>60</v>
      </c>
      <c r="G44" s="5">
        <f>_xlfn.XLOOKUP(history[[#This Row],[First Word]], Table4_2[First Word], Table4_2[Qty], "No encontrado")</f>
        <v>2</v>
      </c>
      <c r="H44" s="1">
        <f>history[[#This Row],[Qty]]*history[[#This Row],[MKM]]</f>
        <v>149.97999999999999</v>
      </c>
      <c r="I44" s="1">
        <f>history[[#This Row],[Qty]]*history[[#This Row],[Card Trader]]</f>
        <v>132.52000000000001</v>
      </c>
      <c r="J44" s="1">
        <f>history[[#This Row],[Total  MKM]]-history[[#This Row],[Total Card Trader]]</f>
        <v>17.45999999999998</v>
      </c>
      <c r="K44" s="6">
        <f>history[[#This Row],[Total  MKM]]/history[[#This Row],[Total Card Trader]]</f>
        <v>1.1317536975550859</v>
      </c>
    </row>
    <row r="45" spans="1:11">
      <c r="A45" s="1" t="s">
        <v>1</v>
      </c>
      <c r="B45" s="2">
        <v>45863.114165914354</v>
      </c>
      <c r="C45">
        <v>41.95</v>
      </c>
      <c r="D45">
        <v>49.27</v>
      </c>
      <c r="E45" s="3">
        <v>38</v>
      </c>
      <c r="F45" s="1" t="s">
        <v>68</v>
      </c>
      <c r="G45" s="5">
        <f>_xlfn.XLOOKUP(history[[#This Row],[First Word]], Table4_2[First Word], Table4_2[Qty], "No encontrado")</f>
        <v>1</v>
      </c>
      <c r="H45" s="1">
        <f>history[[#This Row],[Qty]]*history[[#This Row],[MKM]]</f>
        <v>41.95</v>
      </c>
      <c r="I45" s="1">
        <f>history[[#This Row],[Qty]]*history[[#This Row],[Card Trader]]</f>
        <v>49.27</v>
      </c>
      <c r="J45" s="1">
        <f>history[[#This Row],[Total  MKM]]-history[[#This Row],[Total Card Trader]]</f>
        <v>-7.32</v>
      </c>
      <c r="K45" s="6">
        <f>history[[#This Row],[Total  MKM]]/history[[#This Row],[Total Card Trader]]</f>
        <v>0.85143089100872738</v>
      </c>
    </row>
    <row r="46" spans="1:11">
      <c r="A46" s="1" t="s">
        <v>2</v>
      </c>
      <c r="B46" s="2">
        <v>45863.114165914354</v>
      </c>
      <c r="C46">
        <v>15</v>
      </c>
      <c r="D46">
        <v>23.39</v>
      </c>
      <c r="E46" s="3">
        <v>20</v>
      </c>
      <c r="F46" s="1" t="s">
        <v>59</v>
      </c>
      <c r="G46" s="5">
        <f>_xlfn.XLOOKUP(history[[#This Row],[First Word]], Table4_2[First Word], Table4_2[Qty], "No encontrado")</f>
        <v>1</v>
      </c>
      <c r="H46" s="1">
        <f>history[[#This Row],[Qty]]*history[[#This Row],[MKM]]</f>
        <v>15</v>
      </c>
      <c r="I46" s="1">
        <f>history[[#This Row],[Qty]]*history[[#This Row],[Card Trader]]</f>
        <v>23.39</v>
      </c>
      <c r="J46" s="1">
        <f>history[[#This Row],[Total  MKM]]-history[[#This Row],[Total Card Trader]]</f>
        <v>-8.39</v>
      </c>
      <c r="K46" s="6">
        <f>history[[#This Row],[Total  MKM]]/history[[#This Row],[Total Card Trader]]</f>
        <v>0.64129970072680631</v>
      </c>
    </row>
    <row r="47" spans="1:11">
      <c r="A47" s="1" t="s">
        <v>3</v>
      </c>
      <c r="B47" s="2">
        <v>45863.114165914354</v>
      </c>
      <c r="C47">
        <v>14.99</v>
      </c>
      <c r="D47">
        <v>19.25</v>
      </c>
      <c r="E47" s="3">
        <v>14</v>
      </c>
      <c r="F47" s="1" t="s">
        <v>73</v>
      </c>
      <c r="G47" s="5">
        <f>_xlfn.XLOOKUP(history[[#This Row],[First Word]], Table4_2[First Word], Table4_2[Qty], "No encontrado")</f>
        <v>2</v>
      </c>
      <c r="H47" s="1">
        <f>history[[#This Row],[Qty]]*history[[#This Row],[MKM]]</f>
        <v>29.98</v>
      </c>
      <c r="I47" s="1">
        <f>history[[#This Row],[Qty]]*history[[#This Row],[Card Trader]]</f>
        <v>38.5</v>
      </c>
      <c r="J47" s="1">
        <f>history[[#This Row],[Total  MKM]]-history[[#This Row],[Total Card Trader]]</f>
        <v>-8.52</v>
      </c>
      <c r="K47" s="6">
        <f>history[[#This Row],[Total  MKM]]/history[[#This Row],[Total Card Trader]]</f>
        <v>0.77870129870129867</v>
      </c>
    </row>
    <row r="48" spans="1:11">
      <c r="A48" s="1" t="s">
        <v>4</v>
      </c>
      <c r="B48" s="2">
        <v>45863.114165914354</v>
      </c>
      <c r="C48">
        <v>15.99</v>
      </c>
      <c r="D48">
        <v>13.22</v>
      </c>
      <c r="E48" s="3">
        <v>16</v>
      </c>
      <c r="F48" s="1" t="s">
        <v>75</v>
      </c>
      <c r="G48" s="5">
        <f>_xlfn.XLOOKUP(history[[#This Row],[First Word]], Table4_2[First Word], Table4_2[Qty], "No encontrado")</f>
        <v>2</v>
      </c>
      <c r="H48" s="1">
        <f>history[[#This Row],[Qty]]*history[[#This Row],[MKM]]</f>
        <v>31.98</v>
      </c>
      <c r="I48" s="1">
        <f>history[[#This Row],[Qty]]*history[[#This Row],[Card Trader]]</f>
        <v>26.44</v>
      </c>
      <c r="J48" s="1">
        <f>history[[#This Row],[Total  MKM]]-history[[#This Row],[Total Card Trader]]</f>
        <v>5.5399999999999991</v>
      </c>
      <c r="K48" s="6">
        <f>history[[#This Row],[Total  MKM]]/history[[#This Row],[Total Card Trader]]</f>
        <v>1.2095310136157338</v>
      </c>
    </row>
    <row r="49" spans="1:11">
      <c r="A49" s="1" t="s">
        <v>5</v>
      </c>
      <c r="B49" s="2">
        <v>45863.114165914354</v>
      </c>
      <c r="C49">
        <v>16</v>
      </c>
      <c r="D49">
        <v>25.84</v>
      </c>
      <c r="E49" s="3">
        <v>16</v>
      </c>
      <c r="F49" s="1" t="s">
        <v>58</v>
      </c>
      <c r="G49" s="5">
        <f>_xlfn.XLOOKUP(history[[#This Row],[First Word]], Table4_2[First Word], Table4_2[Qty], "No encontrado")</f>
        <v>2</v>
      </c>
      <c r="H49" s="1">
        <f>history[[#This Row],[Qty]]*history[[#This Row],[MKM]]</f>
        <v>32</v>
      </c>
      <c r="I49" s="1">
        <f>history[[#This Row],[Qty]]*history[[#This Row],[Card Trader]]</f>
        <v>51.68</v>
      </c>
      <c r="J49" s="1">
        <f>history[[#This Row],[Total  MKM]]-history[[#This Row],[Total Card Trader]]</f>
        <v>-19.68</v>
      </c>
      <c r="K49" s="6">
        <f>history[[#This Row],[Total  MKM]]/history[[#This Row],[Total Card Trader]]</f>
        <v>0.61919504643962853</v>
      </c>
    </row>
    <row r="50" spans="1:11">
      <c r="A50" s="1" t="s">
        <v>0</v>
      </c>
      <c r="B50" s="2">
        <v>45863.116459629629</v>
      </c>
      <c r="C50">
        <v>74.989999999999995</v>
      </c>
      <c r="D50">
        <v>66.260000000000005</v>
      </c>
      <c r="E50" s="3">
        <v>65</v>
      </c>
      <c r="F50" s="1" t="s">
        <v>60</v>
      </c>
      <c r="G50" s="5">
        <f>_xlfn.XLOOKUP(history[[#This Row],[First Word]], Table4_2[First Word], Table4_2[Qty], "No encontrado")</f>
        <v>2</v>
      </c>
      <c r="H50" s="1">
        <f>history[[#This Row],[Qty]]*history[[#This Row],[MKM]]</f>
        <v>149.97999999999999</v>
      </c>
      <c r="I50" s="1">
        <f>history[[#This Row],[Qty]]*history[[#This Row],[Card Trader]]</f>
        <v>132.52000000000001</v>
      </c>
      <c r="J50" s="1">
        <f>history[[#This Row],[Total  MKM]]-history[[#This Row],[Total Card Trader]]</f>
        <v>17.45999999999998</v>
      </c>
      <c r="K50" s="6">
        <f>history[[#This Row],[Total  MKM]]/history[[#This Row],[Total Card Trader]]</f>
        <v>1.1317536975550859</v>
      </c>
    </row>
    <row r="51" spans="1:11">
      <c r="A51" s="1" t="s">
        <v>1</v>
      </c>
      <c r="B51" s="2">
        <v>45863.116459629629</v>
      </c>
      <c r="C51">
        <v>41.95</v>
      </c>
      <c r="D51">
        <v>49.27</v>
      </c>
      <c r="E51" s="3">
        <v>38</v>
      </c>
      <c r="F51" s="1" t="s">
        <v>68</v>
      </c>
      <c r="G51" s="5">
        <f>_xlfn.XLOOKUP(history[[#This Row],[First Word]], Table4_2[First Word], Table4_2[Qty], "No encontrado")</f>
        <v>1</v>
      </c>
      <c r="H51" s="1">
        <f>history[[#This Row],[Qty]]*history[[#This Row],[MKM]]</f>
        <v>41.95</v>
      </c>
      <c r="I51" s="1">
        <f>history[[#This Row],[Qty]]*history[[#This Row],[Card Trader]]</f>
        <v>49.27</v>
      </c>
      <c r="J51" s="1">
        <f>history[[#This Row],[Total  MKM]]-history[[#This Row],[Total Card Trader]]</f>
        <v>-7.32</v>
      </c>
      <c r="K51" s="6">
        <f>history[[#This Row],[Total  MKM]]/history[[#This Row],[Total Card Trader]]</f>
        <v>0.85143089100872738</v>
      </c>
    </row>
    <row r="52" spans="1:11">
      <c r="A52" s="1" t="s">
        <v>2</v>
      </c>
      <c r="B52" s="2">
        <v>45863.116459629629</v>
      </c>
      <c r="C52">
        <v>15</v>
      </c>
      <c r="D52">
        <v>23.39</v>
      </c>
      <c r="E52" s="3">
        <v>20</v>
      </c>
      <c r="F52" s="1" t="s">
        <v>59</v>
      </c>
      <c r="G52" s="5">
        <f>_xlfn.XLOOKUP(history[[#This Row],[First Word]], Table4_2[First Word], Table4_2[Qty], "No encontrado")</f>
        <v>1</v>
      </c>
      <c r="H52" s="1">
        <f>history[[#This Row],[Qty]]*history[[#This Row],[MKM]]</f>
        <v>15</v>
      </c>
      <c r="I52" s="1">
        <f>history[[#This Row],[Qty]]*history[[#This Row],[Card Trader]]</f>
        <v>23.39</v>
      </c>
      <c r="J52" s="1">
        <f>history[[#This Row],[Total  MKM]]-history[[#This Row],[Total Card Trader]]</f>
        <v>-8.39</v>
      </c>
      <c r="K52" s="6">
        <f>history[[#This Row],[Total  MKM]]/history[[#This Row],[Total Card Trader]]</f>
        <v>0.64129970072680631</v>
      </c>
    </row>
    <row r="53" spans="1:11">
      <c r="A53" s="1" t="s">
        <v>3</v>
      </c>
      <c r="B53" s="2">
        <v>45863.116459629629</v>
      </c>
      <c r="C53">
        <v>14.99</v>
      </c>
      <c r="D53">
        <v>19.25</v>
      </c>
      <c r="E53" s="3">
        <v>14</v>
      </c>
      <c r="F53" s="1" t="s">
        <v>73</v>
      </c>
      <c r="G53" s="5">
        <f>_xlfn.XLOOKUP(history[[#This Row],[First Word]], Table4_2[First Word], Table4_2[Qty], "No encontrado")</f>
        <v>2</v>
      </c>
      <c r="H53" s="1">
        <f>history[[#This Row],[Qty]]*history[[#This Row],[MKM]]</f>
        <v>29.98</v>
      </c>
      <c r="I53" s="1">
        <f>history[[#This Row],[Qty]]*history[[#This Row],[Card Trader]]</f>
        <v>38.5</v>
      </c>
      <c r="J53" s="1">
        <f>history[[#This Row],[Total  MKM]]-history[[#This Row],[Total Card Trader]]</f>
        <v>-8.52</v>
      </c>
      <c r="K53" s="6">
        <f>history[[#This Row],[Total  MKM]]/history[[#This Row],[Total Card Trader]]</f>
        <v>0.77870129870129867</v>
      </c>
    </row>
    <row r="54" spans="1:11">
      <c r="A54" s="1" t="s">
        <v>4</v>
      </c>
      <c r="B54" s="2">
        <v>45863.116459629629</v>
      </c>
      <c r="C54">
        <v>15.99</v>
      </c>
      <c r="D54">
        <v>13.22</v>
      </c>
      <c r="E54" s="3">
        <v>16</v>
      </c>
      <c r="F54" s="1" t="s">
        <v>75</v>
      </c>
      <c r="G54" s="5">
        <f>_xlfn.XLOOKUP(history[[#This Row],[First Word]], Table4_2[First Word], Table4_2[Qty], "No encontrado")</f>
        <v>2</v>
      </c>
      <c r="H54" s="1">
        <f>history[[#This Row],[Qty]]*history[[#This Row],[MKM]]</f>
        <v>31.98</v>
      </c>
      <c r="I54" s="1">
        <f>history[[#This Row],[Qty]]*history[[#This Row],[Card Trader]]</f>
        <v>26.44</v>
      </c>
      <c r="J54" s="1">
        <f>history[[#This Row],[Total  MKM]]-history[[#This Row],[Total Card Trader]]</f>
        <v>5.5399999999999991</v>
      </c>
      <c r="K54" s="6">
        <f>history[[#This Row],[Total  MKM]]/history[[#This Row],[Total Card Trader]]</f>
        <v>1.2095310136157338</v>
      </c>
    </row>
    <row r="55" spans="1:11">
      <c r="A55" s="1" t="s">
        <v>5</v>
      </c>
      <c r="B55" s="2">
        <v>45863.116459629629</v>
      </c>
      <c r="C55">
        <v>16</v>
      </c>
      <c r="D55">
        <v>25.84</v>
      </c>
      <c r="E55" s="3">
        <v>16</v>
      </c>
      <c r="F55" s="1" t="s">
        <v>58</v>
      </c>
      <c r="G55" s="5">
        <f>_xlfn.XLOOKUP(history[[#This Row],[First Word]], Table4_2[First Word], Table4_2[Qty], "No encontrado")</f>
        <v>2</v>
      </c>
      <c r="H55" s="1">
        <f>history[[#This Row],[Qty]]*history[[#This Row],[MKM]]</f>
        <v>32</v>
      </c>
      <c r="I55" s="1">
        <f>history[[#This Row],[Qty]]*history[[#This Row],[Card Trader]]</f>
        <v>51.68</v>
      </c>
      <c r="J55" s="1">
        <f>history[[#This Row],[Total  MKM]]-history[[#This Row],[Total Card Trader]]</f>
        <v>-19.68</v>
      </c>
      <c r="K55" s="6">
        <f>history[[#This Row],[Total  MKM]]/history[[#This Row],[Total Card Trader]]</f>
        <v>0.61919504643962853</v>
      </c>
    </row>
    <row r="56" spans="1:11">
      <c r="A56" s="1" t="s">
        <v>0</v>
      </c>
      <c r="B56" s="2">
        <v>45863.126099027781</v>
      </c>
      <c r="C56">
        <v>74.989999999999995</v>
      </c>
      <c r="D56">
        <v>66.260000000000005</v>
      </c>
      <c r="E56" s="3">
        <v>65</v>
      </c>
      <c r="F56" s="1" t="s">
        <v>60</v>
      </c>
      <c r="G56" s="5">
        <f>_xlfn.XLOOKUP(history[[#This Row],[First Word]], Table4_2[First Word], Table4_2[Qty], "No encontrado")</f>
        <v>2</v>
      </c>
      <c r="H56" s="1">
        <f>history[[#This Row],[Qty]]*history[[#This Row],[MKM]]</f>
        <v>149.97999999999999</v>
      </c>
      <c r="I56" s="1">
        <f>history[[#This Row],[Qty]]*history[[#This Row],[Card Trader]]</f>
        <v>132.52000000000001</v>
      </c>
      <c r="J56" s="1">
        <f>history[[#This Row],[Total  MKM]]-history[[#This Row],[Total Card Trader]]</f>
        <v>17.45999999999998</v>
      </c>
      <c r="K56" s="6">
        <f>history[[#This Row],[Total  MKM]]/history[[#This Row],[Total Card Trader]]</f>
        <v>1.1317536975550859</v>
      </c>
    </row>
    <row r="57" spans="1:11">
      <c r="A57" s="1" t="s">
        <v>1</v>
      </c>
      <c r="B57" s="2">
        <v>45863.126099027781</v>
      </c>
      <c r="C57">
        <v>41.95</v>
      </c>
      <c r="D57">
        <v>49.27</v>
      </c>
      <c r="E57" s="3">
        <v>38</v>
      </c>
      <c r="F57" s="1" t="s">
        <v>68</v>
      </c>
      <c r="G57" s="5">
        <f>_xlfn.XLOOKUP(history[[#This Row],[First Word]], Table4_2[First Word], Table4_2[Qty], "No encontrado")</f>
        <v>1</v>
      </c>
      <c r="H57" s="1">
        <f>history[[#This Row],[Qty]]*history[[#This Row],[MKM]]</f>
        <v>41.95</v>
      </c>
      <c r="I57" s="1">
        <f>history[[#This Row],[Qty]]*history[[#This Row],[Card Trader]]</f>
        <v>49.27</v>
      </c>
      <c r="J57" s="1">
        <f>history[[#This Row],[Total  MKM]]-history[[#This Row],[Total Card Trader]]</f>
        <v>-7.32</v>
      </c>
      <c r="K57" s="6">
        <f>history[[#This Row],[Total  MKM]]/history[[#This Row],[Total Card Trader]]</f>
        <v>0.85143089100872738</v>
      </c>
    </row>
    <row r="58" spans="1:11">
      <c r="A58" s="1" t="s">
        <v>2</v>
      </c>
      <c r="B58" s="2">
        <v>45863.126099027781</v>
      </c>
      <c r="C58">
        <v>15</v>
      </c>
      <c r="D58">
        <v>23.39</v>
      </c>
      <c r="E58" s="3">
        <v>20</v>
      </c>
      <c r="F58" s="1" t="s">
        <v>59</v>
      </c>
      <c r="G58" s="5">
        <f>_xlfn.XLOOKUP(history[[#This Row],[First Word]], Table4_2[First Word], Table4_2[Qty], "No encontrado")</f>
        <v>1</v>
      </c>
      <c r="H58" s="1">
        <f>history[[#This Row],[Qty]]*history[[#This Row],[MKM]]</f>
        <v>15</v>
      </c>
      <c r="I58" s="1">
        <f>history[[#This Row],[Qty]]*history[[#This Row],[Card Trader]]</f>
        <v>23.39</v>
      </c>
      <c r="J58" s="1">
        <f>history[[#This Row],[Total  MKM]]-history[[#This Row],[Total Card Trader]]</f>
        <v>-8.39</v>
      </c>
      <c r="K58" s="6">
        <f>history[[#This Row],[Total  MKM]]/history[[#This Row],[Total Card Trader]]</f>
        <v>0.64129970072680631</v>
      </c>
    </row>
    <row r="59" spans="1:11">
      <c r="A59" s="1" t="s">
        <v>3</v>
      </c>
      <c r="B59" s="2">
        <v>45863.126099027781</v>
      </c>
      <c r="C59">
        <v>14.99</v>
      </c>
      <c r="D59">
        <v>19.25</v>
      </c>
      <c r="E59" s="3">
        <v>14</v>
      </c>
      <c r="F59" s="1" t="s">
        <v>73</v>
      </c>
      <c r="G59" s="5">
        <f>_xlfn.XLOOKUP(history[[#This Row],[First Word]], Table4_2[First Word], Table4_2[Qty], "No encontrado")</f>
        <v>2</v>
      </c>
      <c r="H59" s="1">
        <f>history[[#This Row],[Qty]]*history[[#This Row],[MKM]]</f>
        <v>29.98</v>
      </c>
      <c r="I59" s="1">
        <f>history[[#This Row],[Qty]]*history[[#This Row],[Card Trader]]</f>
        <v>38.5</v>
      </c>
      <c r="J59" s="1">
        <f>history[[#This Row],[Total  MKM]]-history[[#This Row],[Total Card Trader]]</f>
        <v>-8.52</v>
      </c>
      <c r="K59" s="6">
        <f>history[[#This Row],[Total  MKM]]/history[[#This Row],[Total Card Trader]]</f>
        <v>0.77870129870129867</v>
      </c>
    </row>
    <row r="60" spans="1:11">
      <c r="A60" s="1" t="s">
        <v>4</v>
      </c>
      <c r="B60" s="2">
        <v>45863.126099027781</v>
      </c>
      <c r="C60">
        <v>15.99</v>
      </c>
      <c r="D60">
        <v>13.22</v>
      </c>
      <c r="E60" s="3">
        <v>16</v>
      </c>
      <c r="F60" s="1" t="s">
        <v>75</v>
      </c>
      <c r="G60" s="5">
        <f>_xlfn.XLOOKUP(history[[#This Row],[First Word]], Table4_2[First Word], Table4_2[Qty], "No encontrado")</f>
        <v>2</v>
      </c>
      <c r="H60" s="1">
        <f>history[[#This Row],[Qty]]*history[[#This Row],[MKM]]</f>
        <v>31.98</v>
      </c>
      <c r="I60" s="1">
        <f>history[[#This Row],[Qty]]*history[[#This Row],[Card Trader]]</f>
        <v>26.44</v>
      </c>
      <c r="J60" s="1">
        <f>history[[#This Row],[Total  MKM]]-history[[#This Row],[Total Card Trader]]</f>
        <v>5.5399999999999991</v>
      </c>
      <c r="K60" s="6">
        <f>history[[#This Row],[Total  MKM]]/history[[#This Row],[Total Card Trader]]</f>
        <v>1.2095310136157338</v>
      </c>
    </row>
    <row r="61" spans="1:11">
      <c r="A61" s="1" t="s">
        <v>5</v>
      </c>
      <c r="B61" s="2">
        <v>45863.126099027781</v>
      </c>
      <c r="C61">
        <v>16</v>
      </c>
      <c r="D61">
        <v>25.84</v>
      </c>
      <c r="E61" s="3">
        <v>16</v>
      </c>
      <c r="F61" s="1" t="s">
        <v>58</v>
      </c>
      <c r="G61" s="5">
        <f>_xlfn.XLOOKUP(history[[#This Row],[First Word]], Table4_2[First Word], Table4_2[Qty], "No encontrado")</f>
        <v>2</v>
      </c>
      <c r="H61" s="1">
        <f>history[[#This Row],[Qty]]*history[[#This Row],[MKM]]</f>
        <v>32</v>
      </c>
      <c r="I61" s="1">
        <f>history[[#This Row],[Qty]]*history[[#This Row],[Card Trader]]</f>
        <v>51.68</v>
      </c>
      <c r="J61" s="1">
        <f>history[[#This Row],[Total  MKM]]-history[[#This Row],[Total Card Trader]]</f>
        <v>-19.68</v>
      </c>
      <c r="K61" s="6">
        <f>history[[#This Row],[Total  MKM]]/history[[#This Row],[Total Card Trader]]</f>
        <v>0.61919504643962853</v>
      </c>
    </row>
    <row r="62" spans="1:11">
      <c r="A62" s="1" t="s">
        <v>0</v>
      </c>
      <c r="B62" s="2">
        <v>45863.133053425925</v>
      </c>
      <c r="C62">
        <v>74.989999999999995</v>
      </c>
      <c r="D62">
        <v>66.260000000000005</v>
      </c>
      <c r="E62" s="3">
        <v>65</v>
      </c>
      <c r="F62" s="1" t="s">
        <v>60</v>
      </c>
      <c r="G62" s="5">
        <f>_xlfn.XLOOKUP(history[[#This Row],[First Word]], Table4_2[First Word], Table4_2[Qty], "No encontrado")</f>
        <v>2</v>
      </c>
      <c r="H62" s="1">
        <f>history[[#This Row],[Qty]]*history[[#This Row],[MKM]]</f>
        <v>149.97999999999999</v>
      </c>
      <c r="I62" s="1">
        <f>history[[#This Row],[Qty]]*history[[#This Row],[Card Trader]]</f>
        <v>132.52000000000001</v>
      </c>
      <c r="J62" s="1">
        <f>history[[#This Row],[Total  MKM]]-history[[#This Row],[Total Card Trader]]</f>
        <v>17.45999999999998</v>
      </c>
      <c r="K62" s="6">
        <f>history[[#This Row],[Total  MKM]]/history[[#This Row],[Total Card Trader]]</f>
        <v>1.1317536975550859</v>
      </c>
    </row>
    <row r="63" spans="1:11">
      <c r="A63" s="1" t="s">
        <v>1</v>
      </c>
      <c r="B63" s="2">
        <v>45863.133053425925</v>
      </c>
      <c r="C63">
        <v>41.95</v>
      </c>
      <c r="D63">
        <v>49.27</v>
      </c>
      <c r="E63" s="3">
        <v>38</v>
      </c>
      <c r="F63" s="1" t="s">
        <v>68</v>
      </c>
      <c r="G63" s="5">
        <f>_xlfn.XLOOKUP(history[[#This Row],[First Word]], Table4_2[First Word], Table4_2[Qty], "No encontrado")</f>
        <v>1</v>
      </c>
      <c r="H63" s="1">
        <f>history[[#This Row],[Qty]]*history[[#This Row],[MKM]]</f>
        <v>41.95</v>
      </c>
      <c r="I63" s="1">
        <f>history[[#This Row],[Qty]]*history[[#This Row],[Card Trader]]</f>
        <v>49.27</v>
      </c>
      <c r="J63" s="1">
        <f>history[[#This Row],[Total  MKM]]-history[[#This Row],[Total Card Trader]]</f>
        <v>-7.32</v>
      </c>
      <c r="K63" s="6">
        <f>history[[#This Row],[Total  MKM]]/history[[#This Row],[Total Card Trader]]</f>
        <v>0.85143089100872738</v>
      </c>
    </row>
    <row r="64" spans="1:11">
      <c r="A64" s="1" t="s">
        <v>2</v>
      </c>
      <c r="B64" s="2">
        <v>45863.133053425925</v>
      </c>
      <c r="C64">
        <v>15</v>
      </c>
      <c r="D64">
        <v>23.39</v>
      </c>
      <c r="E64" s="3">
        <v>20</v>
      </c>
      <c r="F64" s="1" t="s">
        <v>59</v>
      </c>
      <c r="G64" s="5">
        <f>_xlfn.XLOOKUP(history[[#This Row],[First Word]], Table4_2[First Word], Table4_2[Qty], "No encontrado")</f>
        <v>1</v>
      </c>
      <c r="H64" s="1">
        <f>history[[#This Row],[Qty]]*history[[#This Row],[MKM]]</f>
        <v>15</v>
      </c>
      <c r="I64" s="1">
        <f>history[[#This Row],[Qty]]*history[[#This Row],[Card Trader]]</f>
        <v>23.39</v>
      </c>
      <c r="J64" s="1">
        <f>history[[#This Row],[Total  MKM]]-history[[#This Row],[Total Card Trader]]</f>
        <v>-8.39</v>
      </c>
      <c r="K64" s="6">
        <f>history[[#This Row],[Total  MKM]]/history[[#This Row],[Total Card Trader]]</f>
        <v>0.64129970072680631</v>
      </c>
    </row>
    <row r="65" spans="1:11">
      <c r="A65" s="1" t="s">
        <v>3</v>
      </c>
      <c r="B65" s="2">
        <v>45863.133053425925</v>
      </c>
      <c r="C65">
        <v>14.99</v>
      </c>
      <c r="D65">
        <v>19.25</v>
      </c>
      <c r="E65" s="3">
        <v>14</v>
      </c>
      <c r="F65" s="1" t="s">
        <v>73</v>
      </c>
      <c r="G65" s="5">
        <f>_xlfn.XLOOKUP(history[[#This Row],[First Word]], Table4_2[First Word], Table4_2[Qty], "No encontrado")</f>
        <v>2</v>
      </c>
      <c r="H65" s="1">
        <f>history[[#This Row],[Qty]]*history[[#This Row],[MKM]]</f>
        <v>29.98</v>
      </c>
      <c r="I65" s="1">
        <f>history[[#This Row],[Qty]]*history[[#This Row],[Card Trader]]</f>
        <v>38.5</v>
      </c>
      <c r="J65" s="1">
        <f>history[[#This Row],[Total  MKM]]-history[[#This Row],[Total Card Trader]]</f>
        <v>-8.52</v>
      </c>
      <c r="K65" s="6">
        <f>history[[#This Row],[Total  MKM]]/history[[#This Row],[Total Card Trader]]</f>
        <v>0.77870129870129867</v>
      </c>
    </row>
    <row r="66" spans="1:11">
      <c r="A66" s="1" t="s">
        <v>4</v>
      </c>
      <c r="B66" s="2">
        <v>45863.133053425925</v>
      </c>
      <c r="C66">
        <v>15.99</v>
      </c>
      <c r="D66">
        <v>13.22</v>
      </c>
      <c r="E66" s="3">
        <v>16</v>
      </c>
      <c r="F66" s="1" t="s">
        <v>75</v>
      </c>
      <c r="G66" s="5">
        <f>_xlfn.XLOOKUP(history[[#This Row],[First Word]], Table4_2[First Word], Table4_2[Qty], "No encontrado")</f>
        <v>2</v>
      </c>
      <c r="H66" s="1">
        <f>history[[#This Row],[Qty]]*history[[#This Row],[MKM]]</f>
        <v>31.98</v>
      </c>
      <c r="I66" s="1">
        <f>history[[#This Row],[Qty]]*history[[#This Row],[Card Trader]]</f>
        <v>26.44</v>
      </c>
      <c r="J66" s="1">
        <f>history[[#This Row],[Total  MKM]]-history[[#This Row],[Total Card Trader]]</f>
        <v>5.5399999999999991</v>
      </c>
      <c r="K66" s="6">
        <f>history[[#This Row],[Total  MKM]]/history[[#This Row],[Total Card Trader]]</f>
        <v>1.2095310136157338</v>
      </c>
    </row>
    <row r="67" spans="1:11">
      <c r="A67" s="1" t="s">
        <v>5</v>
      </c>
      <c r="B67" s="2">
        <v>45863.133053425925</v>
      </c>
      <c r="C67">
        <v>16</v>
      </c>
      <c r="D67">
        <v>25.84</v>
      </c>
      <c r="E67" s="3">
        <v>16</v>
      </c>
      <c r="F67" s="1" t="s">
        <v>58</v>
      </c>
      <c r="G67" s="5">
        <f>_xlfn.XLOOKUP(history[[#This Row],[First Word]], Table4_2[First Word], Table4_2[Qty], "No encontrado")</f>
        <v>2</v>
      </c>
      <c r="H67" s="1">
        <f>history[[#This Row],[Qty]]*history[[#This Row],[MKM]]</f>
        <v>32</v>
      </c>
      <c r="I67" s="1">
        <f>history[[#This Row],[Qty]]*history[[#This Row],[Card Trader]]</f>
        <v>51.68</v>
      </c>
      <c r="J67" s="1">
        <f>history[[#This Row],[Total  MKM]]-history[[#This Row],[Total Card Trader]]</f>
        <v>-19.68</v>
      </c>
      <c r="K67" s="6">
        <f>history[[#This Row],[Total  MKM]]/history[[#This Row],[Total Card Trader]]</f>
        <v>0.61919504643962853</v>
      </c>
    </row>
    <row r="68" spans="1:11">
      <c r="A68" s="1" t="s">
        <v>0</v>
      </c>
      <c r="B68" s="2">
        <v>45863.136080115743</v>
      </c>
      <c r="C68">
        <v>74.989999999999995</v>
      </c>
      <c r="D68">
        <v>66.260000000000005</v>
      </c>
      <c r="E68" s="3">
        <v>65</v>
      </c>
      <c r="F68" s="1" t="s">
        <v>60</v>
      </c>
      <c r="G68" s="5">
        <f>_xlfn.XLOOKUP(history[[#This Row],[First Word]], Table4_2[First Word], Table4_2[Qty], "No encontrado")</f>
        <v>2</v>
      </c>
      <c r="H68" s="1">
        <f>history[[#This Row],[Qty]]*history[[#This Row],[MKM]]</f>
        <v>149.97999999999999</v>
      </c>
      <c r="I68" s="1">
        <f>history[[#This Row],[Qty]]*history[[#This Row],[Card Trader]]</f>
        <v>132.52000000000001</v>
      </c>
      <c r="J68" s="1">
        <f>history[[#This Row],[Total  MKM]]-history[[#This Row],[Total Card Trader]]</f>
        <v>17.45999999999998</v>
      </c>
      <c r="K68" s="6">
        <f>history[[#This Row],[Total  MKM]]/history[[#This Row],[Total Card Trader]]</f>
        <v>1.1317536975550859</v>
      </c>
    </row>
    <row r="69" spans="1:11">
      <c r="A69" s="1" t="s">
        <v>1</v>
      </c>
      <c r="B69" s="2">
        <v>45863.136080115743</v>
      </c>
      <c r="C69">
        <v>41.95</v>
      </c>
      <c r="D69">
        <v>49.27</v>
      </c>
      <c r="E69" s="3">
        <v>38</v>
      </c>
      <c r="F69" s="1" t="s">
        <v>68</v>
      </c>
      <c r="G69" s="5">
        <f>_xlfn.XLOOKUP(history[[#This Row],[First Word]], Table4_2[First Word], Table4_2[Qty], "No encontrado")</f>
        <v>1</v>
      </c>
      <c r="H69" s="1">
        <f>history[[#This Row],[Qty]]*history[[#This Row],[MKM]]</f>
        <v>41.95</v>
      </c>
      <c r="I69" s="1">
        <f>history[[#This Row],[Qty]]*history[[#This Row],[Card Trader]]</f>
        <v>49.27</v>
      </c>
      <c r="J69" s="1">
        <f>history[[#This Row],[Total  MKM]]-history[[#This Row],[Total Card Trader]]</f>
        <v>-7.32</v>
      </c>
      <c r="K69" s="6">
        <f>history[[#This Row],[Total  MKM]]/history[[#This Row],[Total Card Trader]]</f>
        <v>0.85143089100872738</v>
      </c>
    </row>
    <row r="70" spans="1:11">
      <c r="A70" s="1" t="s">
        <v>2</v>
      </c>
      <c r="B70" s="2">
        <v>45863.136080115743</v>
      </c>
      <c r="C70">
        <v>15</v>
      </c>
      <c r="D70">
        <v>23.39</v>
      </c>
      <c r="E70" s="3">
        <v>20</v>
      </c>
      <c r="F70" s="1" t="s">
        <v>59</v>
      </c>
      <c r="G70" s="5">
        <f>_xlfn.XLOOKUP(history[[#This Row],[First Word]], Table4_2[First Word], Table4_2[Qty], "No encontrado")</f>
        <v>1</v>
      </c>
      <c r="H70" s="1">
        <f>history[[#This Row],[Qty]]*history[[#This Row],[MKM]]</f>
        <v>15</v>
      </c>
      <c r="I70" s="1">
        <f>history[[#This Row],[Qty]]*history[[#This Row],[Card Trader]]</f>
        <v>23.39</v>
      </c>
      <c r="J70" s="1">
        <f>history[[#This Row],[Total  MKM]]-history[[#This Row],[Total Card Trader]]</f>
        <v>-8.39</v>
      </c>
      <c r="K70" s="6">
        <f>history[[#This Row],[Total  MKM]]/history[[#This Row],[Total Card Trader]]</f>
        <v>0.64129970072680631</v>
      </c>
    </row>
    <row r="71" spans="1:11">
      <c r="A71" s="1" t="s">
        <v>3</v>
      </c>
      <c r="B71" s="2">
        <v>45863.136080115743</v>
      </c>
      <c r="C71">
        <v>14.99</v>
      </c>
      <c r="D71">
        <v>19.25</v>
      </c>
      <c r="E71" s="3">
        <v>14</v>
      </c>
      <c r="F71" s="1" t="s">
        <v>73</v>
      </c>
      <c r="G71" s="5">
        <f>_xlfn.XLOOKUP(history[[#This Row],[First Word]], Table4_2[First Word], Table4_2[Qty], "No encontrado")</f>
        <v>2</v>
      </c>
      <c r="H71" s="1">
        <f>history[[#This Row],[Qty]]*history[[#This Row],[MKM]]</f>
        <v>29.98</v>
      </c>
      <c r="I71" s="1">
        <f>history[[#This Row],[Qty]]*history[[#This Row],[Card Trader]]</f>
        <v>38.5</v>
      </c>
      <c r="J71" s="1">
        <f>history[[#This Row],[Total  MKM]]-history[[#This Row],[Total Card Trader]]</f>
        <v>-8.52</v>
      </c>
      <c r="K71" s="6">
        <f>history[[#This Row],[Total  MKM]]/history[[#This Row],[Total Card Trader]]</f>
        <v>0.77870129870129867</v>
      </c>
    </row>
    <row r="72" spans="1:11">
      <c r="A72" s="1" t="s">
        <v>4</v>
      </c>
      <c r="B72" s="2">
        <v>45863.136080115743</v>
      </c>
      <c r="C72">
        <v>15.99</v>
      </c>
      <c r="D72">
        <v>13.22</v>
      </c>
      <c r="E72" s="3">
        <v>16</v>
      </c>
      <c r="F72" s="1" t="s">
        <v>75</v>
      </c>
      <c r="G72" s="5">
        <f>_xlfn.XLOOKUP(history[[#This Row],[First Word]], Table4_2[First Word], Table4_2[Qty], "No encontrado")</f>
        <v>2</v>
      </c>
      <c r="H72" s="1">
        <f>history[[#This Row],[Qty]]*history[[#This Row],[MKM]]</f>
        <v>31.98</v>
      </c>
      <c r="I72" s="1">
        <f>history[[#This Row],[Qty]]*history[[#This Row],[Card Trader]]</f>
        <v>26.44</v>
      </c>
      <c r="J72" s="1">
        <f>history[[#This Row],[Total  MKM]]-history[[#This Row],[Total Card Trader]]</f>
        <v>5.5399999999999991</v>
      </c>
      <c r="K72" s="6">
        <f>history[[#This Row],[Total  MKM]]/history[[#This Row],[Total Card Trader]]</f>
        <v>1.2095310136157338</v>
      </c>
    </row>
    <row r="73" spans="1:11">
      <c r="A73" s="1" t="s">
        <v>5</v>
      </c>
      <c r="B73" s="2">
        <v>45863.136080115743</v>
      </c>
      <c r="C73">
        <v>16</v>
      </c>
      <c r="D73">
        <v>25.84</v>
      </c>
      <c r="E73" s="3">
        <v>16</v>
      </c>
      <c r="F73" s="1" t="s">
        <v>58</v>
      </c>
      <c r="G73" s="5">
        <f>_xlfn.XLOOKUP(history[[#This Row],[First Word]], Table4_2[First Word], Table4_2[Qty], "No encontrado")</f>
        <v>2</v>
      </c>
      <c r="H73" s="1">
        <f>history[[#This Row],[Qty]]*history[[#This Row],[MKM]]</f>
        <v>32</v>
      </c>
      <c r="I73" s="1">
        <f>history[[#This Row],[Qty]]*history[[#This Row],[Card Trader]]</f>
        <v>51.68</v>
      </c>
      <c r="J73" s="1">
        <f>history[[#This Row],[Total  MKM]]-history[[#This Row],[Total Card Trader]]</f>
        <v>-19.68</v>
      </c>
      <c r="K73" s="6">
        <f>history[[#This Row],[Total  MKM]]/history[[#This Row],[Total Card Trader]]</f>
        <v>0.61919504643962853</v>
      </c>
    </row>
    <row r="74" spans="1:11">
      <c r="A74" s="1" t="s">
        <v>0</v>
      </c>
      <c r="B74" s="2">
        <v>45863.137681400462</v>
      </c>
      <c r="C74">
        <v>74.989999999999995</v>
      </c>
      <c r="D74">
        <v>66.260000000000005</v>
      </c>
      <c r="E74" s="3">
        <v>65</v>
      </c>
      <c r="F74" s="1" t="s">
        <v>60</v>
      </c>
      <c r="G74" s="5">
        <f>_xlfn.XLOOKUP(history[[#This Row],[First Word]], Table4_2[First Word], Table4_2[Qty], "No encontrado")</f>
        <v>2</v>
      </c>
      <c r="H74" s="1">
        <f>history[[#This Row],[Qty]]*history[[#This Row],[MKM]]</f>
        <v>149.97999999999999</v>
      </c>
      <c r="I74" s="1">
        <f>history[[#This Row],[Qty]]*history[[#This Row],[Card Trader]]</f>
        <v>132.52000000000001</v>
      </c>
      <c r="J74" s="1">
        <f>history[[#This Row],[Total  MKM]]-history[[#This Row],[Total Card Trader]]</f>
        <v>17.45999999999998</v>
      </c>
      <c r="K74" s="6">
        <f>history[[#This Row],[Total  MKM]]/history[[#This Row],[Total Card Trader]]</f>
        <v>1.1317536975550859</v>
      </c>
    </row>
    <row r="75" spans="1:11">
      <c r="A75" s="1" t="s">
        <v>1</v>
      </c>
      <c r="B75" s="2">
        <v>45863.137681400462</v>
      </c>
      <c r="C75">
        <v>41.95</v>
      </c>
      <c r="D75">
        <v>49.27</v>
      </c>
      <c r="E75" s="3">
        <v>38</v>
      </c>
      <c r="F75" s="1" t="s">
        <v>68</v>
      </c>
      <c r="G75" s="5">
        <f>_xlfn.XLOOKUP(history[[#This Row],[First Word]], Table4_2[First Word], Table4_2[Qty], "No encontrado")</f>
        <v>1</v>
      </c>
      <c r="H75" s="1">
        <f>history[[#This Row],[Qty]]*history[[#This Row],[MKM]]</f>
        <v>41.95</v>
      </c>
      <c r="I75" s="1">
        <f>history[[#This Row],[Qty]]*history[[#This Row],[Card Trader]]</f>
        <v>49.27</v>
      </c>
      <c r="J75" s="1">
        <f>history[[#This Row],[Total  MKM]]-history[[#This Row],[Total Card Trader]]</f>
        <v>-7.32</v>
      </c>
      <c r="K75" s="6">
        <f>history[[#This Row],[Total  MKM]]/history[[#This Row],[Total Card Trader]]</f>
        <v>0.85143089100872738</v>
      </c>
    </row>
    <row r="76" spans="1:11">
      <c r="A76" s="1" t="s">
        <v>2</v>
      </c>
      <c r="B76" s="2">
        <v>45863.137681400462</v>
      </c>
      <c r="C76">
        <v>15</v>
      </c>
      <c r="D76">
        <v>23.39</v>
      </c>
      <c r="E76" s="3">
        <v>20</v>
      </c>
      <c r="F76" s="1" t="s">
        <v>59</v>
      </c>
      <c r="G76" s="5">
        <f>_xlfn.XLOOKUP(history[[#This Row],[First Word]], Table4_2[First Word], Table4_2[Qty], "No encontrado")</f>
        <v>1</v>
      </c>
      <c r="H76" s="1">
        <f>history[[#This Row],[Qty]]*history[[#This Row],[MKM]]</f>
        <v>15</v>
      </c>
      <c r="I76" s="1">
        <f>history[[#This Row],[Qty]]*history[[#This Row],[Card Trader]]</f>
        <v>23.39</v>
      </c>
      <c r="J76" s="1">
        <f>history[[#This Row],[Total  MKM]]-history[[#This Row],[Total Card Trader]]</f>
        <v>-8.39</v>
      </c>
      <c r="K76" s="6">
        <f>history[[#This Row],[Total  MKM]]/history[[#This Row],[Total Card Trader]]</f>
        <v>0.64129970072680631</v>
      </c>
    </row>
    <row r="77" spans="1:11">
      <c r="A77" s="1" t="s">
        <v>3</v>
      </c>
      <c r="B77" s="2">
        <v>45863.137681400462</v>
      </c>
      <c r="C77">
        <v>14.99</v>
      </c>
      <c r="D77">
        <v>19.25</v>
      </c>
      <c r="E77" s="3">
        <v>14</v>
      </c>
      <c r="F77" s="1" t="s">
        <v>73</v>
      </c>
      <c r="G77" s="5">
        <f>_xlfn.XLOOKUP(history[[#This Row],[First Word]], Table4_2[First Word], Table4_2[Qty], "No encontrado")</f>
        <v>2</v>
      </c>
      <c r="H77" s="1">
        <f>history[[#This Row],[Qty]]*history[[#This Row],[MKM]]</f>
        <v>29.98</v>
      </c>
      <c r="I77" s="1">
        <f>history[[#This Row],[Qty]]*history[[#This Row],[Card Trader]]</f>
        <v>38.5</v>
      </c>
      <c r="J77" s="1">
        <f>history[[#This Row],[Total  MKM]]-history[[#This Row],[Total Card Trader]]</f>
        <v>-8.52</v>
      </c>
      <c r="K77" s="6">
        <f>history[[#This Row],[Total  MKM]]/history[[#This Row],[Total Card Trader]]</f>
        <v>0.77870129870129867</v>
      </c>
    </row>
    <row r="78" spans="1:11">
      <c r="A78" s="1" t="s">
        <v>4</v>
      </c>
      <c r="B78" s="2">
        <v>45863.137681400462</v>
      </c>
      <c r="C78">
        <v>15.99</v>
      </c>
      <c r="D78">
        <v>13.22</v>
      </c>
      <c r="E78" s="3">
        <v>16</v>
      </c>
      <c r="F78" s="1" t="s">
        <v>75</v>
      </c>
      <c r="G78" s="5">
        <f>_xlfn.XLOOKUP(history[[#This Row],[First Word]], Table4_2[First Word], Table4_2[Qty], "No encontrado")</f>
        <v>2</v>
      </c>
      <c r="H78" s="1">
        <f>history[[#This Row],[Qty]]*history[[#This Row],[MKM]]</f>
        <v>31.98</v>
      </c>
      <c r="I78" s="1">
        <f>history[[#This Row],[Qty]]*history[[#This Row],[Card Trader]]</f>
        <v>26.44</v>
      </c>
      <c r="J78" s="1">
        <f>history[[#This Row],[Total  MKM]]-history[[#This Row],[Total Card Trader]]</f>
        <v>5.5399999999999991</v>
      </c>
      <c r="K78" s="6">
        <f>history[[#This Row],[Total  MKM]]/history[[#This Row],[Total Card Trader]]</f>
        <v>1.2095310136157338</v>
      </c>
    </row>
    <row r="79" spans="1:11">
      <c r="A79" s="1" t="s">
        <v>5</v>
      </c>
      <c r="B79" s="2">
        <v>45863.137681400462</v>
      </c>
      <c r="C79">
        <v>16</v>
      </c>
      <c r="D79">
        <v>25.84</v>
      </c>
      <c r="E79" s="3">
        <v>16</v>
      </c>
      <c r="F79" s="1" t="s">
        <v>58</v>
      </c>
      <c r="G79" s="5">
        <f>_xlfn.XLOOKUP(history[[#This Row],[First Word]], Table4_2[First Word], Table4_2[Qty], "No encontrado")</f>
        <v>2</v>
      </c>
      <c r="H79" s="1">
        <f>history[[#This Row],[Qty]]*history[[#This Row],[MKM]]</f>
        <v>32</v>
      </c>
      <c r="I79" s="1">
        <f>history[[#This Row],[Qty]]*history[[#This Row],[Card Trader]]</f>
        <v>51.68</v>
      </c>
      <c r="J79" s="1">
        <f>history[[#This Row],[Total  MKM]]-history[[#This Row],[Total Card Trader]]</f>
        <v>-19.68</v>
      </c>
      <c r="K79" s="6">
        <f>history[[#This Row],[Total  MKM]]/history[[#This Row],[Total Card Trader]]</f>
        <v>0.61919504643962853</v>
      </c>
    </row>
    <row r="80" spans="1:11">
      <c r="A80" s="1" t="s">
        <v>0</v>
      </c>
      <c r="B80" s="2">
        <v>45863.139833564812</v>
      </c>
      <c r="C80">
        <v>74.989999999999995</v>
      </c>
      <c r="D80">
        <v>66.260000000000005</v>
      </c>
      <c r="E80" s="3">
        <v>65</v>
      </c>
      <c r="F80" s="1" t="s">
        <v>60</v>
      </c>
      <c r="G80" s="5">
        <f>_xlfn.XLOOKUP(history[[#This Row],[First Word]], Table4_2[First Word], Table4_2[Qty], "No encontrado")</f>
        <v>2</v>
      </c>
      <c r="H80" s="1">
        <f>history[[#This Row],[Qty]]*history[[#This Row],[MKM]]</f>
        <v>149.97999999999999</v>
      </c>
      <c r="I80" s="1">
        <f>history[[#This Row],[Qty]]*history[[#This Row],[Card Trader]]</f>
        <v>132.52000000000001</v>
      </c>
      <c r="J80" s="1">
        <f>history[[#This Row],[Total  MKM]]-history[[#This Row],[Total Card Trader]]</f>
        <v>17.45999999999998</v>
      </c>
      <c r="K80" s="6">
        <f>history[[#This Row],[Total  MKM]]/history[[#This Row],[Total Card Trader]]</f>
        <v>1.1317536975550859</v>
      </c>
    </row>
    <row r="81" spans="1:11">
      <c r="A81" s="1" t="s">
        <v>1</v>
      </c>
      <c r="B81" s="2">
        <v>45863.139833564812</v>
      </c>
      <c r="C81">
        <v>41.95</v>
      </c>
      <c r="D81">
        <v>49.27</v>
      </c>
      <c r="E81" s="3">
        <v>38</v>
      </c>
      <c r="F81" s="1" t="s">
        <v>68</v>
      </c>
      <c r="G81" s="5">
        <f>_xlfn.XLOOKUP(history[[#This Row],[First Word]], Table4_2[First Word], Table4_2[Qty], "No encontrado")</f>
        <v>1</v>
      </c>
      <c r="H81" s="1">
        <f>history[[#This Row],[Qty]]*history[[#This Row],[MKM]]</f>
        <v>41.95</v>
      </c>
      <c r="I81" s="1">
        <f>history[[#This Row],[Qty]]*history[[#This Row],[Card Trader]]</f>
        <v>49.27</v>
      </c>
      <c r="J81" s="1">
        <f>history[[#This Row],[Total  MKM]]-history[[#This Row],[Total Card Trader]]</f>
        <v>-7.32</v>
      </c>
      <c r="K81" s="6">
        <f>history[[#This Row],[Total  MKM]]/history[[#This Row],[Total Card Trader]]</f>
        <v>0.85143089100872738</v>
      </c>
    </row>
    <row r="82" spans="1:11">
      <c r="A82" s="1" t="s">
        <v>2</v>
      </c>
      <c r="B82" s="2">
        <v>45863.139833564812</v>
      </c>
      <c r="C82">
        <v>15</v>
      </c>
      <c r="D82">
        <v>23.39</v>
      </c>
      <c r="E82" s="3">
        <v>20</v>
      </c>
      <c r="F82" s="1" t="s">
        <v>59</v>
      </c>
      <c r="G82" s="5">
        <f>_xlfn.XLOOKUP(history[[#This Row],[First Word]], Table4_2[First Word], Table4_2[Qty], "No encontrado")</f>
        <v>1</v>
      </c>
      <c r="H82" s="1">
        <f>history[[#This Row],[Qty]]*history[[#This Row],[MKM]]</f>
        <v>15</v>
      </c>
      <c r="I82" s="1">
        <f>history[[#This Row],[Qty]]*history[[#This Row],[Card Trader]]</f>
        <v>23.39</v>
      </c>
      <c r="J82" s="1">
        <f>history[[#This Row],[Total  MKM]]-history[[#This Row],[Total Card Trader]]</f>
        <v>-8.39</v>
      </c>
      <c r="K82" s="6">
        <f>history[[#This Row],[Total  MKM]]/history[[#This Row],[Total Card Trader]]</f>
        <v>0.64129970072680631</v>
      </c>
    </row>
    <row r="83" spans="1:11">
      <c r="A83" s="1" t="s">
        <v>3</v>
      </c>
      <c r="B83" s="2">
        <v>45863.139833564812</v>
      </c>
      <c r="C83">
        <v>14.99</v>
      </c>
      <c r="D83">
        <v>19.25</v>
      </c>
      <c r="E83" s="3">
        <v>14</v>
      </c>
      <c r="F83" s="1" t="s">
        <v>73</v>
      </c>
      <c r="G83" s="5">
        <f>_xlfn.XLOOKUP(history[[#This Row],[First Word]], Table4_2[First Word], Table4_2[Qty], "No encontrado")</f>
        <v>2</v>
      </c>
      <c r="H83" s="1">
        <f>history[[#This Row],[Qty]]*history[[#This Row],[MKM]]</f>
        <v>29.98</v>
      </c>
      <c r="I83" s="1">
        <f>history[[#This Row],[Qty]]*history[[#This Row],[Card Trader]]</f>
        <v>38.5</v>
      </c>
      <c r="J83" s="1">
        <f>history[[#This Row],[Total  MKM]]-history[[#This Row],[Total Card Trader]]</f>
        <v>-8.52</v>
      </c>
      <c r="K83" s="6">
        <f>history[[#This Row],[Total  MKM]]/history[[#This Row],[Total Card Trader]]</f>
        <v>0.77870129870129867</v>
      </c>
    </row>
    <row r="84" spans="1:11">
      <c r="A84" s="1" t="s">
        <v>4</v>
      </c>
      <c r="B84" s="2">
        <v>45863.139833564812</v>
      </c>
      <c r="C84">
        <v>15.99</v>
      </c>
      <c r="D84">
        <v>13.22</v>
      </c>
      <c r="E84" s="3">
        <v>16</v>
      </c>
      <c r="F84" s="1" t="s">
        <v>75</v>
      </c>
      <c r="G84" s="5">
        <f>_xlfn.XLOOKUP(history[[#This Row],[First Word]], Table4_2[First Word], Table4_2[Qty], "No encontrado")</f>
        <v>2</v>
      </c>
      <c r="H84" s="1">
        <f>history[[#This Row],[Qty]]*history[[#This Row],[MKM]]</f>
        <v>31.98</v>
      </c>
      <c r="I84" s="1">
        <f>history[[#This Row],[Qty]]*history[[#This Row],[Card Trader]]</f>
        <v>26.44</v>
      </c>
      <c r="J84" s="1">
        <f>history[[#This Row],[Total  MKM]]-history[[#This Row],[Total Card Trader]]</f>
        <v>5.5399999999999991</v>
      </c>
      <c r="K84" s="6">
        <f>history[[#This Row],[Total  MKM]]/history[[#This Row],[Total Card Trader]]</f>
        <v>1.2095310136157338</v>
      </c>
    </row>
    <row r="85" spans="1:11">
      <c r="A85" s="1" t="s">
        <v>5</v>
      </c>
      <c r="B85" s="2">
        <v>45863.139833564812</v>
      </c>
      <c r="C85">
        <v>16</v>
      </c>
      <c r="D85">
        <v>25.84</v>
      </c>
      <c r="E85" s="3">
        <v>16</v>
      </c>
      <c r="F85" s="1" t="s">
        <v>58</v>
      </c>
      <c r="G85" s="5">
        <f>_xlfn.XLOOKUP(history[[#This Row],[First Word]], Table4_2[First Word], Table4_2[Qty], "No encontrado")</f>
        <v>2</v>
      </c>
      <c r="H85" s="1">
        <f>history[[#This Row],[Qty]]*history[[#This Row],[MKM]]</f>
        <v>32</v>
      </c>
      <c r="I85" s="1">
        <f>history[[#This Row],[Qty]]*history[[#This Row],[Card Trader]]</f>
        <v>51.68</v>
      </c>
      <c r="J85" s="1">
        <f>history[[#This Row],[Total  MKM]]-history[[#This Row],[Total Card Trader]]</f>
        <v>-19.68</v>
      </c>
      <c r="K85" s="6">
        <f>history[[#This Row],[Total  MKM]]/history[[#This Row],[Total Card Trader]]</f>
        <v>0.61919504643962853</v>
      </c>
    </row>
    <row r="86" spans="1:11">
      <c r="A86" s="1" t="s">
        <v>0</v>
      </c>
      <c r="B86" s="2">
        <v>45863.141133784724</v>
      </c>
      <c r="C86">
        <v>74.989999999999995</v>
      </c>
      <c r="D86">
        <v>66.260000000000005</v>
      </c>
      <c r="E86" s="3">
        <v>65</v>
      </c>
      <c r="F86" s="1" t="s">
        <v>60</v>
      </c>
      <c r="G86" s="5">
        <f>_xlfn.XLOOKUP(history[[#This Row],[First Word]], Table4_2[First Word], Table4_2[Qty], "No encontrado")</f>
        <v>2</v>
      </c>
      <c r="H86" s="1">
        <f>history[[#This Row],[Qty]]*history[[#This Row],[MKM]]</f>
        <v>149.97999999999999</v>
      </c>
      <c r="I86" s="1">
        <f>history[[#This Row],[Qty]]*history[[#This Row],[Card Trader]]</f>
        <v>132.52000000000001</v>
      </c>
      <c r="J86" s="1">
        <f>history[[#This Row],[Total  MKM]]-history[[#This Row],[Total Card Trader]]</f>
        <v>17.45999999999998</v>
      </c>
      <c r="K86" s="6">
        <f>history[[#This Row],[Total  MKM]]/history[[#This Row],[Total Card Trader]]</f>
        <v>1.1317536975550859</v>
      </c>
    </row>
    <row r="87" spans="1:11">
      <c r="A87" s="1" t="s">
        <v>1</v>
      </c>
      <c r="B87" s="2">
        <v>45863.141133784724</v>
      </c>
      <c r="C87">
        <v>41.95</v>
      </c>
      <c r="D87">
        <v>49.27</v>
      </c>
      <c r="E87" s="3">
        <v>38</v>
      </c>
      <c r="F87" s="1" t="s">
        <v>68</v>
      </c>
      <c r="G87" s="5">
        <f>_xlfn.XLOOKUP(history[[#This Row],[First Word]], Table4_2[First Word], Table4_2[Qty], "No encontrado")</f>
        <v>1</v>
      </c>
      <c r="H87" s="1">
        <f>history[[#This Row],[Qty]]*history[[#This Row],[MKM]]</f>
        <v>41.95</v>
      </c>
      <c r="I87" s="1">
        <f>history[[#This Row],[Qty]]*history[[#This Row],[Card Trader]]</f>
        <v>49.27</v>
      </c>
      <c r="J87" s="1">
        <f>history[[#This Row],[Total  MKM]]-history[[#This Row],[Total Card Trader]]</f>
        <v>-7.32</v>
      </c>
      <c r="K87" s="6">
        <f>history[[#This Row],[Total  MKM]]/history[[#This Row],[Total Card Trader]]</f>
        <v>0.85143089100872738</v>
      </c>
    </row>
    <row r="88" spans="1:11">
      <c r="A88" s="1" t="s">
        <v>2</v>
      </c>
      <c r="B88" s="2">
        <v>45863.141133784724</v>
      </c>
      <c r="C88">
        <v>15</v>
      </c>
      <c r="D88">
        <v>23.39</v>
      </c>
      <c r="E88" s="3">
        <v>20</v>
      </c>
      <c r="F88" s="1" t="s">
        <v>59</v>
      </c>
      <c r="G88" s="5">
        <f>_xlfn.XLOOKUP(history[[#This Row],[First Word]], Table4_2[First Word], Table4_2[Qty], "No encontrado")</f>
        <v>1</v>
      </c>
      <c r="H88" s="1">
        <f>history[[#This Row],[Qty]]*history[[#This Row],[MKM]]</f>
        <v>15</v>
      </c>
      <c r="I88" s="1">
        <f>history[[#This Row],[Qty]]*history[[#This Row],[Card Trader]]</f>
        <v>23.39</v>
      </c>
      <c r="J88" s="1">
        <f>history[[#This Row],[Total  MKM]]-history[[#This Row],[Total Card Trader]]</f>
        <v>-8.39</v>
      </c>
      <c r="K88" s="6">
        <f>history[[#This Row],[Total  MKM]]/history[[#This Row],[Total Card Trader]]</f>
        <v>0.64129970072680631</v>
      </c>
    </row>
    <row r="89" spans="1:11">
      <c r="A89" s="1" t="s">
        <v>3</v>
      </c>
      <c r="B89" s="2">
        <v>45863.141133784724</v>
      </c>
      <c r="C89">
        <v>14.99</v>
      </c>
      <c r="D89">
        <v>19.25</v>
      </c>
      <c r="E89" s="3">
        <v>14</v>
      </c>
      <c r="F89" s="1" t="s">
        <v>73</v>
      </c>
      <c r="G89" s="5">
        <f>_xlfn.XLOOKUP(history[[#This Row],[First Word]], Table4_2[First Word], Table4_2[Qty], "No encontrado")</f>
        <v>2</v>
      </c>
      <c r="H89" s="1">
        <f>history[[#This Row],[Qty]]*history[[#This Row],[MKM]]</f>
        <v>29.98</v>
      </c>
      <c r="I89" s="1">
        <f>history[[#This Row],[Qty]]*history[[#This Row],[Card Trader]]</f>
        <v>38.5</v>
      </c>
      <c r="J89" s="1">
        <f>history[[#This Row],[Total  MKM]]-history[[#This Row],[Total Card Trader]]</f>
        <v>-8.52</v>
      </c>
      <c r="K89" s="6">
        <f>history[[#This Row],[Total  MKM]]/history[[#This Row],[Total Card Trader]]</f>
        <v>0.77870129870129867</v>
      </c>
    </row>
    <row r="90" spans="1:11">
      <c r="A90" s="1" t="s">
        <v>4</v>
      </c>
      <c r="B90" s="2">
        <v>45863.141133784724</v>
      </c>
      <c r="C90">
        <v>15.99</v>
      </c>
      <c r="D90">
        <v>13.22</v>
      </c>
      <c r="E90" s="3">
        <v>16</v>
      </c>
      <c r="F90" s="1" t="s">
        <v>75</v>
      </c>
      <c r="G90" s="5">
        <f>_xlfn.XLOOKUP(history[[#This Row],[First Word]], Table4_2[First Word], Table4_2[Qty], "No encontrado")</f>
        <v>2</v>
      </c>
      <c r="H90" s="1">
        <f>history[[#This Row],[Qty]]*history[[#This Row],[MKM]]</f>
        <v>31.98</v>
      </c>
      <c r="I90" s="1">
        <f>history[[#This Row],[Qty]]*history[[#This Row],[Card Trader]]</f>
        <v>26.44</v>
      </c>
      <c r="J90" s="1">
        <f>history[[#This Row],[Total  MKM]]-history[[#This Row],[Total Card Trader]]</f>
        <v>5.5399999999999991</v>
      </c>
      <c r="K90" s="6">
        <f>history[[#This Row],[Total  MKM]]/history[[#This Row],[Total Card Trader]]</f>
        <v>1.2095310136157338</v>
      </c>
    </row>
    <row r="91" spans="1:11">
      <c r="A91" s="1" t="s">
        <v>5</v>
      </c>
      <c r="B91" s="2">
        <v>45863.141133784724</v>
      </c>
      <c r="C91">
        <v>16</v>
      </c>
      <c r="D91">
        <v>25.84</v>
      </c>
      <c r="E91" s="3">
        <v>16</v>
      </c>
      <c r="F91" s="1" t="s">
        <v>58</v>
      </c>
      <c r="G91" s="5">
        <f>_xlfn.XLOOKUP(history[[#This Row],[First Word]], Table4_2[First Word], Table4_2[Qty], "No encontrado")</f>
        <v>2</v>
      </c>
      <c r="H91" s="1">
        <f>history[[#This Row],[Qty]]*history[[#This Row],[MKM]]</f>
        <v>32</v>
      </c>
      <c r="I91" s="1">
        <f>history[[#This Row],[Qty]]*history[[#This Row],[Card Trader]]</f>
        <v>51.68</v>
      </c>
      <c r="J91" s="1">
        <f>history[[#This Row],[Total  MKM]]-history[[#This Row],[Total Card Trader]]</f>
        <v>-19.68</v>
      </c>
      <c r="K91" s="6">
        <f>history[[#This Row],[Total  MKM]]/history[[#This Row],[Total Card Trader]]</f>
        <v>0.61919504643962853</v>
      </c>
    </row>
    <row r="92" spans="1:11">
      <c r="A92" s="1" t="s">
        <v>0</v>
      </c>
      <c r="B92" s="2">
        <v>45863.144121064812</v>
      </c>
      <c r="C92">
        <v>74.989999999999995</v>
      </c>
      <c r="D92">
        <v>66.260000000000005</v>
      </c>
      <c r="E92" s="3">
        <v>65</v>
      </c>
      <c r="F92" s="1" t="s">
        <v>60</v>
      </c>
      <c r="G92" s="5">
        <f>_xlfn.XLOOKUP(history[[#This Row],[First Word]], Table4_2[First Word], Table4_2[Qty], "No encontrado")</f>
        <v>2</v>
      </c>
      <c r="H92" s="1">
        <f>history[[#This Row],[Qty]]*history[[#This Row],[MKM]]</f>
        <v>149.97999999999999</v>
      </c>
      <c r="I92" s="1">
        <f>history[[#This Row],[Qty]]*history[[#This Row],[Card Trader]]</f>
        <v>132.52000000000001</v>
      </c>
      <c r="J92" s="1">
        <f>history[[#This Row],[Total  MKM]]-history[[#This Row],[Total Card Trader]]</f>
        <v>17.45999999999998</v>
      </c>
      <c r="K92" s="6">
        <f>history[[#This Row],[Total  MKM]]/history[[#This Row],[Total Card Trader]]</f>
        <v>1.1317536975550859</v>
      </c>
    </row>
    <row r="93" spans="1:11">
      <c r="A93" s="1" t="s">
        <v>1</v>
      </c>
      <c r="B93" s="2">
        <v>45863.144121064812</v>
      </c>
      <c r="C93">
        <v>41.95</v>
      </c>
      <c r="D93">
        <v>49.27</v>
      </c>
      <c r="E93" s="3">
        <v>38</v>
      </c>
      <c r="F93" s="1" t="s">
        <v>68</v>
      </c>
      <c r="G93" s="5">
        <f>_xlfn.XLOOKUP(history[[#This Row],[First Word]], Table4_2[First Word], Table4_2[Qty], "No encontrado")</f>
        <v>1</v>
      </c>
      <c r="H93" s="1">
        <f>history[[#This Row],[Qty]]*history[[#This Row],[MKM]]</f>
        <v>41.95</v>
      </c>
      <c r="I93" s="1">
        <f>history[[#This Row],[Qty]]*history[[#This Row],[Card Trader]]</f>
        <v>49.27</v>
      </c>
      <c r="J93" s="1">
        <f>history[[#This Row],[Total  MKM]]-history[[#This Row],[Total Card Trader]]</f>
        <v>-7.32</v>
      </c>
      <c r="K93" s="6">
        <f>history[[#This Row],[Total  MKM]]/history[[#This Row],[Total Card Trader]]</f>
        <v>0.85143089100872738</v>
      </c>
    </row>
    <row r="94" spans="1:11">
      <c r="A94" s="1" t="s">
        <v>2</v>
      </c>
      <c r="B94" s="2">
        <v>45863.144121064812</v>
      </c>
      <c r="C94">
        <v>15</v>
      </c>
      <c r="D94">
        <v>23.39</v>
      </c>
      <c r="E94" s="3">
        <v>20</v>
      </c>
      <c r="F94" s="1" t="s">
        <v>59</v>
      </c>
      <c r="G94" s="5">
        <f>_xlfn.XLOOKUP(history[[#This Row],[First Word]], Table4_2[First Word], Table4_2[Qty], "No encontrado")</f>
        <v>1</v>
      </c>
      <c r="H94" s="1">
        <f>history[[#This Row],[Qty]]*history[[#This Row],[MKM]]</f>
        <v>15</v>
      </c>
      <c r="I94" s="1">
        <f>history[[#This Row],[Qty]]*history[[#This Row],[Card Trader]]</f>
        <v>23.39</v>
      </c>
      <c r="J94" s="1">
        <f>history[[#This Row],[Total  MKM]]-history[[#This Row],[Total Card Trader]]</f>
        <v>-8.39</v>
      </c>
      <c r="K94" s="6">
        <f>history[[#This Row],[Total  MKM]]/history[[#This Row],[Total Card Trader]]</f>
        <v>0.64129970072680631</v>
      </c>
    </row>
    <row r="95" spans="1:11">
      <c r="A95" s="1" t="s">
        <v>3</v>
      </c>
      <c r="B95" s="2">
        <v>45863.144121064812</v>
      </c>
      <c r="C95">
        <v>14.99</v>
      </c>
      <c r="D95">
        <v>19.25</v>
      </c>
      <c r="E95" s="3">
        <v>14</v>
      </c>
      <c r="F95" s="1" t="s">
        <v>73</v>
      </c>
      <c r="G95" s="5">
        <f>_xlfn.XLOOKUP(history[[#This Row],[First Word]], Table4_2[First Word], Table4_2[Qty], "No encontrado")</f>
        <v>2</v>
      </c>
      <c r="H95" s="1">
        <f>history[[#This Row],[Qty]]*history[[#This Row],[MKM]]</f>
        <v>29.98</v>
      </c>
      <c r="I95" s="1">
        <f>history[[#This Row],[Qty]]*history[[#This Row],[Card Trader]]</f>
        <v>38.5</v>
      </c>
      <c r="J95" s="1">
        <f>history[[#This Row],[Total  MKM]]-history[[#This Row],[Total Card Trader]]</f>
        <v>-8.52</v>
      </c>
      <c r="K95" s="6">
        <f>history[[#This Row],[Total  MKM]]/history[[#This Row],[Total Card Trader]]</f>
        <v>0.77870129870129867</v>
      </c>
    </row>
    <row r="96" spans="1:11">
      <c r="A96" s="1" t="s">
        <v>4</v>
      </c>
      <c r="B96" s="2">
        <v>45863.144121064812</v>
      </c>
      <c r="C96">
        <v>15.99</v>
      </c>
      <c r="D96">
        <v>13.22</v>
      </c>
      <c r="E96" s="3">
        <v>16</v>
      </c>
      <c r="F96" s="1" t="s">
        <v>75</v>
      </c>
      <c r="G96" s="5">
        <f>_xlfn.XLOOKUP(history[[#This Row],[First Word]], Table4_2[First Word], Table4_2[Qty], "No encontrado")</f>
        <v>2</v>
      </c>
      <c r="H96" s="1">
        <f>history[[#This Row],[Qty]]*history[[#This Row],[MKM]]</f>
        <v>31.98</v>
      </c>
      <c r="I96" s="1">
        <f>history[[#This Row],[Qty]]*history[[#This Row],[Card Trader]]</f>
        <v>26.44</v>
      </c>
      <c r="J96" s="1">
        <f>history[[#This Row],[Total  MKM]]-history[[#This Row],[Total Card Trader]]</f>
        <v>5.5399999999999991</v>
      </c>
      <c r="K96" s="6">
        <f>history[[#This Row],[Total  MKM]]/history[[#This Row],[Total Card Trader]]</f>
        <v>1.2095310136157338</v>
      </c>
    </row>
    <row r="97" spans="1:11">
      <c r="A97" s="1" t="s">
        <v>5</v>
      </c>
      <c r="B97" s="2">
        <v>45863.144121064812</v>
      </c>
      <c r="C97">
        <v>16</v>
      </c>
      <c r="D97">
        <v>25.84</v>
      </c>
      <c r="E97" s="3">
        <v>16</v>
      </c>
      <c r="F97" s="1" t="s">
        <v>58</v>
      </c>
      <c r="G97" s="5">
        <f>_xlfn.XLOOKUP(history[[#This Row],[First Word]], Table4_2[First Word], Table4_2[Qty], "No encontrado")</f>
        <v>2</v>
      </c>
      <c r="H97" s="1">
        <f>history[[#This Row],[Qty]]*history[[#This Row],[MKM]]</f>
        <v>32</v>
      </c>
      <c r="I97" s="1">
        <f>history[[#This Row],[Qty]]*history[[#This Row],[Card Trader]]</f>
        <v>51.68</v>
      </c>
      <c r="J97" s="1">
        <f>history[[#This Row],[Total  MKM]]-history[[#This Row],[Total Card Trader]]</f>
        <v>-19.68</v>
      </c>
      <c r="K97" s="6">
        <f>history[[#This Row],[Total  MKM]]/history[[#This Row],[Total Card Trader]]</f>
        <v>0.61919504643962853</v>
      </c>
    </row>
    <row r="98" spans="1:11">
      <c r="A98" s="1" t="s">
        <v>0</v>
      </c>
      <c r="B98" s="2">
        <v>45863.150434444447</v>
      </c>
      <c r="C98">
        <v>74.989999999999995</v>
      </c>
      <c r="D98">
        <v>66.260000000000005</v>
      </c>
      <c r="E98" s="3">
        <v>65</v>
      </c>
      <c r="F98" s="1" t="s">
        <v>60</v>
      </c>
      <c r="G98" s="5">
        <f>_xlfn.XLOOKUP(history[[#This Row],[First Word]], Table4_2[First Word], Table4_2[Qty], "No encontrado")</f>
        <v>2</v>
      </c>
      <c r="H98" s="1">
        <f>history[[#This Row],[Qty]]*history[[#This Row],[MKM]]</f>
        <v>149.97999999999999</v>
      </c>
      <c r="I98" s="1">
        <f>history[[#This Row],[Qty]]*history[[#This Row],[Card Trader]]</f>
        <v>132.52000000000001</v>
      </c>
      <c r="J98" s="1">
        <f>history[[#This Row],[Total  MKM]]-history[[#This Row],[Total Card Trader]]</f>
        <v>17.45999999999998</v>
      </c>
      <c r="K98" s="6">
        <f>history[[#This Row],[Total  MKM]]/history[[#This Row],[Total Card Trader]]</f>
        <v>1.1317536975550859</v>
      </c>
    </row>
    <row r="99" spans="1:11">
      <c r="A99" s="1" t="s">
        <v>1</v>
      </c>
      <c r="B99" s="2">
        <v>45863.150434444447</v>
      </c>
      <c r="C99">
        <v>41.95</v>
      </c>
      <c r="D99">
        <v>49.27</v>
      </c>
      <c r="E99" s="3">
        <v>38</v>
      </c>
      <c r="F99" s="1" t="s">
        <v>68</v>
      </c>
      <c r="G99" s="5">
        <f>_xlfn.XLOOKUP(history[[#This Row],[First Word]], Table4_2[First Word], Table4_2[Qty], "No encontrado")</f>
        <v>1</v>
      </c>
      <c r="H99" s="1">
        <f>history[[#This Row],[Qty]]*history[[#This Row],[MKM]]</f>
        <v>41.95</v>
      </c>
      <c r="I99" s="1">
        <f>history[[#This Row],[Qty]]*history[[#This Row],[Card Trader]]</f>
        <v>49.27</v>
      </c>
      <c r="J99" s="1">
        <f>history[[#This Row],[Total  MKM]]-history[[#This Row],[Total Card Trader]]</f>
        <v>-7.32</v>
      </c>
      <c r="K99" s="6">
        <f>history[[#This Row],[Total  MKM]]/history[[#This Row],[Total Card Trader]]</f>
        <v>0.85143089100872738</v>
      </c>
    </row>
    <row r="100" spans="1:11">
      <c r="A100" s="1" t="s">
        <v>2</v>
      </c>
      <c r="B100" s="2">
        <v>45863.150434444447</v>
      </c>
      <c r="C100">
        <v>15</v>
      </c>
      <c r="D100">
        <v>23.39</v>
      </c>
      <c r="E100" s="3">
        <v>20</v>
      </c>
      <c r="F100" s="1" t="s">
        <v>59</v>
      </c>
      <c r="G100" s="5">
        <f>_xlfn.XLOOKUP(history[[#This Row],[First Word]], Table4_2[First Word], Table4_2[Qty], "No encontrado")</f>
        <v>1</v>
      </c>
      <c r="H100" s="1">
        <f>history[[#This Row],[Qty]]*history[[#This Row],[MKM]]</f>
        <v>15</v>
      </c>
      <c r="I100" s="1">
        <f>history[[#This Row],[Qty]]*history[[#This Row],[Card Trader]]</f>
        <v>23.39</v>
      </c>
      <c r="J100" s="1">
        <f>history[[#This Row],[Total  MKM]]-history[[#This Row],[Total Card Trader]]</f>
        <v>-8.39</v>
      </c>
      <c r="K100" s="6">
        <f>history[[#This Row],[Total  MKM]]/history[[#This Row],[Total Card Trader]]</f>
        <v>0.64129970072680631</v>
      </c>
    </row>
    <row r="101" spans="1:11">
      <c r="A101" s="1" t="s">
        <v>3</v>
      </c>
      <c r="B101" s="2">
        <v>45863.150434444447</v>
      </c>
      <c r="C101">
        <v>14.99</v>
      </c>
      <c r="D101">
        <v>19.25</v>
      </c>
      <c r="E101" s="3">
        <v>14</v>
      </c>
      <c r="F101" s="1" t="s">
        <v>73</v>
      </c>
      <c r="G101" s="5">
        <f>_xlfn.XLOOKUP(history[[#This Row],[First Word]], Table4_2[First Word], Table4_2[Qty], "No encontrado")</f>
        <v>2</v>
      </c>
      <c r="H101" s="1">
        <f>history[[#This Row],[Qty]]*history[[#This Row],[MKM]]</f>
        <v>29.98</v>
      </c>
      <c r="I101" s="1">
        <f>history[[#This Row],[Qty]]*history[[#This Row],[Card Trader]]</f>
        <v>38.5</v>
      </c>
      <c r="J101" s="1">
        <f>history[[#This Row],[Total  MKM]]-history[[#This Row],[Total Card Trader]]</f>
        <v>-8.52</v>
      </c>
      <c r="K101" s="6">
        <f>history[[#This Row],[Total  MKM]]/history[[#This Row],[Total Card Trader]]</f>
        <v>0.77870129870129867</v>
      </c>
    </row>
    <row r="102" spans="1:11">
      <c r="A102" s="1" t="s">
        <v>4</v>
      </c>
      <c r="B102" s="2">
        <v>45863.150434444447</v>
      </c>
      <c r="C102">
        <v>15.99</v>
      </c>
      <c r="D102">
        <v>13.22</v>
      </c>
      <c r="E102" s="3">
        <v>16</v>
      </c>
      <c r="F102" s="1" t="s">
        <v>75</v>
      </c>
      <c r="G102" s="5">
        <f>_xlfn.XLOOKUP(history[[#This Row],[First Word]], Table4_2[First Word], Table4_2[Qty], "No encontrado")</f>
        <v>2</v>
      </c>
      <c r="H102" s="1">
        <f>history[[#This Row],[Qty]]*history[[#This Row],[MKM]]</f>
        <v>31.98</v>
      </c>
      <c r="I102" s="1">
        <f>history[[#This Row],[Qty]]*history[[#This Row],[Card Trader]]</f>
        <v>26.44</v>
      </c>
      <c r="J102" s="1">
        <f>history[[#This Row],[Total  MKM]]-history[[#This Row],[Total Card Trader]]</f>
        <v>5.5399999999999991</v>
      </c>
      <c r="K102" s="6">
        <f>history[[#This Row],[Total  MKM]]/history[[#This Row],[Total Card Trader]]</f>
        <v>1.2095310136157338</v>
      </c>
    </row>
    <row r="103" spans="1:11">
      <c r="A103" s="1" t="s">
        <v>5</v>
      </c>
      <c r="B103" s="2">
        <v>45863.150434444447</v>
      </c>
      <c r="C103">
        <v>16</v>
      </c>
      <c r="D103">
        <v>25.84</v>
      </c>
      <c r="E103" s="3">
        <v>16</v>
      </c>
      <c r="F103" s="1" t="s">
        <v>58</v>
      </c>
      <c r="G103" s="5">
        <f>_xlfn.XLOOKUP(history[[#This Row],[First Word]], Table4_2[First Word], Table4_2[Qty], "No encontrado")</f>
        <v>2</v>
      </c>
      <c r="H103" s="1">
        <f>history[[#This Row],[Qty]]*history[[#This Row],[MKM]]</f>
        <v>32</v>
      </c>
      <c r="I103" s="1">
        <f>history[[#This Row],[Qty]]*history[[#This Row],[Card Trader]]</f>
        <v>51.68</v>
      </c>
      <c r="J103" s="1">
        <f>history[[#This Row],[Total  MKM]]-history[[#This Row],[Total Card Trader]]</f>
        <v>-19.68</v>
      </c>
      <c r="K103" s="6">
        <f>history[[#This Row],[Total  MKM]]/history[[#This Row],[Total Card Trader]]</f>
        <v>0.61919504643962853</v>
      </c>
    </row>
    <row r="104" spans="1:11">
      <c r="A104" s="1" t="s">
        <v>0</v>
      </c>
      <c r="B104" s="2">
        <v>45863.160851550929</v>
      </c>
      <c r="C104">
        <v>74.989999999999995</v>
      </c>
      <c r="D104">
        <v>66.260000000000005</v>
      </c>
      <c r="E104" s="3">
        <v>65</v>
      </c>
      <c r="F104" s="1" t="s">
        <v>60</v>
      </c>
      <c r="G104" s="5">
        <f>_xlfn.XLOOKUP(history[[#This Row],[First Word]], Table4_2[First Word], Table4_2[Qty], "No encontrado")</f>
        <v>2</v>
      </c>
      <c r="H104" s="1">
        <f>history[[#This Row],[Qty]]*history[[#This Row],[MKM]]</f>
        <v>149.97999999999999</v>
      </c>
      <c r="I104" s="1">
        <f>history[[#This Row],[Qty]]*history[[#This Row],[Card Trader]]</f>
        <v>132.52000000000001</v>
      </c>
      <c r="J104" s="1">
        <f>history[[#This Row],[Total  MKM]]-history[[#This Row],[Total Card Trader]]</f>
        <v>17.45999999999998</v>
      </c>
      <c r="K104" s="6">
        <f>history[[#This Row],[Total  MKM]]/history[[#This Row],[Total Card Trader]]</f>
        <v>1.1317536975550859</v>
      </c>
    </row>
    <row r="105" spans="1:11">
      <c r="A105" s="1" t="s">
        <v>1</v>
      </c>
      <c r="B105" s="2">
        <v>45863.160851550929</v>
      </c>
      <c r="C105">
        <v>41.95</v>
      </c>
      <c r="D105">
        <v>49.27</v>
      </c>
      <c r="E105" s="3">
        <v>38</v>
      </c>
      <c r="F105" s="1" t="s">
        <v>68</v>
      </c>
      <c r="G105" s="5">
        <f>_xlfn.XLOOKUP(history[[#This Row],[First Word]], Table4_2[First Word], Table4_2[Qty], "No encontrado")</f>
        <v>1</v>
      </c>
      <c r="H105" s="1">
        <f>history[[#This Row],[Qty]]*history[[#This Row],[MKM]]</f>
        <v>41.95</v>
      </c>
      <c r="I105" s="1">
        <f>history[[#This Row],[Qty]]*history[[#This Row],[Card Trader]]</f>
        <v>49.27</v>
      </c>
      <c r="J105" s="1">
        <f>history[[#This Row],[Total  MKM]]-history[[#This Row],[Total Card Trader]]</f>
        <v>-7.32</v>
      </c>
      <c r="K105" s="6">
        <f>history[[#This Row],[Total  MKM]]/history[[#This Row],[Total Card Trader]]</f>
        <v>0.85143089100872738</v>
      </c>
    </row>
    <row r="106" spans="1:11">
      <c r="A106" s="1" t="s">
        <v>2</v>
      </c>
      <c r="B106" s="2">
        <v>45863.160851550929</v>
      </c>
      <c r="C106">
        <v>15</v>
      </c>
      <c r="D106">
        <v>23.39</v>
      </c>
      <c r="E106" s="3">
        <v>20</v>
      </c>
      <c r="F106" s="1" t="s">
        <v>59</v>
      </c>
      <c r="G106" s="5">
        <f>_xlfn.XLOOKUP(history[[#This Row],[First Word]], Table4_2[First Word], Table4_2[Qty], "No encontrado")</f>
        <v>1</v>
      </c>
      <c r="H106" s="1">
        <f>history[[#This Row],[Qty]]*history[[#This Row],[MKM]]</f>
        <v>15</v>
      </c>
      <c r="I106" s="1">
        <f>history[[#This Row],[Qty]]*history[[#This Row],[Card Trader]]</f>
        <v>23.39</v>
      </c>
      <c r="J106" s="1">
        <f>history[[#This Row],[Total  MKM]]-history[[#This Row],[Total Card Trader]]</f>
        <v>-8.39</v>
      </c>
      <c r="K106" s="6">
        <f>history[[#This Row],[Total  MKM]]/history[[#This Row],[Total Card Trader]]</f>
        <v>0.64129970072680631</v>
      </c>
    </row>
    <row r="107" spans="1:11">
      <c r="A107" s="1" t="s">
        <v>3</v>
      </c>
      <c r="B107" s="2">
        <v>45863.160851550929</v>
      </c>
      <c r="C107">
        <v>14.99</v>
      </c>
      <c r="D107">
        <v>19.25</v>
      </c>
      <c r="E107" s="3">
        <v>14</v>
      </c>
      <c r="F107" s="1" t="s">
        <v>73</v>
      </c>
      <c r="G107" s="5">
        <f>_xlfn.XLOOKUP(history[[#This Row],[First Word]], Table4_2[First Word], Table4_2[Qty], "No encontrado")</f>
        <v>2</v>
      </c>
      <c r="H107" s="1">
        <f>history[[#This Row],[Qty]]*history[[#This Row],[MKM]]</f>
        <v>29.98</v>
      </c>
      <c r="I107" s="1">
        <f>history[[#This Row],[Qty]]*history[[#This Row],[Card Trader]]</f>
        <v>38.5</v>
      </c>
      <c r="J107" s="1">
        <f>history[[#This Row],[Total  MKM]]-history[[#This Row],[Total Card Trader]]</f>
        <v>-8.52</v>
      </c>
      <c r="K107" s="6">
        <f>history[[#This Row],[Total  MKM]]/history[[#This Row],[Total Card Trader]]</f>
        <v>0.77870129870129867</v>
      </c>
    </row>
    <row r="108" spans="1:11">
      <c r="A108" s="1" t="s">
        <v>4</v>
      </c>
      <c r="B108" s="2">
        <v>45863.160851550929</v>
      </c>
      <c r="C108">
        <v>15.99</v>
      </c>
      <c r="D108">
        <v>13.22</v>
      </c>
      <c r="E108" s="3">
        <v>16</v>
      </c>
      <c r="F108" s="1" t="s">
        <v>75</v>
      </c>
      <c r="G108" s="5">
        <f>_xlfn.XLOOKUP(history[[#This Row],[First Word]], Table4_2[First Word], Table4_2[Qty], "No encontrado")</f>
        <v>2</v>
      </c>
      <c r="H108" s="1">
        <f>history[[#This Row],[Qty]]*history[[#This Row],[MKM]]</f>
        <v>31.98</v>
      </c>
      <c r="I108" s="1">
        <f>history[[#This Row],[Qty]]*history[[#This Row],[Card Trader]]</f>
        <v>26.44</v>
      </c>
      <c r="J108" s="1">
        <f>history[[#This Row],[Total  MKM]]-history[[#This Row],[Total Card Trader]]</f>
        <v>5.5399999999999991</v>
      </c>
      <c r="K108" s="6">
        <f>history[[#This Row],[Total  MKM]]/history[[#This Row],[Total Card Trader]]</f>
        <v>1.2095310136157338</v>
      </c>
    </row>
    <row r="109" spans="1:11">
      <c r="A109" s="1" t="s">
        <v>5</v>
      </c>
      <c r="B109" s="2">
        <v>45863.160851550929</v>
      </c>
      <c r="C109">
        <v>16</v>
      </c>
      <c r="D109">
        <v>25.84</v>
      </c>
      <c r="E109" s="3">
        <v>16</v>
      </c>
      <c r="F109" s="1" t="s">
        <v>58</v>
      </c>
      <c r="G109" s="5">
        <f>_xlfn.XLOOKUP(history[[#This Row],[First Word]], Table4_2[First Word], Table4_2[Qty], "No encontrado")</f>
        <v>2</v>
      </c>
      <c r="H109" s="1">
        <f>history[[#This Row],[Qty]]*history[[#This Row],[MKM]]</f>
        <v>32</v>
      </c>
      <c r="I109" s="1">
        <f>history[[#This Row],[Qty]]*history[[#This Row],[Card Trader]]</f>
        <v>51.68</v>
      </c>
      <c r="J109" s="1">
        <f>history[[#This Row],[Total  MKM]]-history[[#This Row],[Total Card Trader]]</f>
        <v>-19.68</v>
      </c>
      <c r="K109" s="6">
        <f>history[[#This Row],[Total  MKM]]/history[[#This Row],[Total Card Trader]]</f>
        <v>0.61919504643962853</v>
      </c>
    </row>
    <row r="110" spans="1:11">
      <c r="A110" s="1" t="s">
        <v>0</v>
      </c>
      <c r="B110" s="2">
        <v>45863.171264259261</v>
      </c>
      <c r="C110">
        <v>74.989999999999995</v>
      </c>
      <c r="D110">
        <v>66.260000000000005</v>
      </c>
      <c r="E110" s="3">
        <v>65</v>
      </c>
      <c r="F110" s="1" t="s">
        <v>60</v>
      </c>
      <c r="G110" s="5">
        <f>_xlfn.XLOOKUP(history[[#This Row],[First Word]], Table4_2[First Word], Table4_2[Qty], "No encontrado")</f>
        <v>2</v>
      </c>
      <c r="H110" s="1">
        <f>history[[#This Row],[Qty]]*history[[#This Row],[MKM]]</f>
        <v>149.97999999999999</v>
      </c>
      <c r="I110" s="1">
        <f>history[[#This Row],[Qty]]*history[[#This Row],[Card Trader]]</f>
        <v>132.52000000000001</v>
      </c>
      <c r="J110" s="1">
        <f>history[[#This Row],[Total  MKM]]-history[[#This Row],[Total Card Trader]]</f>
        <v>17.45999999999998</v>
      </c>
      <c r="K110" s="6">
        <f>history[[#This Row],[Total  MKM]]/history[[#This Row],[Total Card Trader]]</f>
        <v>1.1317536975550859</v>
      </c>
    </row>
    <row r="111" spans="1:11">
      <c r="A111" s="1" t="s">
        <v>1</v>
      </c>
      <c r="B111" s="2">
        <v>45863.171264259261</v>
      </c>
      <c r="C111">
        <v>41.95</v>
      </c>
      <c r="D111">
        <v>49.27</v>
      </c>
      <c r="E111" s="3">
        <v>38</v>
      </c>
      <c r="F111" s="1" t="s">
        <v>68</v>
      </c>
      <c r="G111" s="5">
        <f>_xlfn.XLOOKUP(history[[#This Row],[First Word]], Table4_2[First Word], Table4_2[Qty], "No encontrado")</f>
        <v>1</v>
      </c>
      <c r="H111" s="1">
        <f>history[[#This Row],[Qty]]*history[[#This Row],[MKM]]</f>
        <v>41.95</v>
      </c>
      <c r="I111" s="1">
        <f>history[[#This Row],[Qty]]*history[[#This Row],[Card Trader]]</f>
        <v>49.27</v>
      </c>
      <c r="J111" s="1">
        <f>history[[#This Row],[Total  MKM]]-history[[#This Row],[Total Card Trader]]</f>
        <v>-7.32</v>
      </c>
      <c r="K111" s="6">
        <f>history[[#This Row],[Total  MKM]]/history[[#This Row],[Total Card Trader]]</f>
        <v>0.85143089100872738</v>
      </c>
    </row>
    <row r="112" spans="1:11">
      <c r="A112" s="1" t="s">
        <v>2</v>
      </c>
      <c r="B112" s="2">
        <v>45863.171264259261</v>
      </c>
      <c r="C112">
        <v>15</v>
      </c>
      <c r="D112">
        <v>23.39</v>
      </c>
      <c r="E112" s="3">
        <v>20</v>
      </c>
      <c r="F112" s="1" t="s">
        <v>59</v>
      </c>
      <c r="G112" s="5">
        <f>_xlfn.XLOOKUP(history[[#This Row],[First Word]], Table4_2[First Word], Table4_2[Qty], "No encontrado")</f>
        <v>1</v>
      </c>
      <c r="H112" s="1">
        <f>history[[#This Row],[Qty]]*history[[#This Row],[MKM]]</f>
        <v>15</v>
      </c>
      <c r="I112" s="1">
        <f>history[[#This Row],[Qty]]*history[[#This Row],[Card Trader]]</f>
        <v>23.39</v>
      </c>
      <c r="J112" s="1">
        <f>history[[#This Row],[Total  MKM]]-history[[#This Row],[Total Card Trader]]</f>
        <v>-8.39</v>
      </c>
      <c r="K112" s="6">
        <f>history[[#This Row],[Total  MKM]]/history[[#This Row],[Total Card Trader]]</f>
        <v>0.64129970072680631</v>
      </c>
    </row>
    <row r="113" spans="1:11">
      <c r="A113" s="1" t="s">
        <v>3</v>
      </c>
      <c r="B113" s="2">
        <v>45863.171264259261</v>
      </c>
      <c r="C113">
        <v>14.99</v>
      </c>
      <c r="D113">
        <v>19.25</v>
      </c>
      <c r="E113" s="3">
        <v>14</v>
      </c>
      <c r="F113" s="1" t="s">
        <v>73</v>
      </c>
      <c r="G113" s="5">
        <f>_xlfn.XLOOKUP(history[[#This Row],[First Word]], Table4_2[First Word], Table4_2[Qty], "No encontrado")</f>
        <v>2</v>
      </c>
      <c r="H113" s="1">
        <f>history[[#This Row],[Qty]]*history[[#This Row],[MKM]]</f>
        <v>29.98</v>
      </c>
      <c r="I113" s="1">
        <f>history[[#This Row],[Qty]]*history[[#This Row],[Card Trader]]</f>
        <v>38.5</v>
      </c>
      <c r="J113" s="1">
        <f>history[[#This Row],[Total  MKM]]-history[[#This Row],[Total Card Trader]]</f>
        <v>-8.52</v>
      </c>
      <c r="K113" s="6">
        <f>history[[#This Row],[Total  MKM]]/history[[#This Row],[Total Card Trader]]</f>
        <v>0.77870129870129867</v>
      </c>
    </row>
    <row r="114" spans="1:11">
      <c r="A114" s="1" t="s">
        <v>4</v>
      </c>
      <c r="B114" s="2">
        <v>45863.171264259261</v>
      </c>
      <c r="C114">
        <v>15.99</v>
      </c>
      <c r="D114">
        <v>13.22</v>
      </c>
      <c r="E114" s="3">
        <v>16</v>
      </c>
      <c r="F114" s="1" t="s">
        <v>75</v>
      </c>
      <c r="G114" s="5">
        <f>_xlfn.XLOOKUP(history[[#This Row],[First Word]], Table4_2[First Word], Table4_2[Qty], "No encontrado")</f>
        <v>2</v>
      </c>
      <c r="H114" s="1">
        <f>history[[#This Row],[Qty]]*history[[#This Row],[MKM]]</f>
        <v>31.98</v>
      </c>
      <c r="I114" s="1">
        <f>history[[#This Row],[Qty]]*history[[#This Row],[Card Trader]]</f>
        <v>26.44</v>
      </c>
      <c r="J114" s="1">
        <f>history[[#This Row],[Total  MKM]]-history[[#This Row],[Total Card Trader]]</f>
        <v>5.5399999999999991</v>
      </c>
      <c r="K114" s="6">
        <f>history[[#This Row],[Total  MKM]]/history[[#This Row],[Total Card Trader]]</f>
        <v>1.2095310136157338</v>
      </c>
    </row>
    <row r="115" spans="1:11">
      <c r="A115" s="1" t="s">
        <v>5</v>
      </c>
      <c r="B115" s="2">
        <v>45863.171264259261</v>
      </c>
      <c r="C115">
        <v>18.5</v>
      </c>
      <c r="D115">
        <v>25.84</v>
      </c>
      <c r="E115" s="3">
        <v>16</v>
      </c>
      <c r="F115" s="1" t="s">
        <v>58</v>
      </c>
      <c r="G115" s="5">
        <f>_xlfn.XLOOKUP(history[[#This Row],[First Word]], Table4_2[First Word], Table4_2[Qty], "No encontrado")</f>
        <v>2</v>
      </c>
      <c r="H115" s="1">
        <f>history[[#This Row],[Qty]]*history[[#This Row],[MKM]]</f>
        <v>37</v>
      </c>
      <c r="I115" s="1">
        <f>history[[#This Row],[Qty]]*history[[#This Row],[Card Trader]]</f>
        <v>51.68</v>
      </c>
      <c r="J115" s="1">
        <f>history[[#This Row],[Total  MKM]]-history[[#This Row],[Total Card Trader]]</f>
        <v>-14.68</v>
      </c>
      <c r="K115" s="6">
        <f>history[[#This Row],[Total  MKM]]/history[[#This Row],[Total Card Trader]]</f>
        <v>0.71594427244582048</v>
      </c>
    </row>
    <row r="116" spans="1:11">
      <c r="A116" s="1" t="s">
        <v>0</v>
      </c>
      <c r="B116" s="2">
        <v>45863.181677824075</v>
      </c>
      <c r="C116">
        <v>74.989999999999995</v>
      </c>
      <c r="D116">
        <v>66.260000000000005</v>
      </c>
      <c r="E116" s="3">
        <v>65</v>
      </c>
      <c r="F116" s="1" t="s">
        <v>60</v>
      </c>
      <c r="G116" s="5">
        <f>_xlfn.XLOOKUP(history[[#This Row],[First Word]], Table4_2[First Word], Table4_2[Qty], "No encontrado")</f>
        <v>2</v>
      </c>
      <c r="H116" s="1">
        <f>history[[#This Row],[Qty]]*history[[#This Row],[MKM]]</f>
        <v>149.97999999999999</v>
      </c>
      <c r="I116" s="1">
        <f>history[[#This Row],[Qty]]*history[[#This Row],[Card Trader]]</f>
        <v>132.52000000000001</v>
      </c>
      <c r="J116" s="1">
        <f>history[[#This Row],[Total  MKM]]-history[[#This Row],[Total Card Trader]]</f>
        <v>17.45999999999998</v>
      </c>
      <c r="K116" s="6">
        <f>history[[#This Row],[Total  MKM]]/history[[#This Row],[Total Card Trader]]</f>
        <v>1.1317536975550859</v>
      </c>
    </row>
    <row r="117" spans="1:11">
      <c r="A117" s="1" t="s">
        <v>1</v>
      </c>
      <c r="B117" s="2">
        <v>45863.181677824075</v>
      </c>
      <c r="C117">
        <v>41.95</v>
      </c>
      <c r="D117">
        <v>49.27</v>
      </c>
      <c r="E117" s="3">
        <v>38</v>
      </c>
      <c r="F117" s="1" t="s">
        <v>68</v>
      </c>
      <c r="G117" s="5">
        <f>_xlfn.XLOOKUP(history[[#This Row],[First Word]], Table4_2[First Word], Table4_2[Qty], "No encontrado")</f>
        <v>1</v>
      </c>
      <c r="H117" s="1">
        <f>history[[#This Row],[Qty]]*history[[#This Row],[MKM]]</f>
        <v>41.95</v>
      </c>
      <c r="I117" s="1">
        <f>history[[#This Row],[Qty]]*history[[#This Row],[Card Trader]]</f>
        <v>49.27</v>
      </c>
      <c r="J117" s="1">
        <f>history[[#This Row],[Total  MKM]]-history[[#This Row],[Total Card Trader]]</f>
        <v>-7.32</v>
      </c>
      <c r="K117" s="6">
        <f>history[[#This Row],[Total  MKM]]/history[[#This Row],[Total Card Trader]]</f>
        <v>0.85143089100872738</v>
      </c>
    </row>
    <row r="118" spans="1:11">
      <c r="A118" s="1" t="s">
        <v>2</v>
      </c>
      <c r="B118" s="2">
        <v>45863.181677824075</v>
      </c>
      <c r="C118">
        <v>15</v>
      </c>
      <c r="D118">
        <v>23.39</v>
      </c>
      <c r="E118" s="3">
        <v>20</v>
      </c>
      <c r="F118" s="1" t="s">
        <v>59</v>
      </c>
      <c r="G118" s="5">
        <f>_xlfn.XLOOKUP(history[[#This Row],[First Word]], Table4_2[First Word], Table4_2[Qty], "No encontrado")</f>
        <v>1</v>
      </c>
      <c r="H118" s="1">
        <f>history[[#This Row],[Qty]]*history[[#This Row],[MKM]]</f>
        <v>15</v>
      </c>
      <c r="I118" s="1">
        <f>history[[#This Row],[Qty]]*history[[#This Row],[Card Trader]]</f>
        <v>23.39</v>
      </c>
      <c r="J118" s="1">
        <f>history[[#This Row],[Total  MKM]]-history[[#This Row],[Total Card Trader]]</f>
        <v>-8.39</v>
      </c>
      <c r="K118" s="6">
        <f>history[[#This Row],[Total  MKM]]/history[[#This Row],[Total Card Trader]]</f>
        <v>0.64129970072680631</v>
      </c>
    </row>
    <row r="119" spans="1:11">
      <c r="A119" s="1" t="s">
        <v>3</v>
      </c>
      <c r="B119" s="2">
        <v>45863.181677824075</v>
      </c>
      <c r="C119">
        <v>14.99</v>
      </c>
      <c r="D119">
        <v>19.25</v>
      </c>
      <c r="E119" s="3">
        <v>14</v>
      </c>
      <c r="F119" s="1" t="s">
        <v>73</v>
      </c>
      <c r="G119" s="5">
        <f>_xlfn.XLOOKUP(history[[#This Row],[First Word]], Table4_2[First Word], Table4_2[Qty], "No encontrado")</f>
        <v>2</v>
      </c>
      <c r="H119" s="1">
        <f>history[[#This Row],[Qty]]*history[[#This Row],[MKM]]</f>
        <v>29.98</v>
      </c>
      <c r="I119" s="1">
        <f>history[[#This Row],[Qty]]*history[[#This Row],[Card Trader]]</f>
        <v>38.5</v>
      </c>
      <c r="J119" s="1">
        <f>history[[#This Row],[Total  MKM]]-history[[#This Row],[Total Card Trader]]</f>
        <v>-8.52</v>
      </c>
      <c r="K119" s="6">
        <f>history[[#This Row],[Total  MKM]]/history[[#This Row],[Total Card Trader]]</f>
        <v>0.77870129870129867</v>
      </c>
    </row>
    <row r="120" spans="1:11">
      <c r="A120" s="1" t="s">
        <v>4</v>
      </c>
      <c r="B120" s="2">
        <v>45863.181677824075</v>
      </c>
      <c r="C120">
        <v>15.99</v>
      </c>
      <c r="D120">
        <v>13.22</v>
      </c>
      <c r="E120" s="3">
        <v>16</v>
      </c>
      <c r="F120" s="1" t="s">
        <v>75</v>
      </c>
      <c r="G120" s="5">
        <f>_xlfn.XLOOKUP(history[[#This Row],[First Word]], Table4_2[First Word], Table4_2[Qty], "No encontrado")</f>
        <v>2</v>
      </c>
      <c r="H120" s="1">
        <f>history[[#This Row],[Qty]]*history[[#This Row],[MKM]]</f>
        <v>31.98</v>
      </c>
      <c r="I120" s="1">
        <f>history[[#This Row],[Qty]]*history[[#This Row],[Card Trader]]</f>
        <v>26.44</v>
      </c>
      <c r="J120" s="1">
        <f>history[[#This Row],[Total  MKM]]-history[[#This Row],[Total Card Trader]]</f>
        <v>5.5399999999999991</v>
      </c>
      <c r="K120" s="6">
        <f>history[[#This Row],[Total  MKM]]/history[[#This Row],[Total Card Trader]]</f>
        <v>1.2095310136157338</v>
      </c>
    </row>
    <row r="121" spans="1:11">
      <c r="A121" s="1" t="s">
        <v>5</v>
      </c>
      <c r="B121" s="2">
        <v>45863.181677824075</v>
      </c>
      <c r="C121">
        <v>18.5</v>
      </c>
      <c r="D121">
        <v>25.84</v>
      </c>
      <c r="E121" s="3">
        <v>16</v>
      </c>
      <c r="F121" s="1" t="s">
        <v>58</v>
      </c>
      <c r="G121" s="5">
        <f>_xlfn.XLOOKUP(history[[#This Row],[First Word]], Table4_2[First Word], Table4_2[Qty], "No encontrado")</f>
        <v>2</v>
      </c>
      <c r="H121" s="1">
        <f>history[[#This Row],[Qty]]*history[[#This Row],[MKM]]</f>
        <v>37</v>
      </c>
      <c r="I121" s="1">
        <f>history[[#This Row],[Qty]]*history[[#This Row],[Card Trader]]</f>
        <v>51.68</v>
      </c>
      <c r="J121" s="1">
        <f>history[[#This Row],[Total  MKM]]-history[[#This Row],[Total Card Trader]]</f>
        <v>-14.68</v>
      </c>
      <c r="K121" s="6">
        <f>history[[#This Row],[Total  MKM]]/history[[#This Row],[Total Card Trader]]</f>
        <v>0.71594427244582048</v>
      </c>
    </row>
    <row r="122" spans="1:11">
      <c r="A122" s="1" t="s">
        <v>0</v>
      </c>
      <c r="B122" s="2">
        <v>45863.192099305554</v>
      </c>
      <c r="C122">
        <v>74.989999999999995</v>
      </c>
      <c r="D122">
        <v>66.260000000000005</v>
      </c>
      <c r="E122" s="3">
        <v>65</v>
      </c>
      <c r="F122" s="1" t="s">
        <v>60</v>
      </c>
      <c r="G122" s="5">
        <f>_xlfn.XLOOKUP(history[[#This Row],[First Word]], Table4_2[First Word], Table4_2[Qty], "No encontrado")</f>
        <v>2</v>
      </c>
      <c r="H122" s="1">
        <f>history[[#This Row],[Qty]]*history[[#This Row],[MKM]]</f>
        <v>149.97999999999999</v>
      </c>
      <c r="I122" s="1">
        <f>history[[#This Row],[Qty]]*history[[#This Row],[Card Trader]]</f>
        <v>132.52000000000001</v>
      </c>
      <c r="J122" s="1">
        <f>history[[#This Row],[Total  MKM]]-history[[#This Row],[Total Card Trader]]</f>
        <v>17.45999999999998</v>
      </c>
      <c r="K122" s="6">
        <f>history[[#This Row],[Total  MKM]]/history[[#This Row],[Total Card Trader]]</f>
        <v>1.1317536975550859</v>
      </c>
    </row>
    <row r="123" spans="1:11">
      <c r="A123" s="1" t="s">
        <v>1</v>
      </c>
      <c r="B123" s="2">
        <v>45863.192099305554</v>
      </c>
      <c r="C123">
        <v>41.95</v>
      </c>
      <c r="D123">
        <v>49.27</v>
      </c>
      <c r="E123" s="3">
        <v>38</v>
      </c>
      <c r="F123" s="1" t="s">
        <v>68</v>
      </c>
      <c r="G123" s="5">
        <f>_xlfn.XLOOKUP(history[[#This Row],[First Word]], Table4_2[First Word], Table4_2[Qty], "No encontrado")</f>
        <v>1</v>
      </c>
      <c r="H123" s="1">
        <f>history[[#This Row],[Qty]]*history[[#This Row],[MKM]]</f>
        <v>41.95</v>
      </c>
      <c r="I123" s="1">
        <f>history[[#This Row],[Qty]]*history[[#This Row],[Card Trader]]</f>
        <v>49.27</v>
      </c>
      <c r="J123" s="1">
        <f>history[[#This Row],[Total  MKM]]-history[[#This Row],[Total Card Trader]]</f>
        <v>-7.32</v>
      </c>
      <c r="K123" s="6">
        <f>history[[#This Row],[Total  MKM]]/history[[#This Row],[Total Card Trader]]</f>
        <v>0.85143089100872738</v>
      </c>
    </row>
    <row r="124" spans="1:11">
      <c r="A124" s="1" t="s">
        <v>2</v>
      </c>
      <c r="B124" s="2">
        <v>45863.192099305554</v>
      </c>
      <c r="C124">
        <v>15</v>
      </c>
      <c r="D124">
        <v>23.39</v>
      </c>
      <c r="E124" s="3">
        <v>20</v>
      </c>
      <c r="F124" s="1" t="s">
        <v>59</v>
      </c>
      <c r="G124" s="5">
        <f>_xlfn.XLOOKUP(history[[#This Row],[First Word]], Table4_2[First Word], Table4_2[Qty], "No encontrado")</f>
        <v>1</v>
      </c>
      <c r="H124" s="1">
        <f>history[[#This Row],[Qty]]*history[[#This Row],[MKM]]</f>
        <v>15</v>
      </c>
      <c r="I124" s="1">
        <f>history[[#This Row],[Qty]]*history[[#This Row],[Card Trader]]</f>
        <v>23.39</v>
      </c>
      <c r="J124" s="1">
        <f>history[[#This Row],[Total  MKM]]-history[[#This Row],[Total Card Trader]]</f>
        <v>-8.39</v>
      </c>
      <c r="K124" s="6">
        <f>history[[#This Row],[Total  MKM]]/history[[#This Row],[Total Card Trader]]</f>
        <v>0.64129970072680631</v>
      </c>
    </row>
    <row r="125" spans="1:11">
      <c r="A125" s="1" t="s">
        <v>3</v>
      </c>
      <c r="B125" s="2">
        <v>45863.192099305554</v>
      </c>
      <c r="C125">
        <v>14.99</v>
      </c>
      <c r="D125">
        <v>19.25</v>
      </c>
      <c r="E125" s="3">
        <v>14</v>
      </c>
      <c r="F125" s="1" t="s">
        <v>73</v>
      </c>
      <c r="G125" s="5">
        <f>_xlfn.XLOOKUP(history[[#This Row],[First Word]], Table4_2[First Word], Table4_2[Qty], "No encontrado")</f>
        <v>2</v>
      </c>
      <c r="H125" s="1">
        <f>history[[#This Row],[Qty]]*history[[#This Row],[MKM]]</f>
        <v>29.98</v>
      </c>
      <c r="I125" s="1">
        <f>history[[#This Row],[Qty]]*history[[#This Row],[Card Trader]]</f>
        <v>38.5</v>
      </c>
      <c r="J125" s="1">
        <f>history[[#This Row],[Total  MKM]]-history[[#This Row],[Total Card Trader]]</f>
        <v>-8.52</v>
      </c>
      <c r="K125" s="6">
        <f>history[[#This Row],[Total  MKM]]/history[[#This Row],[Total Card Trader]]</f>
        <v>0.77870129870129867</v>
      </c>
    </row>
    <row r="126" spans="1:11">
      <c r="A126" s="1" t="s">
        <v>4</v>
      </c>
      <c r="B126" s="2">
        <v>45863.192099305554</v>
      </c>
      <c r="C126">
        <v>15.99</v>
      </c>
      <c r="D126">
        <v>13.22</v>
      </c>
      <c r="E126" s="3">
        <v>16</v>
      </c>
      <c r="F126" s="1" t="s">
        <v>75</v>
      </c>
      <c r="G126" s="5">
        <f>_xlfn.XLOOKUP(history[[#This Row],[First Word]], Table4_2[First Word], Table4_2[Qty], "No encontrado")</f>
        <v>2</v>
      </c>
      <c r="H126" s="1">
        <f>history[[#This Row],[Qty]]*history[[#This Row],[MKM]]</f>
        <v>31.98</v>
      </c>
      <c r="I126" s="1">
        <f>history[[#This Row],[Qty]]*history[[#This Row],[Card Trader]]</f>
        <v>26.44</v>
      </c>
      <c r="J126" s="1">
        <f>history[[#This Row],[Total  MKM]]-history[[#This Row],[Total Card Trader]]</f>
        <v>5.5399999999999991</v>
      </c>
      <c r="K126" s="6">
        <f>history[[#This Row],[Total  MKM]]/history[[#This Row],[Total Card Trader]]</f>
        <v>1.2095310136157338</v>
      </c>
    </row>
    <row r="127" spans="1:11">
      <c r="A127" s="1" t="s">
        <v>5</v>
      </c>
      <c r="B127" s="2">
        <v>45863.192099305554</v>
      </c>
      <c r="C127">
        <v>18.5</v>
      </c>
      <c r="D127">
        <v>25.84</v>
      </c>
      <c r="E127" s="3">
        <v>16</v>
      </c>
      <c r="F127" s="1" t="s">
        <v>58</v>
      </c>
      <c r="G127" s="5">
        <f>_xlfn.XLOOKUP(history[[#This Row],[First Word]], Table4_2[First Word], Table4_2[Qty], "No encontrado")</f>
        <v>2</v>
      </c>
      <c r="H127" s="1">
        <f>history[[#This Row],[Qty]]*history[[#This Row],[MKM]]</f>
        <v>37</v>
      </c>
      <c r="I127" s="1">
        <f>history[[#This Row],[Qty]]*history[[#This Row],[Card Trader]]</f>
        <v>51.68</v>
      </c>
      <c r="J127" s="1">
        <f>history[[#This Row],[Total  MKM]]-history[[#This Row],[Total Card Trader]]</f>
        <v>-14.68</v>
      </c>
      <c r="K127" s="6">
        <f>history[[#This Row],[Total  MKM]]/history[[#This Row],[Total Card Trader]]</f>
        <v>0.71594427244582048</v>
      </c>
    </row>
    <row r="128" spans="1:11">
      <c r="A128" s="1" t="s">
        <v>0</v>
      </c>
      <c r="B128" s="2">
        <v>45863.202515277779</v>
      </c>
      <c r="C128">
        <v>74.989999999999995</v>
      </c>
      <c r="D128">
        <v>66.260000000000005</v>
      </c>
      <c r="E128" s="3">
        <v>65</v>
      </c>
      <c r="F128" s="1" t="s">
        <v>60</v>
      </c>
      <c r="G128" s="5">
        <f>_xlfn.XLOOKUP(history[[#This Row],[First Word]], Table4_2[First Word], Table4_2[Qty], "No encontrado")</f>
        <v>2</v>
      </c>
      <c r="H128" s="1">
        <f>history[[#This Row],[Qty]]*history[[#This Row],[MKM]]</f>
        <v>149.97999999999999</v>
      </c>
      <c r="I128" s="1">
        <f>history[[#This Row],[Qty]]*history[[#This Row],[Card Trader]]</f>
        <v>132.52000000000001</v>
      </c>
      <c r="J128" s="1">
        <f>history[[#This Row],[Total  MKM]]-history[[#This Row],[Total Card Trader]]</f>
        <v>17.45999999999998</v>
      </c>
      <c r="K128" s="6">
        <f>history[[#This Row],[Total  MKM]]/history[[#This Row],[Total Card Trader]]</f>
        <v>1.1317536975550859</v>
      </c>
    </row>
    <row r="129" spans="1:11">
      <c r="A129" s="1" t="s">
        <v>1</v>
      </c>
      <c r="B129" s="2">
        <v>45863.202515277779</v>
      </c>
      <c r="C129">
        <v>41.95</v>
      </c>
      <c r="D129">
        <v>49.27</v>
      </c>
      <c r="E129" s="3">
        <v>38</v>
      </c>
      <c r="F129" s="1" t="s">
        <v>68</v>
      </c>
      <c r="G129" s="5">
        <f>_xlfn.XLOOKUP(history[[#This Row],[First Word]], Table4_2[First Word], Table4_2[Qty], "No encontrado")</f>
        <v>1</v>
      </c>
      <c r="H129" s="1">
        <f>history[[#This Row],[Qty]]*history[[#This Row],[MKM]]</f>
        <v>41.95</v>
      </c>
      <c r="I129" s="1">
        <f>history[[#This Row],[Qty]]*history[[#This Row],[Card Trader]]</f>
        <v>49.27</v>
      </c>
      <c r="J129" s="1">
        <f>history[[#This Row],[Total  MKM]]-history[[#This Row],[Total Card Trader]]</f>
        <v>-7.32</v>
      </c>
      <c r="K129" s="6">
        <f>history[[#This Row],[Total  MKM]]/history[[#This Row],[Total Card Trader]]</f>
        <v>0.85143089100872738</v>
      </c>
    </row>
    <row r="130" spans="1:11">
      <c r="A130" s="1" t="s">
        <v>2</v>
      </c>
      <c r="B130" s="2">
        <v>45863.202515277779</v>
      </c>
      <c r="C130">
        <v>15</v>
      </c>
      <c r="D130">
        <v>23.39</v>
      </c>
      <c r="E130" s="3">
        <v>20</v>
      </c>
      <c r="F130" s="1" t="s">
        <v>59</v>
      </c>
      <c r="G130" s="5">
        <f>_xlfn.XLOOKUP(history[[#This Row],[First Word]], Table4_2[First Word], Table4_2[Qty], "No encontrado")</f>
        <v>1</v>
      </c>
      <c r="H130" s="1">
        <f>history[[#This Row],[Qty]]*history[[#This Row],[MKM]]</f>
        <v>15</v>
      </c>
      <c r="I130" s="1">
        <f>history[[#This Row],[Qty]]*history[[#This Row],[Card Trader]]</f>
        <v>23.39</v>
      </c>
      <c r="J130" s="1">
        <f>history[[#This Row],[Total  MKM]]-history[[#This Row],[Total Card Trader]]</f>
        <v>-8.39</v>
      </c>
      <c r="K130" s="6">
        <f>history[[#This Row],[Total  MKM]]/history[[#This Row],[Total Card Trader]]</f>
        <v>0.64129970072680631</v>
      </c>
    </row>
    <row r="131" spans="1:11">
      <c r="A131" s="1" t="s">
        <v>3</v>
      </c>
      <c r="B131" s="2">
        <v>45863.202515277779</v>
      </c>
      <c r="C131">
        <v>14.99</v>
      </c>
      <c r="D131">
        <v>19.25</v>
      </c>
      <c r="E131" s="3">
        <v>14</v>
      </c>
      <c r="F131" s="1" t="s">
        <v>73</v>
      </c>
      <c r="G131" s="5">
        <f>_xlfn.XLOOKUP(history[[#This Row],[First Word]], Table4_2[First Word], Table4_2[Qty], "No encontrado")</f>
        <v>2</v>
      </c>
      <c r="H131" s="1">
        <f>history[[#This Row],[Qty]]*history[[#This Row],[MKM]]</f>
        <v>29.98</v>
      </c>
      <c r="I131" s="1">
        <f>history[[#This Row],[Qty]]*history[[#This Row],[Card Trader]]</f>
        <v>38.5</v>
      </c>
      <c r="J131" s="1">
        <f>history[[#This Row],[Total  MKM]]-history[[#This Row],[Total Card Trader]]</f>
        <v>-8.52</v>
      </c>
      <c r="K131" s="6">
        <f>history[[#This Row],[Total  MKM]]/history[[#This Row],[Total Card Trader]]</f>
        <v>0.77870129870129867</v>
      </c>
    </row>
    <row r="132" spans="1:11">
      <c r="A132" s="1" t="s">
        <v>4</v>
      </c>
      <c r="B132" s="2">
        <v>45863.202515277779</v>
      </c>
      <c r="C132">
        <v>15.99</v>
      </c>
      <c r="D132">
        <v>13.22</v>
      </c>
      <c r="E132" s="3">
        <v>16</v>
      </c>
      <c r="F132" s="1" t="s">
        <v>75</v>
      </c>
      <c r="G132" s="5">
        <f>_xlfn.XLOOKUP(history[[#This Row],[First Word]], Table4_2[First Word], Table4_2[Qty], "No encontrado")</f>
        <v>2</v>
      </c>
      <c r="H132" s="1">
        <f>history[[#This Row],[Qty]]*history[[#This Row],[MKM]]</f>
        <v>31.98</v>
      </c>
      <c r="I132" s="1">
        <f>history[[#This Row],[Qty]]*history[[#This Row],[Card Trader]]</f>
        <v>26.44</v>
      </c>
      <c r="J132" s="1">
        <f>history[[#This Row],[Total  MKM]]-history[[#This Row],[Total Card Trader]]</f>
        <v>5.5399999999999991</v>
      </c>
      <c r="K132" s="6">
        <f>history[[#This Row],[Total  MKM]]/history[[#This Row],[Total Card Trader]]</f>
        <v>1.2095310136157338</v>
      </c>
    </row>
    <row r="133" spans="1:11">
      <c r="A133" s="1" t="s">
        <v>5</v>
      </c>
      <c r="B133" s="2">
        <v>45863.202515277779</v>
      </c>
      <c r="C133">
        <v>18.5</v>
      </c>
      <c r="D133">
        <v>25.84</v>
      </c>
      <c r="E133" s="3">
        <v>16</v>
      </c>
      <c r="F133" s="1" t="s">
        <v>58</v>
      </c>
      <c r="G133" s="5">
        <f>_xlfn.XLOOKUP(history[[#This Row],[First Word]], Table4_2[First Word], Table4_2[Qty], "No encontrado")</f>
        <v>2</v>
      </c>
      <c r="H133" s="1">
        <f>history[[#This Row],[Qty]]*history[[#This Row],[MKM]]</f>
        <v>37</v>
      </c>
      <c r="I133" s="1">
        <f>history[[#This Row],[Qty]]*history[[#This Row],[Card Trader]]</f>
        <v>51.68</v>
      </c>
      <c r="J133" s="1">
        <f>history[[#This Row],[Total  MKM]]-history[[#This Row],[Total Card Trader]]</f>
        <v>-14.68</v>
      </c>
      <c r="K133" s="6">
        <f>history[[#This Row],[Total  MKM]]/history[[#This Row],[Total Card Trader]]</f>
        <v>0.71594427244582048</v>
      </c>
    </row>
    <row r="134" spans="1:11">
      <c r="A134" s="1" t="s">
        <v>0</v>
      </c>
      <c r="B134" s="2">
        <v>45863.212926018517</v>
      </c>
      <c r="C134">
        <v>74.989999999999995</v>
      </c>
      <c r="D134">
        <v>66.260000000000005</v>
      </c>
      <c r="E134" s="3">
        <v>65</v>
      </c>
      <c r="F134" s="1" t="s">
        <v>60</v>
      </c>
      <c r="G134" s="5">
        <f>_xlfn.XLOOKUP(history[[#This Row],[First Word]], Table4_2[First Word], Table4_2[Qty], "No encontrado")</f>
        <v>2</v>
      </c>
      <c r="H134" s="1">
        <f>history[[#This Row],[Qty]]*history[[#This Row],[MKM]]</f>
        <v>149.97999999999999</v>
      </c>
      <c r="I134" s="1">
        <f>history[[#This Row],[Qty]]*history[[#This Row],[Card Trader]]</f>
        <v>132.52000000000001</v>
      </c>
      <c r="J134" s="1">
        <f>history[[#This Row],[Total  MKM]]-history[[#This Row],[Total Card Trader]]</f>
        <v>17.45999999999998</v>
      </c>
      <c r="K134" s="6">
        <f>history[[#This Row],[Total  MKM]]/history[[#This Row],[Total Card Trader]]</f>
        <v>1.1317536975550859</v>
      </c>
    </row>
    <row r="135" spans="1:11">
      <c r="A135" s="1" t="s">
        <v>1</v>
      </c>
      <c r="B135" s="2">
        <v>45863.212926018517</v>
      </c>
      <c r="C135">
        <v>41.95</v>
      </c>
      <c r="D135">
        <v>49.27</v>
      </c>
      <c r="E135" s="3">
        <v>38</v>
      </c>
      <c r="F135" s="1" t="s">
        <v>68</v>
      </c>
      <c r="G135" s="5">
        <f>_xlfn.XLOOKUP(history[[#This Row],[First Word]], Table4_2[First Word], Table4_2[Qty], "No encontrado")</f>
        <v>1</v>
      </c>
      <c r="H135" s="1">
        <f>history[[#This Row],[Qty]]*history[[#This Row],[MKM]]</f>
        <v>41.95</v>
      </c>
      <c r="I135" s="1">
        <f>history[[#This Row],[Qty]]*history[[#This Row],[Card Trader]]</f>
        <v>49.27</v>
      </c>
      <c r="J135" s="1">
        <f>history[[#This Row],[Total  MKM]]-history[[#This Row],[Total Card Trader]]</f>
        <v>-7.32</v>
      </c>
      <c r="K135" s="6">
        <f>history[[#This Row],[Total  MKM]]/history[[#This Row],[Total Card Trader]]</f>
        <v>0.85143089100872738</v>
      </c>
    </row>
    <row r="136" spans="1:11">
      <c r="A136" s="1" t="s">
        <v>2</v>
      </c>
      <c r="B136" s="2">
        <v>45863.212926018517</v>
      </c>
      <c r="C136">
        <v>15</v>
      </c>
      <c r="D136">
        <v>23.39</v>
      </c>
      <c r="E136" s="3">
        <v>20</v>
      </c>
      <c r="F136" s="1" t="s">
        <v>59</v>
      </c>
      <c r="G136" s="5">
        <f>_xlfn.XLOOKUP(history[[#This Row],[First Word]], Table4_2[First Word], Table4_2[Qty], "No encontrado")</f>
        <v>1</v>
      </c>
      <c r="H136" s="1">
        <f>history[[#This Row],[Qty]]*history[[#This Row],[MKM]]</f>
        <v>15</v>
      </c>
      <c r="I136" s="1">
        <f>history[[#This Row],[Qty]]*history[[#This Row],[Card Trader]]</f>
        <v>23.39</v>
      </c>
      <c r="J136" s="1">
        <f>history[[#This Row],[Total  MKM]]-history[[#This Row],[Total Card Trader]]</f>
        <v>-8.39</v>
      </c>
      <c r="K136" s="6">
        <f>history[[#This Row],[Total  MKM]]/history[[#This Row],[Total Card Trader]]</f>
        <v>0.64129970072680631</v>
      </c>
    </row>
    <row r="137" spans="1:11">
      <c r="A137" s="1" t="s">
        <v>3</v>
      </c>
      <c r="B137" s="2">
        <v>45863.212926018517</v>
      </c>
      <c r="C137">
        <v>14.99</v>
      </c>
      <c r="D137">
        <v>19.25</v>
      </c>
      <c r="E137" s="3">
        <v>14</v>
      </c>
      <c r="F137" s="1" t="s">
        <v>73</v>
      </c>
      <c r="G137" s="5">
        <f>_xlfn.XLOOKUP(history[[#This Row],[First Word]], Table4_2[First Word], Table4_2[Qty], "No encontrado")</f>
        <v>2</v>
      </c>
      <c r="H137" s="1">
        <f>history[[#This Row],[Qty]]*history[[#This Row],[MKM]]</f>
        <v>29.98</v>
      </c>
      <c r="I137" s="1">
        <f>history[[#This Row],[Qty]]*history[[#This Row],[Card Trader]]</f>
        <v>38.5</v>
      </c>
      <c r="J137" s="1">
        <f>history[[#This Row],[Total  MKM]]-history[[#This Row],[Total Card Trader]]</f>
        <v>-8.52</v>
      </c>
      <c r="K137" s="6">
        <f>history[[#This Row],[Total  MKM]]/history[[#This Row],[Total Card Trader]]</f>
        <v>0.77870129870129867</v>
      </c>
    </row>
    <row r="138" spans="1:11">
      <c r="A138" s="1" t="s">
        <v>4</v>
      </c>
      <c r="B138" s="2">
        <v>45863.212926018517</v>
      </c>
      <c r="C138">
        <v>15.99</v>
      </c>
      <c r="D138">
        <v>13.22</v>
      </c>
      <c r="E138" s="3">
        <v>16</v>
      </c>
      <c r="F138" s="1" t="s">
        <v>75</v>
      </c>
      <c r="G138" s="5">
        <f>_xlfn.XLOOKUP(history[[#This Row],[First Word]], Table4_2[First Word], Table4_2[Qty], "No encontrado")</f>
        <v>2</v>
      </c>
      <c r="H138" s="1">
        <f>history[[#This Row],[Qty]]*history[[#This Row],[MKM]]</f>
        <v>31.98</v>
      </c>
      <c r="I138" s="1">
        <f>history[[#This Row],[Qty]]*history[[#This Row],[Card Trader]]</f>
        <v>26.44</v>
      </c>
      <c r="J138" s="1">
        <f>history[[#This Row],[Total  MKM]]-history[[#This Row],[Total Card Trader]]</f>
        <v>5.5399999999999991</v>
      </c>
      <c r="K138" s="6">
        <f>history[[#This Row],[Total  MKM]]/history[[#This Row],[Total Card Trader]]</f>
        <v>1.2095310136157338</v>
      </c>
    </row>
    <row r="139" spans="1:11">
      <c r="A139" s="1" t="s">
        <v>5</v>
      </c>
      <c r="B139" s="2">
        <v>45863.212926018517</v>
      </c>
      <c r="C139">
        <v>18.5</v>
      </c>
      <c r="D139">
        <v>25.84</v>
      </c>
      <c r="E139" s="3">
        <v>16</v>
      </c>
      <c r="F139" s="1" t="s">
        <v>58</v>
      </c>
      <c r="G139" s="5">
        <f>_xlfn.XLOOKUP(history[[#This Row],[First Word]], Table4_2[First Word], Table4_2[Qty], "No encontrado")</f>
        <v>2</v>
      </c>
      <c r="H139" s="1">
        <f>history[[#This Row],[Qty]]*history[[#This Row],[MKM]]</f>
        <v>37</v>
      </c>
      <c r="I139" s="1">
        <f>history[[#This Row],[Qty]]*history[[#This Row],[Card Trader]]</f>
        <v>51.68</v>
      </c>
      <c r="J139" s="1">
        <f>history[[#This Row],[Total  MKM]]-history[[#This Row],[Total Card Trader]]</f>
        <v>-14.68</v>
      </c>
      <c r="K139" s="6">
        <f>history[[#This Row],[Total  MKM]]/history[[#This Row],[Total Card Trader]]</f>
        <v>0.71594427244582048</v>
      </c>
    </row>
    <row r="140" spans="1:11">
      <c r="A140" s="1" t="s">
        <v>0</v>
      </c>
      <c r="B140" s="2">
        <v>45863.223350497683</v>
      </c>
      <c r="C140">
        <v>74.989999999999995</v>
      </c>
      <c r="D140">
        <v>66.260000000000005</v>
      </c>
      <c r="E140" s="3">
        <v>65</v>
      </c>
      <c r="F140" s="1" t="s">
        <v>60</v>
      </c>
      <c r="G140" s="5">
        <f>_xlfn.XLOOKUP(history[[#This Row],[First Word]], Table4_2[First Word], Table4_2[Qty], "No encontrado")</f>
        <v>2</v>
      </c>
      <c r="H140" s="1">
        <f>history[[#This Row],[Qty]]*history[[#This Row],[MKM]]</f>
        <v>149.97999999999999</v>
      </c>
      <c r="I140" s="1">
        <f>history[[#This Row],[Qty]]*history[[#This Row],[Card Trader]]</f>
        <v>132.52000000000001</v>
      </c>
      <c r="J140" s="1">
        <f>history[[#This Row],[Total  MKM]]-history[[#This Row],[Total Card Trader]]</f>
        <v>17.45999999999998</v>
      </c>
      <c r="K140" s="6">
        <f>history[[#This Row],[Total  MKM]]/history[[#This Row],[Total Card Trader]]</f>
        <v>1.1317536975550859</v>
      </c>
    </row>
    <row r="141" spans="1:11">
      <c r="A141" s="1" t="s">
        <v>1</v>
      </c>
      <c r="B141" s="2">
        <v>45863.223350497683</v>
      </c>
      <c r="C141">
        <v>41.95</v>
      </c>
      <c r="D141">
        <v>49.27</v>
      </c>
      <c r="E141" s="3">
        <v>38</v>
      </c>
      <c r="F141" s="1" t="s">
        <v>68</v>
      </c>
      <c r="G141" s="5">
        <f>_xlfn.XLOOKUP(history[[#This Row],[First Word]], Table4_2[First Word], Table4_2[Qty], "No encontrado")</f>
        <v>1</v>
      </c>
      <c r="H141" s="1">
        <f>history[[#This Row],[Qty]]*history[[#This Row],[MKM]]</f>
        <v>41.95</v>
      </c>
      <c r="I141" s="1">
        <f>history[[#This Row],[Qty]]*history[[#This Row],[Card Trader]]</f>
        <v>49.27</v>
      </c>
      <c r="J141" s="1">
        <f>history[[#This Row],[Total  MKM]]-history[[#This Row],[Total Card Trader]]</f>
        <v>-7.32</v>
      </c>
      <c r="K141" s="6">
        <f>history[[#This Row],[Total  MKM]]/history[[#This Row],[Total Card Trader]]</f>
        <v>0.85143089100872738</v>
      </c>
    </row>
    <row r="142" spans="1:11">
      <c r="A142" s="1" t="s">
        <v>2</v>
      </c>
      <c r="B142" s="2">
        <v>45863.223350497683</v>
      </c>
      <c r="C142">
        <v>15</v>
      </c>
      <c r="D142">
        <v>23.39</v>
      </c>
      <c r="E142" s="3">
        <v>20</v>
      </c>
      <c r="F142" s="1" t="s">
        <v>59</v>
      </c>
      <c r="G142" s="5">
        <f>_xlfn.XLOOKUP(history[[#This Row],[First Word]], Table4_2[First Word], Table4_2[Qty], "No encontrado")</f>
        <v>1</v>
      </c>
      <c r="H142" s="1">
        <f>history[[#This Row],[Qty]]*history[[#This Row],[MKM]]</f>
        <v>15</v>
      </c>
      <c r="I142" s="1">
        <f>history[[#This Row],[Qty]]*history[[#This Row],[Card Trader]]</f>
        <v>23.39</v>
      </c>
      <c r="J142" s="1">
        <f>history[[#This Row],[Total  MKM]]-history[[#This Row],[Total Card Trader]]</f>
        <v>-8.39</v>
      </c>
      <c r="K142" s="6">
        <f>history[[#This Row],[Total  MKM]]/history[[#This Row],[Total Card Trader]]</f>
        <v>0.64129970072680631</v>
      </c>
    </row>
    <row r="143" spans="1:11">
      <c r="A143" s="1" t="s">
        <v>3</v>
      </c>
      <c r="B143" s="2">
        <v>45863.223350497683</v>
      </c>
      <c r="C143">
        <v>14.99</v>
      </c>
      <c r="D143">
        <v>19.25</v>
      </c>
      <c r="E143" s="3">
        <v>14</v>
      </c>
      <c r="F143" s="1" t="s">
        <v>73</v>
      </c>
      <c r="G143" s="5">
        <f>_xlfn.XLOOKUP(history[[#This Row],[First Word]], Table4_2[First Word], Table4_2[Qty], "No encontrado")</f>
        <v>2</v>
      </c>
      <c r="H143" s="1">
        <f>history[[#This Row],[Qty]]*history[[#This Row],[MKM]]</f>
        <v>29.98</v>
      </c>
      <c r="I143" s="1">
        <f>history[[#This Row],[Qty]]*history[[#This Row],[Card Trader]]</f>
        <v>38.5</v>
      </c>
      <c r="J143" s="1">
        <f>history[[#This Row],[Total  MKM]]-history[[#This Row],[Total Card Trader]]</f>
        <v>-8.52</v>
      </c>
      <c r="K143" s="6">
        <f>history[[#This Row],[Total  MKM]]/history[[#This Row],[Total Card Trader]]</f>
        <v>0.77870129870129867</v>
      </c>
    </row>
    <row r="144" spans="1:11">
      <c r="A144" s="1" t="s">
        <v>4</v>
      </c>
      <c r="B144" s="2">
        <v>45863.223350497683</v>
      </c>
      <c r="C144">
        <v>15.99</v>
      </c>
      <c r="D144">
        <v>13.22</v>
      </c>
      <c r="E144" s="3">
        <v>16</v>
      </c>
      <c r="F144" s="1" t="s">
        <v>75</v>
      </c>
      <c r="G144" s="5">
        <f>_xlfn.XLOOKUP(history[[#This Row],[First Word]], Table4_2[First Word], Table4_2[Qty], "No encontrado")</f>
        <v>2</v>
      </c>
      <c r="H144" s="1">
        <f>history[[#This Row],[Qty]]*history[[#This Row],[MKM]]</f>
        <v>31.98</v>
      </c>
      <c r="I144" s="1">
        <f>history[[#This Row],[Qty]]*history[[#This Row],[Card Trader]]</f>
        <v>26.44</v>
      </c>
      <c r="J144" s="1">
        <f>history[[#This Row],[Total  MKM]]-history[[#This Row],[Total Card Trader]]</f>
        <v>5.5399999999999991</v>
      </c>
      <c r="K144" s="6">
        <f>history[[#This Row],[Total  MKM]]/history[[#This Row],[Total Card Trader]]</f>
        <v>1.2095310136157338</v>
      </c>
    </row>
    <row r="145" spans="1:11">
      <c r="A145" s="1" t="s">
        <v>5</v>
      </c>
      <c r="B145" s="2">
        <v>45863.223350497683</v>
      </c>
      <c r="C145">
        <v>18.5</v>
      </c>
      <c r="D145">
        <v>25.84</v>
      </c>
      <c r="E145" s="3">
        <v>16</v>
      </c>
      <c r="F145" s="1" t="s">
        <v>58</v>
      </c>
      <c r="G145" s="5">
        <f>_xlfn.XLOOKUP(history[[#This Row],[First Word]], Table4_2[First Word], Table4_2[Qty], "No encontrado")</f>
        <v>2</v>
      </c>
      <c r="H145" s="1">
        <f>history[[#This Row],[Qty]]*history[[#This Row],[MKM]]</f>
        <v>37</v>
      </c>
      <c r="I145" s="1">
        <f>history[[#This Row],[Qty]]*history[[#This Row],[Card Trader]]</f>
        <v>51.68</v>
      </c>
      <c r="J145" s="1">
        <f>history[[#This Row],[Total  MKM]]-history[[#This Row],[Total Card Trader]]</f>
        <v>-14.68</v>
      </c>
      <c r="K145" s="6">
        <f>history[[#This Row],[Total  MKM]]/history[[#This Row],[Total Card Trader]]</f>
        <v>0.71594427244582048</v>
      </c>
    </row>
    <row r="146" spans="1:11">
      <c r="A146" s="1" t="s">
        <v>0</v>
      </c>
      <c r="B146" s="2">
        <v>45863.233765648147</v>
      </c>
      <c r="C146">
        <v>74.989999999999995</v>
      </c>
      <c r="D146">
        <v>66.260000000000005</v>
      </c>
      <c r="E146" s="3">
        <v>65</v>
      </c>
      <c r="F146" s="1" t="s">
        <v>60</v>
      </c>
      <c r="G146" s="5">
        <f>_xlfn.XLOOKUP(history[[#This Row],[First Word]], Table4_2[First Word], Table4_2[Qty], "No encontrado")</f>
        <v>2</v>
      </c>
      <c r="H146" s="1">
        <f>history[[#This Row],[Qty]]*history[[#This Row],[MKM]]</f>
        <v>149.97999999999999</v>
      </c>
      <c r="I146" s="1">
        <f>history[[#This Row],[Qty]]*history[[#This Row],[Card Trader]]</f>
        <v>132.52000000000001</v>
      </c>
      <c r="J146" s="1">
        <f>history[[#This Row],[Total  MKM]]-history[[#This Row],[Total Card Trader]]</f>
        <v>17.45999999999998</v>
      </c>
      <c r="K146" s="6">
        <f>history[[#This Row],[Total  MKM]]/history[[#This Row],[Total Card Trader]]</f>
        <v>1.1317536975550859</v>
      </c>
    </row>
    <row r="147" spans="1:11">
      <c r="A147" s="1" t="s">
        <v>1</v>
      </c>
      <c r="B147" s="2">
        <v>45863.233765648147</v>
      </c>
      <c r="C147">
        <v>41.95</v>
      </c>
      <c r="D147">
        <v>49.27</v>
      </c>
      <c r="E147" s="3">
        <v>38</v>
      </c>
      <c r="F147" s="1" t="s">
        <v>68</v>
      </c>
      <c r="G147" s="5">
        <f>_xlfn.XLOOKUP(history[[#This Row],[First Word]], Table4_2[First Word], Table4_2[Qty], "No encontrado")</f>
        <v>1</v>
      </c>
      <c r="H147" s="1">
        <f>history[[#This Row],[Qty]]*history[[#This Row],[MKM]]</f>
        <v>41.95</v>
      </c>
      <c r="I147" s="1">
        <f>history[[#This Row],[Qty]]*history[[#This Row],[Card Trader]]</f>
        <v>49.27</v>
      </c>
      <c r="J147" s="1">
        <f>history[[#This Row],[Total  MKM]]-history[[#This Row],[Total Card Trader]]</f>
        <v>-7.32</v>
      </c>
      <c r="K147" s="6">
        <f>history[[#This Row],[Total  MKM]]/history[[#This Row],[Total Card Trader]]</f>
        <v>0.85143089100872738</v>
      </c>
    </row>
    <row r="148" spans="1:11">
      <c r="A148" s="1" t="s">
        <v>2</v>
      </c>
      <c r="B148" s="2">
        <v>45863.233765648147</v>
      </c>
      <c r="C148">
        <v>15</v>
      </c>
      <c r="D148">
        <v>23.39</v>
      </c>
      <c r="E148" s="3">
        <v>20</v>
      </c>
      <c r="F148" s="1" t="s">
        <v>59</v>
      </c>
      <c r="G148" s="5">
        <f>_xlfn.XLOOKUP(history[[#This Row],[First Word]], Table4_2[First Word], Table4_2[Qty], "No encontrado")</f>
        <v>1</v>
      </c>
      <c r="H148" s="1">
        <f>history[[#This Row],[Qty]]*history[[#This Row],[MKM]]</f>
        <v>15</v>
      </c>
      <c r="I148" s="1">
        <f>history[[#This Row],[Qty]]*history[[#This Row],[Card Trader]]</f>
        <v>23.39</v>
      </c>
      <c r="J148" s="1">
        <f>history[[#This Row],[Total  MKM]]-history[[#This Row],[Total Card Trader]]</f>
        <v>-8.39</v>
      </c>
      <c r="K148" s="6">
        <f>history[[#This Row],[Total  MKM]]/history[[#This Row],[Total Card Trader]]</f>
        <v>0.64129970072680631</v>
      </c>
    </row>
    <row r="149" spans="1:11">
      <c r="A149" s="1" t="s">
        <v>3</v>
      </c>
      <c r="B149" s="2">
        <v>45863.233765648147</v>
      </c>
      <c r="C149">
        <v>14.99</v>
      </c>
      <c r="D149">
        <v>19.25</v>
      </c>
      <c r="E149" s="3">
        <v>14</v>
      </c>
      <c r="F149" s="1" t="s">
        <v>73</v>
      </c>
      <c r="G149" s="5">
        <f>_xlfn.XLOOKUP(history[[#This Row],[First Word]], Table4_2[First Word], Table4_2[Qty], "No encontrado")</f>
        <v>2</v>
      </c>
      <c r="H149" s="1">
        <f>history[[#This Row],[Qty]]*history[[#This Row],[MKM]]</f>
        <v>29.98</v>
      </c>
      <c r="I149" s="1">
        <f>history[[#This Row],[Qty]]*history[[#This Row],[Card Trader]]</f>
        <v>38.5</v>
      </c>
      <c r="J149" s="1">
        <f>history[[#This Row],[Total  MKM]]-history[[#This Row],[Total Card Trader]]</f>
        <v>-8.52</v>
      </c>
      <c r="K149" s="6">
        <f>history[[#This Row],[Total  MKM]]/history[[#This Row],[Total Card Trader]]</f>
        <v>0.77870129870129867</v>
      </c>
    </row>
    <row r="150" spans="1:11">
      <c r="A150" s="1" t="s">
        <v>4</v>
      </c>
      <c r="B150" s="2">
        <v>45863.233765648147</v>
      </c>
      <c r="C150">
        <v>15.99</v>
      </c>
      <c r="D150">
        <v>13.22</v>
      </c>
      <c r="E150" s="3">
        <v>16</v>
      </c>
      <c r="F150" s="1" t="s">
        <v>75</v>
      </c>
      <c r="G150" s="5">
        <f>_xlfn.XLOOKUP(history[[#This Row],[First Word]], Table4_2[First Word], Table4_2[Qty], "No encontrado")</f>
        <v>2</v>
      </c>
      <c r="H150" s="1">
        <f>history[[#This Row],[Qty]]*history[[#This Row],[MKM]]</f>
        <v>31.98</v>
      </c>
      <c r="I150" s="1">
        <f>history[[#This Row],[Qty]]*history[[#This Row],[Card Trader]]</f>
        <v>26.44</v>
      </c>
      <c r="J150" s="1">
        <f>history[[#This Row],[Total  MKM]]-history[[#This Row],[Total Card Trader]]</f>
        <v>5.5399999999999991</v>
      </c>
      <c r="K150" s="6">
        <f>history[[#This Row],[Total  MKM]]/history[[#This Row],[Total Card Trader]]</f>
        <v>1.2095310136157338</v>
      </c>
    </row>
    <row r="151" spans="1:11">
      <c r="A151" s="1" t="s">
        <v>5</v>
      </c>
      <c r="B151" s="2">
        <v>45863.233765648147</v>
      </c>
      <c r="C151">
        <v>18.5</v>
      </c>
      <c r="D151">
        <v>25.84</v>
      </c>
      <c r="E151" s="3">
        <v>16</v>
      </c>
      <c r="F151" s="1" t="s">
        <v>58</v>
      </c>
      <c r="G151" s="5">
        <f>_xlfn.XLOOKUP(history[[#This Row],[First Word]], Table4_2[First Word], Table4_2[Qty], "No encontrado")</f>
        <v>2</v>
      </c>
      <c r="H151" s="1">
        <f>history[[#This Row],[Qty]]*history[[#This Row],[MKM]]</f>
        <v>37</v>
      </c>
      <c r="I151" s="1">
        <f>history[[#This Row],[Qty]]*history[[#This Row],[Card Trader]]</f>
        <v>51.68</v>
      </c>
      <c r="J151" s="1">
        <f>history[[#This Row],[Total  MKM]]-history[[#This Row],[Total Card Trader]]</f>
        <v>-14.68</v>
      </c>
      <c r="K151" s="6">
        <f>history[[#This Row],[Total  MKM]]/history[[#This Row],[Total Card Trader]]</f>
        <v>0.71594427244582048</v>
      </c>
    </row>
    <row r="152" spans="1:11">
      <c r="A152" s="1" t="s">
        <v>0</v>
      </c>
      <c r="B152" s="2">
        <v>45863.244178391207</v>
      </c>
      <c r="C152">
        <v>74.989999999999995</v>
      </c>
      <c r="D152">
        <v>66.260000000000005</v>
      </c>
      <c r="E152" s="3">
        <v>65</v>
      </c>
      <c r="F152" s="1" t="s">
        <v>60</v>
      </c>
      <c r="G152" s="5">
        <f>_xlfn.XLOOKUP(history[[#This Row],[First Word]], Table4_2[First Word], Table4_2[Qty], "No encontrado")</f>
        <v>2</v>
      </c>
      <c r="H152" s="1">
        <f>history[[#This Row],[Qty]]*history[[#This Row],[MKM]]</f>
        <v>149.97999999999999</v>
      </c>
      <c r="I152" s="1">
        <f>history[[#This Row],[Qty]]*history[[#This Row],[Card Trader]]</f>
        <v>132.52000000000001</v>
      </c>
      <c r="J152" s="1">
        <f>history[[#This Row],[Total  MKM]]-history[[#This Row],[Total Card Trader]]</f>
        <v>17.45999999999998</v>
      </c>
      <c r="K152" s="6">
        <f>history[[#This Row],[Total  MKM]]/history[[#This Row],[Total Card Trader]]</f>
        <v>1.1317536975550859</v>
      </c>
    </row>
    <row r="153" spans="1:11">
      <c r="A153" s="1" t="s">
        <v>1</v>
      </c>
      <c r="B153" s="2">
        <v>45863.244178391207</v>
      </c>
      <c r="C153">
        <v>41.95</v>
      </c>
      <c r="D153">
        <v>49.27</v>
      </c>
      <c r="E153" s="3">
        <v>38</v>
      </c>
      <c r="F153" s="1" t="s">
        <v>68</v>
      </c>
      <c r="G153" s="5">
        <f>_xlfn.XLOOKUP(history[[#This Row],[First Word]], Table4_2[First Word], Table4_2[Qty], "No encontrado")</f>
        <v>1</v>
      </c>
      <c r="H153" s="1">
        <f>history[[#This Row],[Qty]]*history[[#This Row],[MKM]]</f>
        <v>41.95</v>
      </c>
      <c r="I153" s="1">
        <f>history[[#This Row],[Qty]]*history[[#This Row],[Card Trader]]</f>
        <v>49.27</v>
      </c>
      <c r="J153" s="1">
        <f>history[[#This Row],[Total  MKM]]-history[[#This Row],[Total Card Trader]]</f>
        <v>-7.32</v>
      </c>
      <c r="K153" s="6">
        <f>history[[#This Row],[Total  MKM]]/history[[#This Row],[Total Card Trader]]</f>
        <v>0.85143089100872738</v>
      </c>
    </row>
    <row r="154" spans="1:11">
      <c r="A154" s="1" t="s">
        <v>2</v>
      </c>
      <c r="B154" s="2">
        <v>45863.244178391207</v>
      </c>
      <c r="C154">
        <v>15</v>
      </c>
      <c r="D154">
        <v>23.39</v>
      </c>
      <c r="E154" s="3">
        <v>20</v>
      </c>
      <c r="F154" s="1" t="s">
        <v>59</v>
      </c>
      <c r="G154" s="5">
        <f>_xlfn.XLOOKUP(history[[#This Row],[First Word]], Table4_2[First Word], Table4_2[Qty], "No encontrado")</f>
        <v>1</v>
      </c>
      <c r="H154" s="1">
        <f>history[[#This Row],[Qty]]*history[[#This Row],[MKM]]</f>
        <v>15</v>
      </c>
      <c r="I154" s="1">
        <f>history[[#This Row],[Qty]]*history[[#This Row],[Card Trader]]</f>
        <v>23.39</v>
      </c>
      <c r="J154" s="1">
        <f>history[[#This Row],[Total  MKM]]-history[[#This Row],[Total Card Trader]]</f>
        <v>-8.39</v>
      </c>
      <c r="K154" s="6">
        <f>history[[#This Row],[Total  MKM]]/history[[#This Row],[Total Card Trader]]</f>
        <v>0.64129970072680631</v>
      </c>
    </row>
    <row r="155" spans="1:11">
      <c r="A155" s="1" t="s">
        <v>3</v>
      </c>
      <c r="B155" s="2">
        <v>45863.244178391207</v>
      </c>
      <c r="C155">
        <v>14.99</v>
      </c>
      <c r="D155">
        <v>19.25</v>
      </c>
      <c r="E155" s="3">
        <v>14</v>
      </c>
      <c r="F155" s="1" t="s">
        <v>73</v>
      </c>
      <c r="G155" s="5">
        <f>_xlfn.XLOOKUP(history[[#This Row],[First Word]], Table4_2[First Word], Table4_2[Qty], "No encontrado")</f>
        <v>2</v>
      </c>
      <c r="H155" s="1">
        <f>history[[#This Row],[Qty]]*history[[#This Row],[MKM]]</f>
        <v>29.98</v>
      </c>
      <c r="I155" s="1">
        <f>history[[#This Row],[Qty]]*history[[#This Row],[Card Trader]]</f>
        <v>38.5</v>
      </c>
      <c r="J155" s="1">
        <f>history[[#This Row],[Total  MKM]]-history[[#This Row],[Total Card Trader]]</f>
        <v>-8.52</v>
      </c>
      <c r="K155" s="6">
        <f>history[[#This Row],[Total  MKM]]/history[[#This Row],[Total Card Trader]]</f>
        <v>0.77870129870129867</v>
      </c>
    </row>
    <row r="156" spans="1:11">
      <c r="A156" s="1" t="s">
        <v>4</v>
      </c>
      <c r="B156" s="2">
        <v>45863.244178391207</v>
      </c>
      <c r="C156">
        <v>15.99</v>
      </c>
      <c r="D156">
        <v>13.22</v>
      </c>
      <c r="E156" s="3">
        <v>16</v>
      </c>
      <c r="F156" s="1" t="s">
        <v>75</v>
      </c>
      <c r="G156" s="5">
        <f>_xlfn.XLOOKUP(history[[#This Row],[First Word]], Table4_2[First Word], Table4_2[Qty], "No encontrado")</f>
        <v>2</v>
      </c>
      <c r="H156" s="1">
        <f>history[[#This Row],[Qty]]*history[[#This Row],[MKM]]</f>
        <v>31.98</v>
      </c>
      <c r="I156" s="1">
        <f>history[[#This Row],[Qty]]*history[[#This Row],[Card Trader]]</f>
        <v>26.44</v>
      </c>
      <c r="J156" s="1">
        <f>history[[#This Row],[Total  MKM]]-history[[#This Row],[Total Card Trader]]</f>
        <v>5.5399999999999991</v>
      </c>
      <c r="K156" s="6">
        <f>history[[#This Row],[Total  MKM]]/history[[#This Row],[Total Card Trader]]</f>
        <v>1.2095310136157338</v>
      </c>
    </row>
    <row r="157" spans="1:11">
      <c r="A157" s="1" t="s">
        <v>5</v>
      </c>
      <c r="B157" s="2">
        <v>45863.244178391207</v>
      </c>
      <c r="C157">
        <v>18.5</v>
      </c>
      <c r="D157">
        <v>25.84</v>
      </c>
      <c r="E157" s="3">
        <v>16</v>
      </c>
      <c r="F157" s="1" t="s">
        <v>58</v>
      </c>
      <c r="G157" s="5">
        <f>_xlfn.XLOOKUP(history[[#This Row],[First Word]], Table4_2[First Word], Table4_2[Qty], "No encontrado")</f>
        <v>2</v>
      </c>
      <c r="H157" s="1">
        <f>history[[#This Row],[Qty]]*history[[#This Row],[MKM]]</f>
        <v>37</v>
      </c>
      <c r="I157" s="1">
        <f>history[[#This Row],[Qty]]*history[[#This Row],[Card Trader]]</f>
        <v>51.68</v>
      </c>
      <c r="J157" s="1">
        <f>history[[#This Row],[Total  MKM]]-history[[#This Row],[Total Card Trader]]</f>
        <v>-14.68</v>
      </c>
      <c r="K157" s="6">
        <f>history[[#This Row],[Total  MKM]]/history[[#This Row],[Total Card Trader]]</f>
        <v>0.71594427244582048</v>
      </c>
    </row>
    <row r="158" spans="1:11">
      <c r="A158" s="1" t="s">
        <v>0</v>
      </c>
      <c r="B158" s="2">
        <v>45863.254595231483</v>
      </c>
      <c r="C158">
        <v>74.989999999999995</v>
      </c>
      <c r="D158">
        <v>66.260000000000005</v>
      </c>
      <c r="E158" s="3">
        <v>65</v>
      </c>
      <c r="F158" s="1" t="s">
        <v>60</v>
      </c>
      <c r="G158" s="5">
        <f>_xlfn.XLOOKUP(history[[#This Row],[First Word]], Table4_2[First Word], Table4_2[Qty], "No encontrado")</f>
        <v>2</v>
      </c>
      <c r="H158" s="1">
        <f>history[[#This Row],[Qty]]*history[[#This Row],[MKM]]</f>
        <v>149.97999999999999</v>
      </c>
      <c r="I158" s="1">
        <f>history[[#This Row],[Qty]]*history[[#This Row],[Card Trader]]</f>
        <v>132.52000000000001</v>
      </c>
      <c r="J158" s="1">
        <f>history[[#This Row],[Total  MKM]]-history[[#This Row],[Total Card Trader]]</f>
        <v>17.45999999999998</v>
      </c>
      <c r="K158" s="6">
        <f>history[[#This Row],[Total  MKM]]/history[[#This Row],[Total Card Trader]]</f>
        <v>1.1317536975550859</v>
      </c>
    </row>
    <row r="159" spans="1:11">
      <c r="A159" s="1" t="s">
        <v>1</v>
      </c>
      <c r="B159" s="2">
        <v>45863.254595231483</v>
      </c>
      <c r="C159">
        <v>41.95</v>
      </c>
      <c r="D159">
        <v>49.27</v>
      </c>
      <c r="E159" s="3">
        <v>38</v>
      </c>
      <c r="F159" s="1" t="s">
        <v>68</v>
      </c>
      <c r="G159" s="5">
        <f>_xlfn.XLOOKUP(history[[#This Row],[First Word]], Table4_2[First Word], Table4_2[Qty], "No encontrado")</f>
        <v>1</v>
      </c>
      <c r="H159" s="1">
        <f>history[[#This Row],[Qty]]*history[[#This Row],[MKM]]</f>
        <v>41.95</v>
      </c>
      <c r="I159" s="1">
        <f>history[[#This Row],[Qty]]*history[[#This Row],[Card Trader]]</f>
        <v>49.27</v>
      </c>
      <c r="J159" s="1">
        <f>history[[#This Row],[Total  MKM]]-history[[#This Row],[Total Card Trader]]</f>
        <v>-7.32</v>
      </c>
      <c r="K159" s="6">
        <f>history[[#This Row],[Total  MKM]]/history[[#This Row],[Total Card Trader]]</f>
        <v>0.85143089100872738</v>
      </c>
    </row>
    <row r="160" spans="1:11">
      <c r="A160" s="1" t="s">
        <v>2</v>
      </c>
      <c r="B160" s="2">
        <v>45863.254595231483</v>
      </c>
      <c r="C160">
        <v>15</v>
      </c>
      <c r="D160">
        <v>23.39</v>
      </c>
      <c r="E160" s="3">
        <v>20</v>
      </c>
      <c r="F160" s="1" t="s">
        <v>59</v>
      </c>
      <c r="G160" s="5">
        <f>_xlfn.XLOOKUP(history[[#This Row],[First Word]], Table4_2[First Word], Table4_2[Qty], "No encontrado")</f>
        <v>1</v>
      </c>
      <c r="H160" s="1">
        <f>history[[#This Row],[Qty]]*history[[#This Row],[MKM]]</f>
        <v>15</v>
      </c>
      <c r="I160" s="1">
        <f>history[[#This Row],[Qty]]*history[[#This Row],[Card Trader]]</f>
        <v>23.39</v>
      </c>
      <c r="J160" s="1">
        <f>history[[#This Row],[Total  MKM]]-history[[#This Row],[Total Card Trader]]</f>
        <v>-8.39</v>
      </c>
      <c r="K160" s="6">
        <f>history[[#This Row],[Total  MKM]]/history[[#This Row],[Total Card Trader]]</f>
        <v>0.64129970072680631</v>
      </c>
    </row>
    <row r="161" spans="1:11">
      <c r="A161" s="1" t="s">
        <v>3</v>
      </c>
      <c r="B161" s="2">
        <v>45863.254595231483</v>
      </c>
      <c r="C161">
        <v>14.99</v>
      </c>
      <c r="D161">
        <v>19.25</v>
      </c>
      <c r="E161" s="3">
        <v>14</v>
      </c>
      <c r="F161" s="1" t="s">
        <v>73</v>
      </c>
      <c r="G161" s="5">
        <f>_xlfn.XLOOKUP(history[[#This Row],[First Word]], Table4_2[First Word], Table4_2[Qty], "No encontrado")</f>
        <v>2</v>
      </c>
      <c r="H161" s="1">
        <f>history[[#This Row],[Qty]]*history[[#This Row],[MKM]]</f>
        <v>29.98</v>
      </c>
      <c r="I161" s="1">
        <f>history[[#This Row],[Qty]]*history[[#This Row],[Card Trader]]</f>
        <v>38.5</v>
      </c>
      <c r="J161" s="1">
        <f>history[[#This Row],[Total  MKM]]-history[[#This Row],[Total Card Trader]]</f>
        <v>-8.52</v>
      </c>
      <c r="K161" s="6">
        <f>history[[#This Row],[Total  MKM]]/history[[#This Row],[Total Card Trader]]</f>
        <v>0.77870129870129867</v>
      </c>
    </row>
    <row r="162" spans="1:11">
      <c r="A162" s="1" t="s">
        <v>4</v>
      </c>
      <c r="B162" s="2">
        <v>45863.254595231483</v>
      </c>
      <c r="C162">
        <v>15.99</v>
      </c>
      <c r="D162">
        <v>13.22</v>
      </c>
      <c r="E162" s="3">
        <v>16</v>
      </c>
      <c r="F162" s="1" t="s">
        <v>75</v>
      </c>
      <c r="G162" s="5">
        <f>_xlfn.XLOOKUP(history[[#This Row],[First Word]], Table4_2[First Word], Table4_2[Qty], "No encontrado")</f>
        <v>2</v>
      </c>
      <c r="H162" s="1">
        <f>history[[#This Row],[Qty]]*history[[#This Row],[MKM]]</f>
        <v>31.98</v>
      </c>
      <c r="I162" s="1">
        <f>history[[#This Row],[Qty]]*history[[#This Row],[Card Trader]]</f>
        <v>26.44</v>
      </c>
      <c r="J162" s="1">
        <f>history[[#This Row],[Total  MKM]]-history[[#This Row],[Total Card Trader]]</f>
        <v>5.5399999999999991</v>
      </c>
      <c r="K162" s="6">
        <f>history[[#This Row],[Total  MKM]]/history[[#This Row],[Total Card Trader]]</f>
        <v>1.2095310136157338</v>
      </c>
    </row>
    <row r="163" spans="1:11">
      <c r="A163" s="1" t="s">
        <v>5</v>
      </c>
      <c r="B163" s="2">
        <v>45863.254595231483</v>
      </c>
      <c r="C163">
        <v>18.5</v>
      </c>
      <c r="D163">
        <v>25.84</v>
      </c>
      <c r="E163" s="3">
        <v>16</v>
      </c>
      <c r="F163" s="1" t="s">
        <v>58</v>
      </c>
      <c r="G163" s="5">
        <f>_xlfn.XLOOKUP(history[[#This Row],[First Word]], Table4_2[First Word], Table4_2[Qty], "No encontrado")</f>
        <v>2</v>
      </c>
      <c r="H163" s="1">
        <f>history[[#This Row],[Qty]]*history[[#This Row],[MKM]]</f>
        <v>37</v>
      </c>
      <c r="I163" s="1">
        <f>history[[#This Row],[Qty]]*history[[#This Row],[Card Trader]]</f>
        <v>51.68</v>
      </c>
      <c r="J163" s="1">
        <f>history[[#This Row],[Total  MKM]]-history[[#This Row],[Total Card Trader]]</f>
        <v>-14.68</v>
      </c>
      <c r="K163" s="6">
        <f>history[[#This Row],[Total  MKM]]/history[[#This Row],[Total Card Trader]]</f>
        <v>0.71594427244582048</v>
      </c>
    </row>
    <row r="164" spans="1:11">
      <c r="A164" s="1" t="s">
        <v>0</v>
      </c>
      <c r="B164" s="2">
        <v>45863.261998969909</v>
      </c>
      <c r="C164">
        <v>74.989999999999995</v>
      </c>
      <c r="D164">
        <v>66.260000000000005</v>
      </c>
      <c r="E164" s="3">
        <v>65</v>
      </c>
      <c r="F164" s="1" t="s">
        <v>60</v>
      </c>
      <c r="G164" s="5">
        <f>_xlfn.XLOOKUP(history[[#This Row],[First Word]], Table4_2[First Word], Table4_2[Qty], "No encontrado")</f>
        <v>2</v>
      </c>
      <c r="H164" s="1">
        <f>history[[#This Row],[Qty]]*history[[#This Row],[MKM]]</f>
        <v>149.97999999999999</v>
      </c>
      <c r="I164" s="1">
        <f>history[[#This Row],[Qty]]*history[[#This Row],[Card Trader]]</f>
        <v>132.52000000000001</v>
      </c>
      <c r="J164" s="1">
        <f>history[[#This Row],[Total  MKM]]-history[[#This Row],[Total Card Trader]]</f>
        <v>17.45999999999998</v>
      </c>
      <c r="K164" s="6">
        <f>history[[#This Row],[Total  MKM]]/history[[#This Row],[Total Card Trader]]</f>
        <v>1.1317536975550859</v>
      </c>
    </row>
    <row r="165" spans="1:11">
      <c r="A165" s="1" t="s">
        <v>1</v>
      </c>
      <c r="B165" s="2">
        <v>45863.261998969909</v>
      </c>
      <c r="C165">
        <v>41.95</v>
      </c>
      <c r="D165">
        <v>49.27</v>
      </c>
      <c r="E165" s="3">
        <v>38</v>
      </c>
      <c r="F165" s="1" t="s">
        <v>68</v>
      </c>
      <c r="G165" s="5">
        <f>_xlfn.XLOOKUP(history[[#This Row],[First Word]], Table4_2[First Word], Table4_2[Qty], "No encontrado")</f>
        <v>1</v>
      </c>
      <c r="H165" s="1">
        <f>history[[#This Row],[Qty]]*history[[#This Row],[MKM]]</f>
        <v>41.95</v>
      </c>
      <c r="I165" s="1">
        <f>history[[#This Row],[Qty]]*history[[#This Row],[Card Trader]]</f>
        <v>49.27</v>
      </c>
      <c r="J165" s="1">
        <f>history[[#This Row],[Total  MKM]]-history[[#This Row],[Total Card Trader]]</f>
        <v>-7.32</v>
      </c>
      <c r="K165" s="6">
        <f>history[[#This Row],[Total  MKM]]/history[[#This Row],[Total Card Trader]]</f>
        <v>0.85143089100872738</v>
      </c>
    </row>
    <row r="166" spans="1:11">
      <c r="A166" s="1" t="s">
        <v>2</v>
      </c>
      <c r="B166" s="2">
        <v>45863.261998969909</v>
      </c>
      <c r="C166">
        <v>15</v>
      </c>
      <c r="D166">
        <v>23.39</v>
      </c>
      <c r="E166" s="3">
        <v>20</v>
      </c>
      <c r="F166" s="1" t="s">
        <v>59</v>
      </c>
      <c r="G166" s="5">
        <f>_xlfn.XLOOKUP(history[[#This Row],[First Word]], Table4_2[First Word], Table4_2[Qty], "No encontrado")</f>
        <v>1</v>
      </c>
      <c r="H166" s="1">
        <f>history[[#This Row],[Qty]]*history[[#This Row],[MKM]]</f>
        <v>15</v>
      </c>
      <c r="I166" s="1">
        <f>history[[#This Row],[Qty]]*history[[#This Row],[Card Trader]]</f>
        <v>23.39</v>
      </c>
      <c r="J166" s="1">
        <f>history[[#This Row],[Total  MKM]]-history[[#This Row],[Total Card Trader]]</f>
        <v>-8.39</v>
      </c>
      <c r="K166" s="6">
        <f>history[[#This Row],[Total  MKM]]/history[[#This Row],[Total Card Trader]]</f>
        <v>0.64129970072680631</v>
      </c>
    </row>
    <row r="167" spans="1:11">
      <c r="A167" s="1" t="s">
        <v>3</v>
      </c>
      <c r="B167" s="2">
        <v>45863.261998969909</v>
      </c>
      <c r="C167">
        <v>14.99</v>
      </c>
      <c r="D167">
        <v>19.25</v>
      </c>
      <c r="E167" s="3">
        <v>14</v>
      </c>
      <c r="F167" s="1" t="s">
        <v>73</v>
      </c>
      <c r="G167" s="5">
        <f>_xlfn.XLOOKUP(history[[#This Row],[First Word]], Table4_2[First Word], Table4_2[Qty], "No encontrado")</f>
        <v>2</v>
      </c>
      <c r="H167" s="1">
        <f>history[[#This Row],[Qty]]*history[[#This Row],[MKM]]</f>
        <v>29.98</v>
      </c>
      <c r="I167" s="1">
        <f>history[[#This Row],[Qty]]*history[[#This Row],[Card Trader]]</f>
        <v>38.5</v>
      </c>
      <c r="J167" s="1">
        <f>history[[#This Row],[Total  MKM]]-history[[#This Row],[Total Card Trader]]</f>
        <v>-8.52</v>
      </c>
      <c r="K167" s="6">
        <f>history[[#This Row],[Total  MKM]]/history[[#This Row],[Total Card Trader]]</f>
        <v>0.77870129870129867</v>
      </c>
    </row>
    <row r="168" spans="1:11">
      <c r="A168" s="1" t="s">
        <v>4</v>
      </c>
      <c r="B168" s="2">
        <v>45863.261998969909</v>
      </c>
      <c r="C168">
        <v>15.99</v>
      </c>
      <c r="D168">
        <v>13.22</v>
      </c>
      <c r="E168" s="3">
        <v>16</v>
      </c>
      <c r="F168" s="1" t="s">
        <v>75</v>
      </c>
      <c r="G168" s="5">
        <f>_xlfn.XLOOKUP(history[[#This Row],[First Word]], Table4_2[First Word], Table4_2[Qty], "No encontrado")</f>
        <v>2</v>
      </c>
      <c r="H168" s="1">
        <f>history[[#This Row],[Qty]]*history[[#This Row],[MKM]]</f>
        <v>31.98</v>
      </c>
      <c r="I168" s="1">
        <f>history[[#This Row],[Qty]]*history[[#This Row],[Card Trader]]</f>
        <v>26.44</v>
      </c>
      <c r="J168" s="1">
        <f>history[[#This Row],[Total  MKM]]-history[[#This Row],[Total Card Trader]]</f>
        <v>5.5399999999999991</v>
      </c>
      <c r="K168" s="6">
        <f>history[[#This Row],[Total  MKM]]/history[[#This Row],[Total Card Trader]]</f>
        <v>1.2095310136157338</v>
      </c>
    </row>
    <row r="169" spans="1:11">
      <c r="A169" s="1" t="s">
        <v>5</v>
      </c>
      <c r="B169" s="2">
        <v>45863.261998969909</v>
      </c>
      <c r="C169">
        <v>18.5</v>
      </c>
      <c r="D169">
        <v>25.84</v>
      </c>
      <c r="E169" s="3">
        <v>16</v>
      </c>
      <c r="F169" s="1" t="s">
        <v>58</v>
      </c>
      <c r="G169" s="5">
        <f>_xlfn.XLOOKUP(history[[#This Row],[First Word]], Table4_2[First Word], Table4_2[Qty], "No encontrado")</f>
        <v>2</v>
      </c>
      <c r="H169" s="1">
        <f>history[[#This Row],[Qty]]*history[[#This Row],[MKM]]</f>
        <v>37</v>
      </c>
      <c r="I169" s="1">
        <f>history[[#This Row],[Qty]]*history[[#This Row],[Card Trader]]</f>
        <v>51.68</v>
      </c>
      <c r="J169" s="1">
        <f>history[[#This Row],[Total  MKM]]-history[[#This Row],[Total Card Trader]]</f>
        <v>-14.68</v>
      </c>
      <c r="K169" s="6">
        <f>history[[#This Row],[Total  MKM]]/history[[#This Row],[Total Card Trader]]</f>
        <v>0.71594427244582048</v>
      </c>
    </row>
    <row r="170" spans="1:11">
      <c r="A170" s="1" t="s">
        <v>0</v>
      </c>
      <c r="B170" s="2">
        <v>45863.265011550924</v>
      </c>
      <c r="C170">
        <v>74.989999999999995</v>
      </c>
      <c r="D170">
        <v>66.260000000000005</v>
      </c>
      <c r="E170" s="3">
        <v>65</v>
      </c>
      <c r="F170" s="1" t="s">
        <v>60</v>
      </c>
      <c r="G170" s="5">
        <f>_xlfn.XLOOKUP(history[[#This Row],[First Word]], Table4_2[First Word], Table4_2[Qty], "No encontrado")</f>
        <v>2</v>
      </c>
      <c r="H170" s="1">
        <f>history[[#This Row],[Qty]]*history[[#This Row],[MKM]]</f>
        <v>149.97999999999999</v>
      </c>
      <c r="I170" s="1">
        <f>history[[#This Row],[Qty]]*history[[#This Row],[Card Trader]]</f>
        <v>132.52000000000001</v>
      </c>
      <c r="J170" s="1">
        <f>history[[#This Row],[Total  MKM]]-history[[#This Row],[Total Card Trader]]</f>
        <v>17.45999999999998</v>
      </c>
      <c r="K170" s="6">
        <f>history[[#This Row],[Total  MKM]]/history[[#This Row],[Total Card Trader]]</f>
        <v>1.1317536975550859</v>
      </c>
    </row>
    <row r="171" spans="1:11">
      <c r="A171" s="1" t="s">
        <v>1</v>
      </c>
      <c r="B171" s="2">
        <v>45863.265011550924</v>
      </c>
      <c r="C171">
        <v>41.95</v>
      </c>
      <c r="D171">
        <v>49.27</v>
      </c>
      <c r="E171" s="3">
        <v>38</v>
      </c>
      <c r="F171" s="1" t="s">
        <v>68</v>
      </c>
      <c r="G171" s="5">
        <f>_xlfn.XLOOKUP(history[[#This Row],[First Word]], Table4_2[First Word], Table4_2[Qty], "No encontrado")</f>
        <v>1</v>
      </c>
      <c r="H171" s="1">
        <f>history[[#This Row],[Qty]]*history[[#This Row],[MKM]]</f>
        <v>41.95</v>
      </c>
      <c r="I171" s="1">
        <f>history[[#This Row],[Qty]]*history[[#This Row],[Card Trader]]</f>
        <v>49.27</v>
      </c>
      <c r="J171" s="1">
        <f>history[[#This Row],[Total  MKM]]-history[[#This Row],[Total Card Trader]]</f>
        <v>-7.32</v>
      </c>
      <c r="K171" s="6">
        <f>history[[#This Row],[Total  MKM]]/history[[#This Row],[Total Card Trader]]</f>
        <v>0.85143089100872738</v>
      </c>
    </row>
    <row r="172" spans="1:11">
      <c r="A172" s="1" t="s">
        <v>2</v>
      </c>
      <c r="B172" s="2">
        <v>45863.265011550924</v>
      </c>
      <c r="C172">
        <v>15</v>
      </c>
      <c r="D172">
        <v>23.39</v>
      </c>
      <c r="E172" s="3">
        <v>20</v>
      </c>
      <c r="F172" s="1" t="s">
        <v>59</v>
      </c>
      <c r="G172" s="5">
        <f>_xlfn.XLOOKUP(history[[#This Row],[First Word]], Table4_2[First Word], Table4_2[Qty], "No encontrado")</f>
        <v>1</v>
      </c>
      <c r="H172" s="1">
        <f>history[[#This Row],[Qty]]*history[[#This Row],[MKM]]</f>
        <v>15</v>
      </c>
      <c r="I172" s="1">
        <f>history[[#This Row],[Qty]]*history[[#This Row],[Card Trader]]</f>
        <v>23.39</v>
      </c>
      <c r="J172" s="1">
        <f>history[[#This Row],[Total  MKM]]-history[[#This Row],[Total Card Trader]]</f>
        <v>-8.39</v>
      </c>
      <c r="K172" s="6">
        <f>history[[#This Row],[Total  MKM]]/history[[#This Row],[Total Card Trader]]</f>
        <v>0.64129970072680631</v>
      </c>
    </row>
    <row r="173" spans="1:11">
      <c r="A173" s="1" t="s">
        <v>3</v>
      </c>
      <c r="B173" s="2">
        <v>45863.265011550924</v>
      </c>
      <c r="C173">
        <v>14.99</v>
      </c>
      <c r="D173">
        <v>19.25</v>
      </c>
      <c r="E173" s="3">
        <v>14</v>
      </c>
      <c r="F173" s="1" t="s">
        <v>73</v>
      </c>
      <c r="G173" s="5">
        <f>_xlfn.XLOOKUP(history[[#This Row],[First Word]], Table4_2[First Word], Table4_2[Qty], "No encontrado")</f>
        <v>2</v>
      </c>
      <c r="H173" s="1">
        <f>history[[#This Row],[Qty]]*history[[#This Row],[MKM]]</f>
        <v>29.98</v>
      </c>
      <c r="I173" s="1">
        <f>history[[#This Row],[Qty]]*history[[#This Row],[Card Trader]]</f>
        <v>38.5</v>
      </c>
      <c r="J173" s="1">
        <f>history[[#This Row],[Total  MKM]]-history[[#This Row],[Total Card Trader]]</f>
        <v>-8.52</v>
      </c>
      <c r="K173" s="6">
        <f>history[[#This Row],[Total  MKM]]/history[[#This Row],[Total Card Trader]]</f>
        <v>0.77870129870129867</v>
      </c>
    </row>
    <row r="174" spans="1:11">
      <c r="A174" s="1" t="s">
        <v>4</v>
      </c>
      <c r="B174" s="2">
        <v>45863.265011550924</v>
      </c>
      <c r="C174">
        <v>15.99</v>
      </c>
      <c r="D174">
        <v>13.22</v>
      </c>
      <c r="E174" s="3">
        <v>16</v>
      </c>
      <c r="F174" s="1" t="s">
        <v>75</v>
      </c>
      <c r="G174" s="5">
        <f>_xlfn.XLOOKUP(history[[#This Row],[First Word]], Table4_2[First Word], Table4_2[Qty], "No encontrado")</f>
        <v>2</v>
      </c>
      <c r="H174" s="1">
        <f>history[[#This Row],[Qty]]*history[[#This Row],[MKM]]</f>
        <v>31.98</v>
      </c>
      <c r="I174" s="1">
        <f>history[[#This Row],[Qty]]*history[[#This Row],[Card Trader]]</f>
        <v>26.44</v>
      </c>
      <c r="J174" s="1">
        <f>history[[#This Row],[Total  MKM]]-history[[#This Row],[Total Card Trader]]</f>
        <v>5.5399999999999991</v>
      </c>
      <c r="K174" s="6">
        <f>history[[#This Row],[Total  MKM]]/history[[#This Row],[Total Card Trader]]</f>
        <v>1.2095310136157338</v>
      </c>
    </row>
    <row r="175" spans="1:11">
      <c r="A175" s="1" t="s">
        <v>0</v>
      </c>
      <c r="B175" s="2">
        <v>45863.265390104163</v>
      </c>
      <c r="C175">
        <v>74.989999999999995</v>
      </c>
      <c r="D175">
        <v>66.260000000000005</v>
      </c>
      <c r="E175" s="3">
        <v>65</v>
      </c>
      <c r="F175" s="1" t="s">
        <v>60</v>
      </c>
      <c r="G175" s="5">
        <f>_xlfn.XLOOKUP(history[[#This Row],[First Word]], Table4_2[First Word], Table4_2[Qty], "No encontrado")</f>
        <v>2</v>
      </c>
      <c r="H175" s="1">
        <f>history[[#This Row],[Qty]]*history[[#This Row],[MKM]]</f>
        <v>149.97999999999999</v>
      </c>
      <c r="I175" s="1">
        <f>history[[#This Row],[Qty]]*history[[#This Row],[Card Trader]]</f>
        <v>132.52000000000001</v>
      </c>
      <c r="J175" s="1">
        <f>history[[#This Row],[Total  MKM]]-history[[#This Row],[Total Card Trader]]</f>
        <v>17.45999999999998</v>
      </c>
      <c r="K175" s="6">
        <f>history[[#This Row],[Total  MKM]]/history[[#This Row],[Total Card Trader]]</f>
        <v>1.1317536975550859</v>
      </c>
    </row>
    <row r="176" spans="1:11">
      <c r="A176" s="1" t="s">
        <v>5</v>
      </c>
      <c r="B176" s="2">
        <v>45863.265011550924</v>
      </c>
      <c r="C176">
        <v>18.5</v>
      </c>
      <c r="D176">
        <v>25.84</v>
      </c>
      <c r="E176" s="3">
        <v>16</v>
      </c>
      <c r="F176" s="1" t="s">
        <v>58</v>
      </c>
      <c r="G176" s="5">
        <f>_xlfn.XLOOKUP(history[[#This Row],[First Word]], Table4_2[First Word], Table4_2[Qty], "No encontrado")</f>
        <v>2</v>
      </c>
      <c r="H176" s="1">
        <f>history[[#This Row],[Qty]]*history[[#This Row],[MKM]]</f>
        <v>37</v>
      </c>
      <c r="I176" s="1">
        <f>history[[#This Row],[Qty]]*history[[#This Row],[Card Trader]]</f>
        <v>51.68</v>
      </c>
      <c r="J176" s="1">
        <f>history[[#This Row],[Total  MKM]]-history[[#This Row],[Total Card Trader]]</f>
        <v>-14.68</v>
      </c>
      <c r="K176" s="6">
        <f>history[[#This Row],[Total  MKM]]/history[[#This Row],[Total Card Trader]]</f>
        <v>0.71594427244582048</v>
      </c>
    </row>
    <row r="177" spans="1:11">
      <c r="A177" s="1" t="s">
        <v>1</v>
      </c>
      <c r="B177" s="2">
        <v>45863.265390104163</v>
      </c>
      <c r="C177">
        <v>41.95</v>
      </c>
      <c r="D177">
        <v>49.27</v>
      </c>
      <c r="E177" s="3">
        <v>38</v>
      </c>
      <c r="F177" s="1" t="s">
        <v>68</v>
      </c>
      <c r="G177" s="5">
        <f>_xlfn.XLOOKUP(history[[#This Row],[First Word]], Table4_2[First Word], Table4_2[Qty], "No encontrado")</f>
        <v>1</v>
      </c>
      <c r="H177" s="1">
        <f>history[[#This Row],[Qty]]*history[[#This Row],[MKM]]</f>
        <v>41.95</v>
      </c>
      <c r="I177" s="1">
        <f>history[[#This Row],[Qty]]*history[[#This Row],[Card Trader]]</f>
        <v>49.27</v>
      </c>
      <c r="J177" s="1">
        <f>history[[#This Row],[Total  MKM]]-history[[#This Row],[Total Card Trader]]</f>
        <v>-7.32</v>
      </c>
      <c r="K177" s="6">
        <f>history[[#This Row],[Total  MKM]]/history[[#This Row],[Total Card Trader]]</f>
        <v>0.85143089100872738</v>
      </c>
    </row>
    <row r="178" spans="1:11">
      <c r="A178" s="1" t="s">
        <v>2</v>
      </c>
      <c r="B178" s="2">
        <v>45863.265390104163</v>
      </c>
      <c r="C178">
        <v>15</v>
      </c>
      <c r="D178">
        <v>23.39</v>
      </c>
      <c r="E178" s="3">
        <v>20</v>
      </c>
      <c r="F178" s="1" t="s">
        <v>59</v>
      </c>
      <c r="G178" s="5">
        <f>_xlfn.XLOOKUP(history[[#This Row],[First Word]], Table4_2[First Word], Table4_2[Qty], "No encontrado")</f>
        <v>1</v>
      </c>
      <c r="H178" s="1">
        <f>history[[#This Row],[Qty]]*history[[#This Row],[MKM]]</f>
        <v>15</v>
      </c>
      <c r="I178" s="1">
        <f>history[[#This Row],[Qty]]*history[[#This Row],[Card Trader]]</f>
        <v>23.39</v>
      </c>
      <c r="J178" s="1">
        <f>history[[#This Row],[Total  MKM]]-history[[#This Row],[Total Card Trader]]</f>
        <v>-8.39</v>
      </c>
      <c r="K178" s="6">
        <f>history[[#This Row],[Total  MKM]]/history[[#This Row],[Total Card Trader]]</f>
        <v>0.64129970072680631</v>
      </c>
    </row>
    <row r="179" spans="1:11">
      <c r="A179" s="1" t="s">
        <v>3</v>
      </c>
      <c r="B179" s="2">
        <v>45863.265390104163</v>
      </c>
      <c r="C179">
        <v>14.99</v>
      </c>
      <c r="D179">
        <v>19.25</v>
      </c>
      <c r="E179" s="3">
        <v>14</v>
      </c>
      <c r="F179" s="1" t="s">
        <v>73</v>
      </c>
      <c r="G179" s="5">
        <f>_xlfn.XLOOKUP(history[[#This Row],[First Word]], Table4_2[First Word], Table4_2[Qty], "No encontrado")</f>
        <v>2</v>
      </c>
      <c r="H179" s="1">
        <f>history[[#This Row],[Qty]]*history[[#This Row],[MKM]]</f>
        <v>29.98</v>
      </c>
      <c r="I179" s="1">
        <f>history[[#This Row],[Qty]]*history[[#This Row],[Card Trader]]</f>
        <v>38.5</v>
      </c>
      <c r="J179" s="1">
        <f>history[[#This Row],[Total  MKM]]-history[[#This Row],[Total Card Trader]]</f>
        <v>-8.52</v>
      </c>
      <c r="K179" s="6">
        <f>history[[#This Row],[Total  MKM]]/history[[#This Row],[Total Card Trader]]</f>
        <v>0.77870129870129867</v>
      </c>
    </row>
    <row r="180" spans="1:11">
      <c r="A180" s="1" t="s">
        <v>4</v>
      </c>
      <c r="B180" s="2">
        <v>45863.265390104163</v>
      </c>
      <c r="C180">
        <v>15.99</v>
      </c>
      <c r="D180">
        <v>13.22</v>
      </c>
      <c r="E180" s="3">
        <v>16</v>
      </c>
      <c r="F180" s="1" t="s">
        <v>75</v>
      </c>
      <c r="G180" s="5">
        <f>_xlfn.XLOOKUP(history[[#This Row],[First Word]], Table4_2[First Word], Table4_2[Qty], "No encontrado")</f>
        <v>2</v>
      </c>
      <c r="H180" s="1">
        <f>history[[#This Row],[Qty]]*history[[#This Row],[MKM]]</f>
        <v>31.98</v>
      </c>
      <c r="I180" s="1">
        <f>history[[#This Row],[Qty]]*history[[#This Row],[Card Trader]]</f>
        <v>26.44</v>
      </c>
      <c r="J180" s="1">
        <f>history[[#This Row],[Total  MKM]]-history[[#This Row],[Total Card Trader]]</f>
        <v>5.5399999999999991</v>
      </c>
      <c r="K180" s="6">
        <f>history[[#This Row],[Total  MKM]]/history[[#This Row],[Total Card Trader]]</f>
        <v>1.2095310136157338</v>
      </c>
    </row>
    <row r="181" spans="1:11">
      <c r="A181" s="1" t="s">
        <v>5</v>
      </c>
      <c r="B181" s="2">
        <v>45863.265390104163</v>
      </c>
      <c r="C181">
        <v>18.5</v>
      </c>
      <c r="D181">
        <v>25.84</v>
      </c>
      <c r="E181" s="3">
        <v>16</v>
      </c>
      <c r="F181" s="1" t="s">
        <v>58</v>
      </c>
      <c r="G181" s="5">
        <f>_xlfn.XLOOKUP(history[[#This Row],[First Word]], Table4_2[First Word], Table4_2[Qty], "No encontrado")</f>
        <v>2</v>
      </c>
      <c r="H181" s="1">
        <f>history[[#This Row],[Qty]]*history[[#This Row],[MKM]]</f>
        <v>37</v>
      </c>
      <c r="I181" s="1">
        <f>history[[#This Row],[Qty]]*history[[#This Row],[Card Trader]]</f>
        <v>51.68</v>
      </c>
      <c r="J181" s="1">
        <f>history[[#This Row],[Total  MKM]]-history[[#This Row],[Total Card Trader]]</f>
        <v>-14.68</v>
      </c>
      <c r="K181" s="6">
        <f>history[[#This Row],[Total  MKM]]/history[[#This Row],[Total Card Trader]]</f>
        <v>0.71594427244582048</v>
      </c>
    </row>
    <row r="182" spans="1:11">
      <c r="A182" s="1" t="s">
        <v>0</v>
      </c>
      <c r="B182" s="2">
        <v>45863.27543519676</v>
      </c>
      <c r="C182">
        <v>74.989999999999995</v>
      </c>
      <c r="D182">
        <v>66.260000000000005</v>
      </c>
      <c r="E182" s="3">
        <v>65</v>
      </c>
      <c r="F182" s="1" t="s">
        <v>60</v>
      </c>
      <c r="G182" s="5">
        <f>_xlfn.XLOOKUP(history[[#This Row],[First Word]], Table4_2[First Word], Table4_2[Qty], "No encontrado")</f>
        <v>2</v>
      </c>
      <c r="H182" s="1">
        <f>history[[#This Row],[Qty]]*history[[#This Row],[MKM]]</f>
        <v>149.97999999999999</v>
      </c>
      <c r="I182" s="1">
        <f>history[[#This Row],[Qty]]*history[[#This Row],[Card Trader]]</f>
        <v>132.52000000000001</v>
      </c>
      <c r="J182" s="1">
        <f>history[[#This Row],[Total  MKM]]-history[[#This Row],[Total Card Trader]]</f>
        <v>17.45999999999998</v>
      </c>
      <c r="K182" s="6">
        <f>history[[#This Row],[Total  MKM]]/history[[#This Row],[Total Card Trader]]</f>
        <v>1.1317536975550859</v>
      </c>
    </row>
    <row r="183" spans="1:11">
      <c r="A183" s="1" t="s">
        <v>1</v>
      </c>
      <c r="B183" s="2">
        <v>45863.27543519676</v>
      </c>
      <c r="C183">
        <v>41.95</v>
      </c>
      <c r="D183">
        <v>49.27</v>
      </c>
      <c r="E183" s="3">
        <v>38</v>
      </c>
      <c r="F183" s="1" t="s">
        <v>68</v>
      </c>
      <c r="G183" s="5">
        <f>_xlfn.XLOOKUP(history[[#This Row],[First Word]], Table4_2[First Word], Table4_2[Qty], "No encontrado")</f>
        <v>1</v>
      </c>
      <c r="H183" s="1">
        <f>history[[#This Row],[Qty]]*history[[#This Row],[MKM]]</f>
        <v>41.95</v>
      </c>
      <c r="I183" s="1">
        <f>history[[#This Row],[Qty]]*history[[#This Row],[Card Trader]]</f>
        <v>49.27</v>
      </c>
      <c r="J183" s="1">
        <f>history[[#This Row],[Total  MKM]]-history[[#This Row],[Total Card Trader]]</f>
        <v>-7.32</v>
      </c>
      <c r="K183" s="6">
        <f>history[[#This Row],[Total  MKM]]/history[[#This Row],[Total Card Trader]]</f>
        <v>0.85143089100872738</v>
      </c>
    </row>
    <row r="184" spans="1:11">
      <c r="A184" s="1" t="s">
        <v>2</v>
      </c>
      <c r="B184" s="2">
        <v>45863.27543519676</v>
      </c>
      <c r="C184">
        <v>15</v>
      </c>
      <c r="D184">
        <v>23.39</v>
      </c>
      <c r="E184" s="3">
        <v>20</v>
      </c>
      <c r="F184" s="1" t="s">
        <v>59</v>
      </c>
      <c r="G184" s="5">
        <f>_xlfn.XLOOKUP(history[[#This Row],[First Word]], Table4_2[First Word], Table4_2[Qty], "No encontrado")</f>
        <v>1</v>
      </c>
      <c r="H184" s="1">
        <f>history[[#This Row],[Qty]]*history[[#This Row],[MKM]]</f>
        <v>15</v>
      </c>
      <c r="I184" s="1">
        <f>history[[#This Row],[Qty]]*history[[#This Row],[Card Trader]]</f>
        <v>23.39</v>
      </c>
      <c r="J184" s="1">
        <f>history[[#This Row],[Total  MKM]]-history[[#This Row],[Total Card Trader]]</f>
        <v>-8.39</v>
      </c>
      <c r="K184" s="6">
        <f>history[[#This Row],[Total  MKM]]/history[[#This Row],[Total Card Trader]]</f>
        <v>0.64129970072680631</v>
      </c>
    </row>
    <row r="185" spans="1:11">
      <c r="A185" s="1" t="s">
        <v>3</v>
      </c>
      <c r="B185" s="2">
        <v>45863.27543519676</v>
      </c>
      <c r="C185">
        <v>14.99</v>
      </c>
      <c r="D185">
        <v>19.25</v>
      </c>
      <c r="E185" s="3">
        <v>14</v>
      </c>
      <c r="F185" s="1" t="s">
        <v>73</v>
      </c>
      <c r="G185" s="5">
        <f>_xlfn.XLOOKUP(history[[#This Row],[First Word]], Table4_2[First Word], Table4_2[Qty], "No encontrado")</f>
        <v>2</v>
      </c>
      <c r="H185" s="1">
        <f>history[[#This Row],[Qty]]*history[[#This Row],[MKM]]</f>
        <v>29.98</v>
      </c>
      <c r="I185" s="1">
        <f>history[[#This Row],[Qty]]*history[[#This Row],[Card Trader]]</f>
        <v>38.5</v>
      </c>
      <c r="J185" s="1">
        <f>history[[#This Row],[Total  MKM]]-history[[#This Row],[Total Card Trader]]</f>
        <v>-8.52</v>
      </c>
      <c r="K185" s="6">
        <f>history[[#This Row],[Total  MKM]]/history[[#This Row],[Total Card Trader]]</f>
        <v>0.77870129870129867</v>
      </c>
    </row>
    <row r="186" spans="1:11">
      <c r="A186" s="1" t="s">
        <v>4</v>
      </c>
      <c r="B186" s="2">
        <v>45863.27543519676</v>
      </c>
      <c r="C186">
        <v>15.99</v>
      </c>
      <c r="D186">
        <v>13.22</v>
      </c>
      <c r="E186" s="3">
        <v>16</v>
      </c>
      <c r="F186" s="1" t="s">
        <v>75</v>
      </c>
      <c r="G186" s="5">
        <f>_xlfn.XLOOKUP(history[[#This Row],[First Word]], Table4_2[First Word], Table4_2[Qty], "No encontrado")</f>
        <v>2</v>
      </c>
      <c r="H186" s="1">
        <f>history[[#This Row],[Qty]]*history[[#This Row],[MKM]]</f>
        <v>31.98</v>
      </c>
      <c r="I186" s="1">
        <f>history[[#This Row],[Qty]]*history[[#This Row],[Card Trader]]</f>
        <v>26.44</v>
      </c>
      <c r="J186" s="1">
        <f>history[[#This Row],[Total  MKM]]-history[[#This Row],[Total Card Trader]]</f>
        <v>5.5399999999999991</v>
      </c>
      <c r="K186" s="6">
        <f>history[[#This Row],[Total  MKM]]/history[[#This Row],[Total Card Trader]]</f>
        <v>1.2095310136157338</v>
      </c>
    </row>
    <row r="187" spans="1:11">
      <c r="A187" s="1" t="s">
        <v>5</v>
      </c>
      <c r="B187" s="2">
        <v>45863.27543519676</v>
      </c>
      <c r="C187">
        <v>18.5</v>
      </c>
      <c r="D187">
        <v>25.84</v>
      </c>
      <c r="E187" s="3">
        <v>16</v>
      </c>
      <c r="F187" s="1" t="s">
        <v>58</v>
      </c>
      <c r="G187" s="5">
        <f>_xlfn.XLOOKUP(history[[#This Row],[First Word]], Table4_2[First Word], Table4_2[Qty], "No encontrado")</f>
        <v>2</v>
      </c>
      <c r="H187" s="1">
        <f>history[[#This Row],[Qty]]*history[[#This Row],[MKM]]</f>
        <v>37</v>
      </c>
      <c r="I187" s="1">
        <f>history[[#This Row],[Qty]]*history[[#This Row],[Card Trader]]</f>
        <v>51.68</v>
      </c>
      <c r="J187" s="1">
        <f>history[[#This Row],[Total  MKM]]-history[[#This Row],[Total Card Trader]]</f>
        <v>-14.68</v>
      </c>
      <c r="K187" s="6">
        <f>history[[#This Row],[Total  MKM]]/history[[#This Row],[Total Card Trader]]</f>
        <v>0.71594427244582048</v>
      </c>
    </row>
    <row r="188" spans="1:11">
      <c r="A188" s="1" t="s">
        <v>0</v>
      </c>
      <c r="B188" s="2">
        <v>45863.285849525462</v>
      </c>
      <c r="C188">
        <v>74.989999999999995</v>
      </c>
      <c r="D188">
        <v>66.260000000000005</v>
      </c>
      <c r="E188" s="3">
        <v>65</v>
      </c>
      <c r="F188" s="1" t="s">
        <v>60</v>
      </c>
      <c r="G188" s="5">
        <f>_xlfn.XLOOKUP(history[[#This Row],[First Word]], Table4_2[First Word], Table4_2[Qty], "No encontrado")</f>
        <v>2</v>
      </c>
      <c r="H188" s="1">
        <f>history[[#This Row],[Qty]]*history[[#This Row],[MKM]]</f>
        <v>149.97999999999999</v>
      </c>
      <c r="I188" s="1">
        <f>history[[#This Row],[Qty]]*history[[#This Row],[Card Trader]]</f>
        <v>132.52000000000001</v>
      </c>
      <c r="J188" s="1">
        <f>history[[#This Row],[Total  MKM]]-history[[#This Row],[Total Card Trader]]</f>
        <v>17.45999999999998</v>
      </c>
      <c r="K188" s="6">
        <f>history[[#This Row],[Total  MKM]]/history[[#This Row],[Total Card Trader]]</f>
        <v>1.1317536975550859</v>
      </c>
    </row>
    <row r="189" spans="1:11">
      <c r="A189" s="1" t="s">
        <v>1</v>
      </c>
      <c r="B189" s="2">
        <v>45863.285849525462</v>
      </c>
      <c r="C189">
        <v>41.95</v>
      </c>
      <c r="D189">
        <v>49.27</v>
      </c>
      <c r="E189" s="3">
        <v>38</v>
      </c>
      <c r="F189" s="1" t="s">
        <v>68</v>
      </c>
      <c r="G189" s="5">
        <f>_xlfn.XLOOKUP(history[[#This Row],[First Word]], Table4_2[First Word], Table4_2[Qty], "No encontrado")</f>
        <v>1</v>
      </c>
      <c r="H189" s="1">
        <f>history[[#This Row],[Qty]]*history[[#This Row],[MKM]]</f>
        <v>41.95</v>
      </c>
      <c r="I189" s="1">
        <f>history[[#This Row],[Qty]]*history[[#This Row],[Card Trader]]</f>
        <v>49.27</v>
      </c>
      <c r="J189" s="1">
        <f>history[[#This Row],[Total  MKM]]-history[[#This Row],[Total Card Trader]]</f>
        <v>-7.32</v>
      </c>
      <c r="K189" s="6">
        <f>history[[#This Row],[Total  MKM]]/history[[#This Row],[Total Card Trader]]</f>
        <v>0.85143089100872738</v>
      </c>
    </row>
    <row r="190" spans="1:11">
      <c r="A190" s="1" t="s">
        <v>2</v>
      </c>
      <c r="B190" s="2">
        <v>45863.285849525462</v>
      </c>
      <c r="C190">
        <v>15</v>
      </c>
      <c r="D190">
        <v>23.39</v>
      </c>
      <c r="E190" s="3">
        <v>20</v>
      </c>
      <c r="F190" s="1" t="s">
        <v>59</v>
      </c>
      <c r="G190" s="5">
        <f>_xlfn.XLOOKUP(history[[#This Row],[First Word]], Table4_2[First Word], Table4_2[Qty], "No encontrado")</f>
        <v>1</v>
      </c>
      <c r="H190" s="1">
        <f>history[[#This Row],[Qty]]*history[[#This Row],[MKM]]</f>
        <v>15</v>
      </c>
      <c r="I190" s="1">
        <f>history[[#This Row],[Qty]]*history[[#This Row],[Card Trader]]</f>
        <v>23.39</v>
      </c>
      <c r="J190" s="1">
        <f>history[[#This Row],[Total  MKM]]-history[[#This Row],[Total Card Trader]]</f>
        <v>-8.39</v>
      </c>
      <c r="K190" s="6">
        <f>history[[#This Row],[Total  MKM]]/history[[#This Row],[Total Card Trader]]</f>
        <v>0.64129970072680631</v>
      </c>
    </row>
    <row r="191" spans="1:11">
      <c r="A191" s="1" t="s">
        <v>3</v>
      </c>
      <c r="B191" s="2">
        <v>45863.285849525462</v>
      </c>
      <c r="C191">
        <v>14.99</v>
      </c>
      <c r="D191">
        <v>19.25</v>
      </c>
      <c r="E191" s="3">
        <v>14</v>
      </c>
      <c r="F191" s="1" t="s">
        <v>73</v>
      </c>
      <c r="G191" s="5">
        <f>_xlfn.XLOOKUP(history[[#This Row],[First Word]], Table4_2[First Word], Table4_2[Qty], "No encontrado")</f>
        <v>2</v>
      </c>
      <c r="H191" s="1">
        <f>history[[#This Row],[Qty]]*history[[#This Row],[MKM]]</f>
        <v>29.98</v>
      </c>
      <c r="I191" s="1">
        <f>history[[#This Row],[Qty]]*history[[#This Row],[Card Trader]]</f>
        <v>38.5</v>
      </c>
      <c r="J191" s="1">
        <f>history[[#This Row],[Total  MKM]]-history[[#This Row],[Total Card Trader]]</f>
        <v>-8.52</v>
      </c>
      <c r="K191" s="6">
        <f>history[[#This Row],[Total  MKM]]/history[[#This Row],[Total Card Trader]]</f>
        <v>0.77870129870129867</v>
      </c>
    </row>
    <row r="192" spans="1:11">
      <c r="A192" s="1" t="s">
        <v>4</v>
      </c>
      <c r="B192" s="2">
        <v>45863.285849525462</v>
      </c>
      <c r="C192">
        <v>15.99</v>
      </c>
      <c r="D192">
        <v>13.22</v>
      </c>
      <c r="E192" s="3">
        <v>16</v>
      </c>
      <c r="F192" s="1" t="s">
        <v>75</v>
      </c>
      <c r="G192" s="5">
        <f>_xlfn.XLOOKUP(history[[#This Row],[First Word]], Table4_2[First Word], Table4_2[Qty], "No encontrado")</f>
        <v>2</v>
      </c>
      <c r="H192" s="1">
        <f>history[[#This Row],[Qty]]*history[[#This Row],[MKM]]</f>
        <v>31.98</v>
      </c>
      <c r="I192" s="1">
        <f>history[[#This Row],[Qty]]*history[[#This Row],[Card Trader]]</f>
        <v>26.44</v>
      </c>
      <c r="J192" s="1">
        <f>history[[#This Row],[Total  MKM]]-history[[#This Row],[Total Card Trader]]</f>
        <v>5.5399999999999991</v>
      </c>
      <c r="K192" s="6">
        <f>history[[#This Row],[Total  MKM]]/history[[#This Row],[Total Card Trader]]</f>
        <v>1.2095310136157338</v>
      </c>
    </row>
    <row r="193" spans="1:11">
      <c r="A193" s="1" t="s">
        <v>5</v>
      </c>
      <c r="B193" s="2">
        <v>45863.285849525462</v>
      </c>
      <c r="C193">
        <v>18.5</v>
      </c>
      <c r="D193">
        <v>25.84</v>
      </c>
      <c r="E193" s="3">
        <v>16</v>
      </c>
      <c r="F193" s="1" t="s">
        <v>58</v>
      </c>
      <c r="G193" s="5">
        <f>_xlfn.XLOOKUP(history[[#This Row],[First Word]], Table4_2[First Word], Table4_2[Qty], "No encontrado")</f>
        <v>2</v>
      </c>
      <c r="H193" s="1">
        <f>history[[#This Row],[Qty]]*history[[#This Row],[MKM]]</f>
        <v>37</v>
      </c>
      <c r="I193" s="1">
        <f>history[[#This Row],[Qty]]*history[[#This Row],[Card Trader]]</f>
        <v>51.68</v>
      </c>
      <c r="J193" s="1">
        <f>history[[#This Row],[Total  MKM]]-history[[#This Row],[Total Card Trader]]</f>
        <v>-14.68</v>
      </c>
      <c r="K193" s="6">
        <f>history[[#This Row],[Total  MKM]]/history[[#This Row],[Total Card Trader]]</f>
        <v>0.71594427244582048</v>
      </c>
    </row>
    <row r="194" spans="1:11">
      <c r="A194" s="1" t="s">
        <v>0</v>
      </c>
      <c r="B194" s="2">
        <v>45863.296275983797</v>
      </c>
      <c r="C194">
        <v>74.989999999999995</v>
      </c>
      <c r="D194">
        <v>66.260000000000005</v>
      </c>
      <c r="E194" s="3">
        <v>65</v>
      </c>
      <c r="F194" s="1" t="s">
        <v>60</v>
      </c>
      <c r="G194" s="5">
        <f>_xlfn.XLOOKUP(history[[#This Row],[First Word]], Table4_2[First Word], Table4_2[Qty], "No encontrado")</f>
        <v>2</v>
      </c>
      <c r="H194" s="1">
        <f>history[[#This Row],[Qty]]*history[[#This Row],[MKM]]</f>
        <v>149.97999999999999</v>
      </c>
      <c r="I194" s="1">
        <f>history[[#This Row],[Qty]]*history[[#This Row],[Card Trader]]</f>
        <v>132.52000000000001</v>
      </c>
      <c r="J194" s="1">
        <f>history[[#This Row],[Total  MKM]]-history[[#This Row],[Total Card Trader]]</f>
        <v>17.45999999999998</v>
      </c>
      <c r="K194" s="6">
        <f>history[[#This Row],[Total  MKM]]/history[[#This Row],[Total Card Trader]]</f>
        <v>1.1317536975550859</v>
      </c>
    </row>
    <row r="195" spans="1:11">
      <c r="A195" s="1" t="s">
        <v>1</v>
      </c>
      <c r="B195" s="2">
        <v>45863.296275983797</v>
      </c>
      <c r="C195">
        <v>41.95</v>
      </c>
      <c r="D195">
        <v>49.27</v>
      </c>
      <c r="E195" s="3">
        <v>38</v>
      </c>
      <c r="F195" s="1" t="s">
        <v>68</v>
      </c>
      <c r="G195" s="5">
        <f>_xlfn.XLOOKUP(history[[#This Row],[First Word]], Table4_2[First Word], Table4_2[Qty], "No encontrado")</f>
        <v>1</v>
      </c>
      <c r="H195" s="1">
        <f>history[[#This Row],[Qty]]*history[[#This Row],[MKM]]</f>
        <v>41.95</v>
      </c>
      <c r="I195" s="1">
        <f>history[[#This Row],[Qty]]*history[[#This Row],[Card Trader]]</f>
        <v>49.27</v>
      </c>
      <c r="J195" s="1">
        <f>history[[#This Row],[Total  MKM]]-history[[#This Row],[Total Card Trader]]</f>
        <v>-7.32</v>
      </c>
      <c r="K195" s="6">
        <f>history[[#This Row],[Total  MKM]]/history[[#This Row],[Total Card Trader]]</f>
        <v>0.85143089100872738</v>
      </c>
    </row>
    <row r="196" spans="1:11">
      <c r="A196" s="1" t="s">
        <v>2</v>
      </c>
      <c r="B196" s="2">
        <v>45863.296275983797</v>
      </c>
      <c r="C196">
        <v>15</v>
      </c>
      <c r="D196">
        <v>23.39</v>
      </c>
      <c r="E196" s="3">
        <v>20</v>
      </c>
      <c r="F196" s="1" t="s">
        <v>59</v>
      </c>
      <c r="G196" s="5">
        <f>_xlfn.XLOOKUP(history[[#This Row],[First Word]], Table4_2[First Word], Table4_2[Qty], "No encontrado")</f>
        <v>1</v>
      </c>
      <c r="H196" s="1">
        <f>history[[#This Row],[Qty]]*history[[#This Row],[MKM]]</f>
        <v>15</v>
      </c>
      <c r="I196" s="1">
        <f>history[[#This Row],[Qty]]*history[[#This Row],[Card Trader]]</f>
        <v>23.39</v>
      </c>
      <c r="J196" s="1">
        <f>history[[#This Row],[Total  MKM]]-history[[#This Row],[Total Card Trader]]</f>
        <v>-8.39</v>
      </c>
      <c r="K196" s="6">
        <f>history[[#This Row],[Total  MKM]]/history[[#This Row],[Total Card Trader]]</f>
        <v>0.64129970072680631</v>
      </c>
    </row>
    <row r="197" spans="1:11">
      <c r="A197" s="1" t="s">
        <v>3</v>
      </c>
      <c r="B197" s="2">
        <v>45863.296275983797</v>
      </c>
      <c r="C197">
        <v>14.99</v>
      </c>
      <c r="D197">
        <v>19.25</v>
      </c>
      <c r="E197" s="3">
        <v>14</v>
      </c>
      <c r="F197" s="1" t="s">
        <v>73</v>
      </c>
      <c r="G197" s="5">
        <f>_xlfn.XLOOKUP(history[[#This Row],[First Word]], Table4_2[First Word], Table4_2[Qty], "No encontrado")</f>
        <v>2</v>
      </c>
      <c r="H197" s="1">
        <f>history[[#This Row],[Qty]]*history[[#This Row],[MKM]]</f>
        <v>29.98</v>
      </c>
      <c r="I197" s="1">
        <f>history[[#This Row],[Qty]]*history[[#This Row],[Card Trader]]</f>
        <v>38.5</v>
      </c>
      <c r="J197" s="1">
        <f>history[[#This Row],[Total  MKM]]-history[[#This Row],[Total Card Trader]]</f>
        <v>-8.52</v>
      </c>
      <c r="K197" s="6">
        <f>history[[#This Row],[Total  MKM]]/history[[#This Row],[Total Card Trader]]</f>
        <v>0.77870129870129867</v>
      </c>
    </row>
    <row r="198" spans="1:11">
      <c r="A198" s="1" t="s">
        <v>4</v>
      </c>
      <c r="B198" s="2">
        <v>45863.296275983797</v>
      </c>
      <c r="C198">
        <v>15.99</v>
      </c>
      <c r="D198">
        <v>13.22</v>
      </c>
      <c r="E198" s="3">
        <v>16</v>
      </c>
      <c r="F198" s="1" t="s">
        <v>75</v>
      </c>
      <c r="G198" s="5">
        <f>_xlfn.XLOOKUP(history[[#This Row],[First Word]], Table4_2[First Word], Table4_2[Qty], "No encontrado")</f>
        <v>2</v>
      </c>
      <c r="H198" s="1">
        <f>history[[#This Row],[Qty]]*history[[#This Row],[MKM]]</f>
        <v>31.98</v>
      </c>
      <c r="I198" s="1">
        <f>history[[#This Row],[Qty]]*history[[#This Row],[Card Trader]]</f>
        <v>26.44</v>
      </c>
      <c r="J198" s="1">
        <f>history[[#This Row],[Total  MKM]]-history[[#This Row],[Total Card Trader]]</f>
        <v>5.5399999999999991</v>
      </c>
      <c r="K198" s="6">
        <f>history[[#This Row],[Total  MKM]]/history[[#This Row],[Total Card Trader]]</f>
        <v>1.2095310136157338</v>
      </c>
    </row>
    <row r="199" spans="1:11">
      <c r="A199" s="1" t="s">
        <v>5</v>
      </c>
      <c r="B199" s="2">
        <v>45863.296275983797</v>
      </c>
      <c r="C199">
        <v>18.5</v>
      </c>
      <c r="D199">
        <v>25.84</v>
      </c>
      <c r="E199" s="3">
        <v>16</v>
      </c>
      <c r="F199" s="1" t="s">
        <v>58</v>
      </c>
      <c r="G199" s="5">
        <f>_xlfn.XLOOKUP(history[[#This Row],[First Word]], Table4_2[First Word], Table4_2[Qty], "No encontrado")</f>
        <v>2</v>
      </c>
      <c r="H199" s="1">
        <f>history[[#This Row],[Qty]]*history[[#This Row],[MKM]]</f>
        <v>37</v>
      </c>
      <c r="I199" s="1">
        <f>history[[#This Row],[Qty]]*history[[#This Row],[Card Trader]]</f>
        <v>51.68</v>
      </c>
      <c r="J199" s="1">
        <f>history[[#This Row],[Total  MKM]]-history[[#This Row],[Total Card Trader]]</f>
        <v>-14.68</v>
      </c>
      <c r="K199" s="6">
        <f>history[[#This Row],[Total  MKM]]/history[[#This Row],[Total Card Trader]]</f>
        <v>0.71594427244582048</v>
      </c>
    </row>
    <row r="200" spans="1:11">
      <c r="A200" s="1" t="s">
        <v>0</v>
      </c>
      <c r="B200" s="2">
        <v>45863.30668829861</v>
      </c>
      <c r="C200">
        <v>74.989999999999995</v>
      </c>
      <c r="D200">
        <v>66.260000000000005</v>
      </c>
      <c r="E200" s="3">
        <v>65</v>
      </c>
      <c r="F200" s="1" t="s">
        <v>60</v>
      </c>
      <c r="G200" s="5">
        <f>_xlfn.XLOOKUP(history[[#This Row],[First Word]], Table4_2[First Word], Table4_2[Qty], "No encontrado")</f>
        <v>2</v>
      </c>
      <c r="H200" s="1">
        <f>history[[#This Row],[Qty]]*history[[#This Row],[MKM]]</f>
        <v>149.97999999999999</v>
      </c>
      <c r="I200" s="1">
        <f>history[[#This Row],[Qty]]*history[[#This Row],[Card Trader]]</f>
        <v>132.52000000000001</v>
      </c>
      <c r="J200" s="1">
        <f>history[[#This Row],[Total  MKM]]-history[[#This Row],[Total Card Trader]]</f>
        <v>17.45999999999998</v>
      </c>
      <c r="K200" s="6">
        <f>history[[#This Row],[Total  MKM]]/history[[#This Row],[Total Card Trader]]</f>
        <v>1.1317536975550859</v>
      </c>
    </row>
    <row r="201" spans="1:11">
      <c r="A201" s="1" t="s">
        <v>1</v>
      </c>
      <c r="B201" s="2">
        <v>45863.30668829861</v>
      </c>
      <c r="C201">
        <v>41.95</v>
      </c>
      <c r="D201">
        <v>49.27</v>
      </c>
      <c r="E201" s="3">
        <v>38</v>
      </c>
      <c r="F201" s="1" t="s">
        <v>68</v>
      </c>
      <c r="G201" s="5">
        <f>_xlfn.XLOOKUP(history[[#This Row],[First Word]], Table4_2[First Word], Table4_2[Qty], "No encontrado")</f>
        <v>1</v>
      </c>
      <c r="H201" s="1">
        <f>history[[#This Row],[Qty]]*history[[#This Row],[MKM]]</f>
        <v>41.95</v>
      </c>
      <c r="I201" s="1">
        <f>history[[#This Row],[Qty]]*history[[#This Row],[Card Trader]]</f>
        <v>49.27</v>
      </c>
      <c r="J201" s="1">
        <f>history[[#This Row],[Total  MKM]]-history[[#This Row],[Total Card Trader]]</f>
        <v>-7.32</v>
      </c>
      <c r="K201" s="6">
        <f>history[[#This Row],[Total  MKM]]/history[[#This Row],[Total Card Trader]]</f>
        <v>0.85143089100872738</v>
      </c>
    </row>
    <row r="202" spans="1:11">
      <c r="A202" s="1" t="s">
        <v>2</v>
      </c>
      <c r="B202" s="2">
        <v>45863.30668829861</v>
      </c>
      <c r="C202">
        <v>15</v>
      </c>
      <c r="D202">
        <v>23.39</v>
      </c>
      <c r="E202" s="3">
        <v>20</v>
      </c>
      <c r="F202" s="1" t="s">
        <v>59</v>
      </c>
      <c r="G202" s="5">
        <f>_xlfn.XLOOKUP(history[[#This Row],[First Word]], Table4_2[First Word], Table4_2[Qty], "No encontrado")</f>
        <v>1</v>
      </c>
      <c r="H202" s="1">
        <f>history[[#This Row],[Qty]]*history[[#This Row],[MKM]]</f>
        <v>15</v>
      </c>
      <c r="I202" s="1">
        <f>history[[#This Row],[Qty]]*history[[#This Row],[Card Trader]]</f>
        <v>23.39</v>
      </c>
      <c r="J202" s="1">
        <f>history[[#This Row],[Total  MKM]]-history[[#This Row],[Total Card Trader]]</f>
        <v>-8.39</v>
      </c>
      <c r="K202" s="6">
        <f>history[[#This Row],[Total  MKM]]/history[[#This Row],[Total Card Trader]]</f>
        <v>0.64129970072680631</v>
      </c>
    </row>
    <row r="203" spans="1:11">
      <c r="A203" s="1" t="s">
        <v>3</v>
      </c>
      <c r="B203" s="2">
        <v>45863.30668829861</v>
      </c>
      <c r="C203">
        <v>14.99</v>
      </c>
      <c r="D203">
        <v>19.25</v>
      </c>
      <c r="E203" s="3">
        <v>14</v>
      </c>
      <c r="F203" s="1" t="s">
        <v>73</v>
      </c>
      <c r="G203" s="5">
        <f>_xlfn.XLOOKUP(history[[#This Row],[First Word]], Table4_2[First Word], Table4_2[Qty], "No encontrado")</f>
        <v>2</v>
      </c>
      <c r="H203" s="1">
        <f>history[[#This Row],[Qty]]*history[[#This Row],[MKM]]</f>
        <v>29.98</v>
      </c>
      <c r="I203" s="1">
        <f>history[[#This Row],[Qty]]*history[[#This Row],[Card Trader]]</f>
        <v>38.5</v>
      </c>
      <c r="J203" s="1">
        <f>history[[#This Row],[Total  MKM]]-history[[#This Row],[Total Card Trader]]</f>
        <v>-8.52</v>
      </c>
      <c r="K203" s="6">
        <f>history[[#This Row],[Total  MKM]]/history[[#This Row],[Total Card Trader]]</f>
        <v>0.77870129870129867</v>
      </c>
    </row>
    <row r="204" spans="1:11">
      <c r="A204" s="1" t="s">
        <v>4</v>
      </c>
      <c r="B204" s="2">
        <v>45863.30668829861</v>
      </c>
      <c r="C204">
        <v>15.99</v>
      </c>
      <c r="D204">
        <v>13.22</v>
      </c>
      <c r="E204" s="3">
        <v>16</v>
      </c>
      <c r="F204" s="1" t="s">
        <v>75</v>
      </c>
      <c r="G204" s="5">
        <f>_xlfn.XLOOKUP(history[[#This Row],[First Word]], Table4_2[First Word], Table4_2[Qty], "No encontrado")</f>
        <v>2</v>
      </c>
      <c r="H204" s="1">
        <f>history[[#This Row],[Qty]]*history[[#This Row],[MKM]]</f>
        <v>31.98</v>
      </c>
      <c r="I204" s="1">
        <f>history[[#This Row],[Qty]]*history[[#This Row],[Card Trader]]</f>
        <v>26.44</v>
      </c>
      <c r="J204" s="1">
        <f>history[[#This Row],[Total  MKM]]-history[[#This Row],[Total Card Trader]]</f>
        <v>5.5399999999999991</v>
      </c>
      <c r="K204" s="6">
        <f>history[[#This Row],[Total  MKM]]/history[[#This Row],[Total Card Trader]]</f>
        <v>1.2095310136157338</v>
      </c>
    </row>
    <row r="205" spans="1:11">
      <c r="A205" s="1" t="s">
        <v>5</v>
      </c>
      <c r="B205" s="2">
        <v>45863.30668829861</v>
      </c>
      <c r="C205">
        <v>18.5</v>
      </c>
      <c r="D205">
        <v>25.84</v>
      </c>
      <c r="E205" s="3">
        <v>16</v>
      </c>
      <c r="F205" s="1" t="s">
        <v>58</v>
      </c>
      <c r="G205" s="5">
        <f>_xlfn.XLOOKUP(history[[#This Row],[First Word]], Table4_2[First Word], Table4_2[Qty], "No encontrado")</f>
        <v>2</v>
      </c>
      <c r="H205" s="1">
        <f>history[[#This Row],[Qty]]*history[[#This Row],[MKM]]</f>
        <v>37</v>
      </c>
      <c r="I205" s="1">
        <f>history[[#This Row],[Qty]]*history[[#This Row],[Card Trader]]</f>
        <v>51.68</v>
      </c>
      <c r="J205" s="1">
        <f>history[[#This Row],[Total  MKM]]-history[[#This Row],[Total Card Trader]]</f>
        <v>-14.68</v>
      </c>
      <c r="K205" s="6">
        <f>history[[#This Row],[Total  MKM]]/history[[#This Row],[Total Card Trader]]</f>
        <v>0.71594427244582048</v>
      </c>
    </row>
    <row r="206" spans="1:11">
      <c r="A206" s="1" t="s">
        <v>0</v>
      </c>
      <c r="B206" s="2">
        <v>45863.317099131942</v>
      </c>
      <c r="C206">
        <v>74.989999999999995</v>
      </c>
      <c r="D206">
        <v>66.260000000000005</v>
      </c>
      <c r="E206" s="3">
        <v>65</v>
      </c>
      <c r="F206" s="1" t="s">
        <v>60</v>
      </c>
      <c r="G206" s="5">
        <f>_xlfn.XLOOKUP(history[[#This Row],[First Word]], Table4_2[First Word], Table4_2[Qty], "No encontrado")</f>
        <v>2</v>
      </c>
      <c r="H206" s="1">
        <f>history[[#This Row],[Qty]]*history[[#This Row],[MKM]]</f>
        <v>149.97999999999999</v>
      </c>
      <c r="I206" s="1">
        <f>history[[#This Row],[Qty]]*history[[#This Row],[Card Trader]]</f>
        <v>132.52000000000001</v>
      </c>
      <c r="J206" s="1">
        <f>history[[#This Row],[Total  MKM]]-history[[#This Row],[Total Card Trader]]</f>
        <v>17.45999999999998</v>
      </c>
      <c r="K206" s="6">
        <f>history[[#This Row],[Total  MKM]]/history[[#This Row],[Total Card Trader]]</f>
        <v>1.1317536975550859</v>
      </c>
    </row>
    <row r="207" spans="1:11">
      <c r="A207" s="1" t="s">
        <v>1</v>
      </c>
      <c r="B207" s="2">
        <v>45863.317099131942</v>
      </c>
      <c r="C207">
        <v>41.95</v>
      </c>
      <c r="D207">
        <v>49.27</v>
      </c>
      <c r="E207" s="3">
        <v>38</v>
      </c>
      <c r="F207" s="1" t="s">
        <v>68</v>
      </c>
      <c r="G207" s="5">
        <f>_xlfn.XLOOKUP(history[[#This Row],[First Word]], Table4_2[First Word], Table4_2[Qty], "No encontrado")</f>
        <v>1</v>
      </c>
      <c r="H207" s="1">
        <f>history[[#This Row],[Qty]]*history[[#This Row],[MKM]]</f>
        <v>41.95</v>
      </c>
      <c r="I207" s="1">
        <f>history[[#This Row],[Qty]]*history[[#This Row],[Card Trader]]</f>
        <v>49.27</v>
      </c>
      <c r="J207" s="1">
        <f>history[[#This Row],[Total  MKM]]-history[[#This Row],[Total Card Trader]]</f>
        <v>-7.32</v>
      </c>
      <c r="K207" s="6">
        <f>history[[#This Row],[Total  MKM]]/history[[#This Row],[Total Card Trader]]</f>
        <v>0.85143089100872738</v>
      </c>
    </row>
    <row r="208" spans="1:11">
      <c r="A208" s="1" t="s">
        <v>2</v>
      </c>
      <c r="B208" s="2">
        <v>45863.317099131942</v>
      </c>
      <c r="C208">
        <v>15</v>
      </c>
      <c r="D208">
        <v>23.39</v>
      </c>
      <c r="E208" s="3">
        <v>20</v>
      </c>
      <c r="F208" s="1" t="s">
        <v>59</v>
      </c>
      <c r="G208" s="5">
        <f>_xlfn.XLOOKUP(history[[#This Row],[First Word]], Table4_2[First Word], Table4_2[Qty], "No encontrado")</f>
        <v>1</v>
      </c>
      <c r="H208" s="1">
        <f>history[[#This Row],[Qty]]*history[[#This Row],[MKM]]</f>
        <v>15</v>
      </c>
      <c r="I208" s="1">
        <f>history[[#This Row],[Qty]]*history[[#This Row],[Card Trader]]</f>
        <v>23.39</v>
      </c>
      <c r="J208" s="1">
        <f>history[[#This Row],[Total  MKM]]-history[[#This Row],[Total Card Trader]]</f>
        <v>-8.39</v>
      </c>
      <c r="K208" s="6">
        <f>history[[#This Row],[Total  MKM]]/history[[#This Row],[Total Card Trader]]</f>
        <v>0.64129970072680631</v>
      </c>
    </row>
    <row r="209" spans="1:11">
      <c r="A209" s="1" t="s">
        <v>3</v>
      </c>
      <c r="B209" s="2">
        <v>45863.317099131942</v>
      </c>
      <c r="C209">
        <v>14.99</v>
      </c>
      <c r="D209">
        <v>19.25</v>
      </c>
      <c r="E209" s="3">
        <v>14</v>
      </c>
      <c r="F209" s="1" t="s">
        <v>73</v>
      </c>
      <c r="G209" s="5">
        <f>_xlfn.XLOOKUP(history[[#This Row],[First Word]], Table4_2[First Word], Table4_2[Qty], "No encontrado")</f>
        <v>2</v>
      </c>
      <c r="H209" s="1">
        <f>history[[#This Row],[Qty]]*history[[#This Row],[MKM]]</f>
        <v>29.98</v>
      </c>
      <c r="I209" s="1">
        <f>history[[#This Row],[Qty]]*history[[#This Row],[Card Trader]]</f>
        <v>38.5</v>
      </c>
      <c r="J209" s="1">
        <f>history[[#This Row],[Total  MKM]]-history[[#This Row],[Total Card Trader]]</f>
        <v>-8.52</v>
      </c>
      <c r="K209" s="6">
        <f>history[[#This Row],[Total  MKM]]/history[[#This Row],[Total Card Trader]]</f>
        <v>0.77870129870129867</v>
      </c>
    </row>
    <row r="210" spans="1:11">
      <c r="A210" s="1" t="s">
        <v>4</v>
      </c>
      <c r="B210" s="2">
        <v>45863.317099131942</v>
      </c>
      <c r="C210">
        <v>15.99</v>
      </c>
      <c r="D210">
        <v>13.22</v>
      </c>
      <c r="E210" s="3">
        <v>16</v>
      </c>
      <c r="F210" s="1" t="s">
        <v>75</v>
      </c>
      <c r="G210" s="5">
        <f>_xlfn.XLOOKUP(history[[#This Row],[First Word]], Table4_2[First Word], Table4_2[Qty], "No encontrado")</f>
        <v>2</v>
      </c>
      <c r="H210" s="1">
        <f>history[[#This Row],[Qty]]*history[[#This Row],[MKM]]</f>
        <v>31.98</v>
      </c>
      <c r="I210" s="1">
        <f>history[[#This Row],[Qty]]*history[[#This Row],[Card Trader]]</f>
        <v>26.44</v>
      </c>
      <c r="J210" s="1">
        <f>history[[#This Row],[Total  MKM]]-history[[#This Row],[Total Card Trader]]</f>
        <v>5.5399999999999991</v>
      </c>
      <c r="K210" s="6">
        <f>history[[#This Row],[Total  MKM]]/history[[#This Row],[Total Card Trader]]</f>
        <v>1.2095310136157338</v>
      </c>
    </row>
    <row r="211" spans="1:11">
      <c r="A211" s="1" t="s">
        <v>5</v>
      </c>
      <c r="B211" s="2">
        <v>45863.317099131942</v>
      </c>
      <c r="C211">
        <v>18.5</v>
      </c>
      <c r="D211">
        <v>25.84</v>
      </c>
      <c r="E211" s="3">
        <v>16</v>
      </c>
      <c r="F211" s="1" t="s">
        <v>58</v>
      </c>
      <c r="G211" s="5">
        <f>_xlfn.XLOOKUP(history[[#This Row],[First Word]], Table4_2[First Word], Table4_2[Qty], "No encontrado")</f>
        <v>2</v>
      </c>
      <c r="H211" s="1">
        <f>history[[#This Row],[Qty]]*history[[#This Row],[MKM]]</f>
        <v>37</v>
      </c>
      <c r="I211" s="1">
        <f>history[[#This Row],[Qty]]*history[[#This Row],[Card Trader]]</f>
        <v>51.68</v>
      </c>
      <c r="J211" s="1">
        <f>history[[#This Row],[Total  MKM]]-history[[#This Row],[Total Card Trader]]</f>
        <v>-14.68</v>
      </c>
      <c r="K211" s="6">
        <f>history[[#This Row],[Total  MKM]]/history[[#This Row],[Total Card Trader]]</f>
        <v>0.71594427244582048</v>
      </c>
    </row>
    <row r="212" spans="1:11">
      <c r="A212" s="1" t="s">
        <v>0</v>
      </c>
      <c r="B212" s="2">
        <v>45863.32751333333</v>
      </c>
      <c r="C212">
        <v>74.989999999999995</v>
      </c>
      <c r="D212">
        <v>66.260000000000005</v>
      </c>
      <c r="E212" s="3">
        <v>65</v>
      </c>
      <c r="F212" s="1" t="s">
        <v>60</v>
      </c>
      <c r="G212" s="5">
        <f>_xlfn.XLOOKUP(history[[#This Row],[First Word]], Table4_2[First Word], Table4_2[Qty], "No encontrado")</f>
        <v>2</v>
      </c>
      <c r="H212" s="1">
        <f>history[[#This Row],[Qty]]*history[[#This Row],[MKM]]</f>
        <v>149.97999999999999</v>
      </c>
      <c r="I212" s="1">
        <f>history[[#This Row],[Qty]]*history[[#This Row],[Card Trader]]</f>
        <v>132.52000000000001</v>
      </c>
      <c r="J212" s="1">
        <f>history[[#This Row],[Total  MKM]]-history[[#This Row],[Total Card Trader]]</f>
        <v>17.45999999999998</v>
      </c>
      <c r="K212" s="6">
        <f>history[[#This Row],[Total  MKM]]/history[[#This Row],[Total Card Trader]]</f>
        <v>1.1317536975550859</v>
      </c>
    </row>
    <row r="213" spans="1:11">
      <c r="A213" s="1" t="s">
        <v>1</v>
      </c>
      <c r="B213" s="2">
        <v>45863.32751333333</v>
      </c>
      <c r="C213">
        <v>41.95</v>
      </c>
      <c r="D213">
        <v>49.27</v>
      </c>
      <c r="E213" s="3">
        <v>38</v>
      </c>
      <c r="F213" s="1" t="s">
        <v>68</v>
      </c>
      <c r="G213" s="5">
        <f>_xlfn.XLOOKUP(history[[#This Row],[First Word]], Table4_2[First Word], Table4_2[Qty], "No encontrado")</f>
        <v>1</v>
      </c>
      <c r="H213" s="1">
        <f>history[[#This Row],[Qty]]*history[[#This Row],[MKM]]</f>
        <v>41.95</v>
      </c>
      <c r="I213" s="1">
        <f>history[[#This Row],[Qty]]*history[[#This Row],[Card Trader]]</f>
        <v>49.27</v>
      </c>
      <c r="J213" s="1">
        <f>history[[#This Row],[Total  MKM]]-history[[#This Row],[Total Card Trader]]</f>
        <v>-7.32</v>
      </c>
      <c r="K213" s="6">
        <f>history[[#This Row],[Total  MKM]]/history[[#This Row],[Total Card Trader]]</f>
        <v>0.85143089100872738</v>
      </c>
    </row>
    <row r="214" spans="1:11">
      <c r="A214" s="1" t="s">
        <v>2</v>
      </c>
      <c r="B214" s="2">
        <v>45863.32751333333</v>
      </c>
      <c r="C214">
        <v>15</v>
      </c>
      <c r="D214">
        <v>23.39</v>
      </c>
      <c r="E214" s="3">
        <v>20</v>
      </c>
      <c r="F214" s="1" t="s">
        <v>59</v>
      </c>
      <c r="G214" s="5">
        <f>_xlfn.XLOOKUP(history[[#This Row],[First Word]], Table4_2[First Word], Table4_2[Qty], "No encontrado")</f>
        <v>1</v>
      </c>
      <c r="H214" s="1">
        <f>history[[#This Row],[Qty]]*history[[#This Row],[MKM]]</f>
        <v>15</v>
      </c>
      <c r="I214" s="1">
        <f>history[[#This Row],[Qty]]*history[[#This Row],[Card Trader]]</f>
        <v>23.39</v>
      </c>
      <c r="J214" s="1">
        <f>history[[#This Row],[Total  MKM]]-history[[#This Row],[Total Card Trader]]</f>
        <v>-8.39</v>
      </c>
      <c r="K214" s="6">
        <f>history[[#This Row],[Total  MKM]]/history[[#This Row],[Total Card Trader]]</f>
        <v>0.64129970072680631</v>
      </c>
    </row>
    <row r="215" spans="1:11">
      <c r="A215" s="1" t="s">
        <v>3</v>
      </c>
      <c r="B215" s="2">
        <v>45863.32751333333</v>
      </c>
      <c r="C215">
        <v>14.99</v>
      </c>
      <c r="D215">
        <v>19.25</v>
      </c>
      <c r="E215" s="3">
        <v>14</v>
      </c>
      <c r="F215" s="1" t="s">
        <v>73</v>
      </c>
      <c r="G215" s="5">
        <f>_xlfn.XLOOKUP(history[[#This Row],[First Word]], Table4_2[First Word], Table4_2[Qty], "No encontrado")</f>
        <v>2</v>
      </c>
      <c r="H215" s="1">
        <f>history[[#This Row],[Qty]]*history[[#This Row],[MKM]]</f>
        <v>29.98</v>
      </c>
      <c r="I215" s="1">
        <f>history[[#This Row],[Qty]]*history[[#This Row],[Card Trader]]</f>
        <v>38.5</v>
      </c>
      <c r="J215" s="1">
        <f>history[[#This Row],[Total  MKM]]-history[[#This Row],[Total Card Trader]]</f>
        <v>-8.52</v>
      </c>
      <c r="K215" s="6">
        <f>history[[#This Row],[Total  MKM]]/history[[#This Row],[Total Card Trader]]</f>
        <v>0.77870129870129867</v>
      </c>
    </row>
    <row r="216" spans="1:11">
      <c r="A216" s="1" t="s">
        <v>4</v>
      </c>
      <c r="B216" s="2">
        <v>45863.32751333333</v>
      </c>
      <c r="C216">
        <v>15.99</v>
      </c>
      <c r="D216">
        <v>13.22</v>
      </c>
      <c r="E216" s="3">
        <v>16</v>
      </c>
      <c r="F216" s="1" t="s">
        <v>75</v>
      </c>
      <c r="G216" s="5">
        <f>_xlfn.XLOOKUP(history[[#This Row],[First Word]], Table4_2[First Word], Table4_2[Qty], "No encontrado")</f>
        <v>2</v>
      </c>
      <c r="H216" s="1">
        <f>history[[#This Row],[Qty]]*history[[#This Row],[MKM]]</f>
        <v>31.98</v>
      </c>
      <c r="I216" s="1">
        <f>history[[#This Row],[Qty]]*history[[#This Row],[Card Trader]]</f>
        <v>26.44</v>
      </c>
      <c r="J216" s="1">
        <f>history[[#This Row],[Total  MKM]]-history[[#This Row],[Total Card Trader]]</f>
        <v>5.5399999999999991</v>
      </c>
      <c r="K216" s="6">
        <f>history[[#This Row],[Total  MKM]]/history[[#This Row],[Total Card Trader]]</f>
        <v>1.2095310136157338</v>
      </c>
    </row>
    <row r="217" spans="1:11">
      <c r="A217" s="1" t="s">
        <v>5</v>
      </c>
      <c r="B217" s="2">
        <v>45863.32751333333</v>
      </c>
      <c r="C217">
        <v>18.5</v>
      </c>
      <c r="D217">
        <v>25.84</v>
      </c>
      <c r="E217" s="3">
        <v>16</v>
      </c>
      <c r="F217" s="1" t="s">
        <v>58</v>
      </c>
      <c r="G217" s="5">
        <f>_xlfn.XLOOKUP(history[[#This Row],[First Word]], Table4_2[First Word], Table4_2[Qty], "No encontrado")</f>
        <v>2</v>
      </c>
      <c r="H217" s="1">
        <f>history[[#This Row],[Qty]]*history[[#This Row],[MKM]]</f>
        <v>37</v>
      </c>
      <c r="I217" s="1">
        <f>history[[#This Row],[Qty]]*history[[#This Row],[Card Trader]]</f>
        <v>51.68</v>
      </c>
      <c r="J217" s="1">
        <f>history[[#This Row],[Total  MKM]]-history[[#This Row],[Total Card Trader]]</f>
        <v>-14.68</v>
      </c>
      <c r="K217" s="6">
        <f>history[[#This Row],[Total  MKM]]/history[[#This Row],[Total Card Trader]]</f>
        <v>0.71594427244582048</v>
      </c>
    </row>
    <row r="218" spans="1:11">
      <c r="A218" s="1" t="s">
        <v>0</v>
      </c>
      <c r="B218" s="2">
        <v>45863.337938379627</v>
      </c>
      <c r="C218">
        <v>74.989999999999995</v>
      </c>
      <c r="D218">
        <v>66.260000000000005</v>
      </c>
      <c r="E218" s="3">
        <v>65</v>
      </c>
      <c r="F218" s="1" t="s">
        <v>60</v>
      </c>
      <c r="G218" s="5">
        <f>_xlfn.XLOOKUP(history[[#This Row],[First Word]], Table4_2[First Word], Table4_2[Qty], "No encontrado")</f>
        <v>2</v>
      </c>
      <c r="H218" s="1">
        <f>history[[#This Row],[Qty]]*history[[#This Row],[MKM]]</f>
        <v>149.97999999999999</v>
      </c>
      <c r="I218" s="1">
        <f>history[[#This Row],[Qty]]*history[[#This Row],[Card Trader]]</f>
        <v>132.52000000000001</v>
      </c>
      <c r="J218" s="1">
        <f>history[[#This Row],[Total  MKM]]-history[[#This Row],[Total Card Trader]]</f>
        <v>17.45999999999998</v>
      </c>
      <c r="K218" s="6">
        <f>history[[#This Row],[Total  MKM]]/history[[#This Row],[Total Card Trader]]</f>
        <v>1.1317536975550859</v>
      </c>
    </row>
    <row r="219" spans="1:11">
      <c r="A219" s="1" t="s">
        <v>1</v>
      </c>
      <c r="B219" s="2">
        <v>45863.337938379627</v>
      </c>
      <c r="C219">
        <v>41.95</v>
      </c>
      <c r="D219">
        <v>49.27</v>
      </c>
      <c r="E219" s="3">
        <v>38</v>
      </c>
      <c r="F219" s="1" t="s">
        <v>68</v>
      </c>
      <c r="G219" s="5">
        <f>_xlfn.XLOOKUP(history[[#This Row],[First Word]], Table4_2[First Word], Table4_2[Qty], "No encontrado")</f>
        <v>1</v>
      </c>
      <c r="H219" s="1">
        <f>history[[#This Row],[Qty]]*history[[#This Row],[MKM]]</f>
        <v>41.95</v>
      </c>
      <c r="I219" s="1">
        <f>history[[#This Row],[Qty]]*history[[#This Row],[Card Trader]]</f>
        <v>49.27</v>
      </c>
      <c r="J219" s="1">
        <f>history[[#This Row],[Total  MKM]]-history[[#This Row],[Total Card Trader]]</f>
        <v>-7.32</v>
      </c>
      <c r="K219" s="6">
        <f>history[[#This Row],[Total  MKM]]/history[[#This Row],[Total Card Trader]]</f>
        <v>0.85143089100872738</v>
      </c>
    </row>
    <row r="220" spans="1:11">
      <c r="A220" s="1" t="s">
        <v>2</v>
      </c>
      <c r="B220" s="2">
        <v>45863.337938379627</v>
      </c>
      <c r="C220">
        <v>15</v>
      </c>
      <c r="D220">
        <v>23.39</v>
      </c>
      <c r="E220" s="3">
        <v>20</v>
      </c>
      <c r="F220" s="1" t="s">
        <v>59</v>
      </c>
      <c r="G220" s="5">
        <f>_xlfn.XLOOKUP(history[[#This Row],[First Word]], Table4_2[First Word], Table4_2[Qty], "No encontrado")</f>
        <v>1</v>
      </c>
      <c r="H220" s="1">
        <f>history[[#This Row],[Qty]]*history[[#This Row],[MKM]]</f>
        <v>15</v>
      </c>
      <c r="I220" s="1">
        <f>history[[#This Row],[Qty]]*history[[#This Row],[Card Trader]]</f>
        <v>23.39</v>
      </c>
      <c r="J220" s="1">
        <f>history[[#This Row],[Total  MKM]]-history[[#This Row],[Total Card Trader]]</f>
        <v>-8.39</v>
      </c>
      <c r="K220" s="6">
        <f>history[[#This Row],[Total  MKM]]/history[[#This Row],[Total Card Trader]]</f>
        <v>0.64129970072680631</v>
      </c>
    </row>
    <row r="221" spans="1:11">
      <c r="A221" s="1" t="s">
        <v>3</v>
      </c>
      <c r="B221" s="2">
        <v>45863.337938379627</v>
      </c>
      <c r="C221">
        <v>14.99</v>
      </c>
      <c r="D221">
        <v>19.25</v>
      </c>
      <c r="E221" s="3">
        <v>14</v>
      </c>
      <c r="F221" s="1" t="s">
        <v>73</v>
      </c>
      <c r="G221" s="5">
        <f>_xlfn.XLOOKUP(history[[#This Row],[First Word]], Table4_2[First Word], Table4_2[Qty], "No encontrado")</f>
        <v>2</v>
      </c>
      <c r="H221" s="1">
        <f>history[[#This Row],[Qty]]*history[[#This Row],[MKM]]</f>
        <v>29.98</v>
      </c>
      <c r="I221" s="1">
        <f>history[[#This Row],[Qty]]*history[[#This Row],[Card Trader]]</f>
        <v>38.5</v>
      </c>
      <c r="J221" s="1">
        <f>history[[#This Row],[Total  MKM]]-history[[#This Row],[Total Card Trader]]</f>
        <v>-8.52</v>
      </c>
      <c r="K221" s="6">
        <f>history[[#This Row],[Total  MKM]]/history[[#This Row],[Total Card Trader]]</f>
        <v>0.77870129870129867</v>
      </c>
    </row>
    <row r="222" spans="1:11">
      <c r="A222" s="1" t="s">
        <v>4</v>
      </c>
      <c r="B222" s="2">
        <v>45863.337938379627</v>
      </c>
      <c r="C222">
        <v>15.99</v>
      </c>
      <c r="D222">
        <v>13.22</v>
      </c>
      <c r="E222" s="3">
        <v>16</v>
      </c>
      <c r="F222" s="1" t="s">
        <v>75</v>
      </c>
      <c r="G222" s="5">
        <f>_xlfn.XLOOKUP(history[[#This Row],[First Word]], Table4_2[First Word], Table4_2[Qty], "No encontrado")</f>
        <v>2</v>
      </c>
      <c r="H222" s="1">
        <f>history[[#This Row],[Qty]]*history[[#This Row],[MKM]]</f>
        <v>31.98</v>
      </c>
      <c r="I222" s="1">
        <f>history[[#This Row],[Qty]]*history[[#This Row],[Card Trader]]</f>
        <v>26.44</v>
      </c>
      <c r="J222" s="1">
        <f>history[[#This Row],[Total  MKM]]-history[[#This Row],[Total Card Trader]]</f>
        <v>5.5399999999999991</v>
      </c>
      <c r="K222" s="6">
        <f>history[[#This Row],[Total  MKM]]/history[[#This Row],[Total Card Trader]]</f>
        <v>1.2095310136157338</v>
      </c>
    </row>
    <row r="223" spans="1:11">
      <c r="A223" s="1" t="s">
        <v>5</v>
      </c>
      <c r="B223" s="2">
        <v>45863.337938379627</v>
      </c>
      <c r="C223">
        <v>18.5</v>
      </c>
      <c r="D223">
        <v>25.84</v>
      </c>
      <c r="E223" s="3">
        <v>16</v>
      </c>
      <c r="F223" s="1" t="s">
        <v>58</v>
      </c>
      <c r="G223" s="5">
        <f>_xlfn.XLOOKUP(history[[#This Row],[First Word]], Table4_2[First Word], Table4_2[Qty], "No encontrado")</f>
        <v>2</v>
      </c>
      <c r="H223" s="1">
        <f>history[[#This Row],[Qty]]*history[[#This Row],[MKM]]</f>
        <v>37</v>
      </c>
      <c r="I223" s="1">
        <f>history[[#This Row],[Qty]]*history[[#This Row],[Card Trader]]</f>
        <v>51.68</v>
      </c>
      <c r="J223" s="1">
        <f>history[[#This Row],[Total  MKM]]-history[[#This Row],[Total Card Trader]]</f>
        <v>-14.68</v>
      </c>
      <c r="K223" s="6">
        <f>history[[#This Row],[Total  MKM]]/history[[#This Row],[Total Card Trader]]</f>
        <v>0.71594427244582048</v>
      </c>
    </row>
    <row r="224" spans="1:11">
      <c r="A224" s="1" t="s">
        <v>0</v>
      </c>
      <c r="B224" s="2">
        <v>45863.348349791668</v>
      </c>
      <c r="C224">
        <v>74.989999999999995</v>
      </c>
      <c r="D224">
        <v>66.260000000000005</v>
      </c>
      <c r="E224" s="3">
        <v>65</v>
      </c>
      <c r="F224" s="1" t="s">
        <v>60</v>
      </c>
      <c r="G224" s="5">
        <f>_xlfn.XLOOKUP(history[[#This Row],[First Word]], Table4_2[First Word], Table4_2[Qty], "No encontrado")</f>
        <v>2</v>
      </c>
      <c r="H224" s="1">
        <f>history[[#This Row],[Qty]]*history[[#This Row],[MKM]]</f>
        <v>149.97999999999999</v>
      </c>
      <c r="I224" s="1">
        <f>history[[#This Row],[Qty]]*history[[#This Row],[Card Trader]]</f>
        <v>132.52000000000001</v>
      </c>
      <c r="J224" s="1">
        <f>history[[#This Row],[Total  MKM]]-history[[#This Row],[Total Card Trader]]</f>
        <v>17.45999999999998</v>
      </c>
      <c r="K224" s="6">
        <f>history[[#This Row],[Total  MKM]]/history[[#This Row],[Total Card Trader]]</f>
        <v>1.1317536975550859</v>
      </c>
    </row>
    <row r="225" spans="1:11">
      <c r="A225" s="1" t="s">
        <v>1</v>
      </c>
      <c r="B225" s="2">
        <v>45863.348349791668</v>
      </c>
      <c r="C225">
        <v>41.95</v>
      </c>
      <c r="D225">
        <v>49.27</v>
      </c>
      <c r="E225" s="3">
        <v>38</v>
      </c>
      <c r="F225" s="1" t="s">
        <v>68</v>
      </c>
      <c r="G225" s="5">
        <f>_xlfn.XLOOKUP(history[[#This Row],[First Word]], Table4_2[First Word], Table4_2[Qty], "No encontrado")</f>
        <v>1</v>
      </c>
      <c r="H225" s="1">
        <f>history[[#This Row],[Qty]]*history[[#This Row],[MKM]]</f>
        <v>41.95</v>
      </c>
      <c r="I225" s="1">
        <f>history[[#This Row],[Qty]]*history[[#This Row],[Card Trader]]</f>
        <v>49.27</v>
      </c>
      <c r="J225" s="1">
        <f>history[[#This Row],[Total  MKM]]-history[[#This Row],[Total Card Trader]]</f>
        <v>-7.32</v>
      </c>
      <c r="K225" s="6">
        <f>history[[#This Row],[Total  MKM]]/history[[#This Row],[Total Card Trader]]</f>
        <v>0.85143089100872738</v>
      </c>
    </row>
    <row r="226" spans="1:11">
      <c r="A226" s="1" t="s">
        <v>2</v>
      </c>
      <c r="B226" s="2">
        <v>45863.348349791668</v>
      </c>
      <c r="C226">
        <v>15</v>
      </c>
      <c r="D226">
        <v>23.39</v>
      </c>
      <c r="E226" s="3">
        <v>20</v>
      </c>
      <c r="F226" s="1" t="s">
        <v>59</v>
      </c>
      <c r="G226" s="5">
        <f>_xlfn.XLOOKUP(history[[#This Row],[First Word]], Table4_2[First Word], Table4_2[Qty], "No encontrado")</f>
        <v>1</v>
      </c>
      <c r="H226" s="1">
        <f>history[[#This Row],[Qty]]*history[[#This Row],[MKM]]</f>
        <v>15</v>
      </c>
      <c r="I226" s="1">
        <f>history[[#This Row],[Qty]]*history[[#This Row],[Card Trader]]</f>
        <v>23.39</v>
      </c>
      <c r="J226" s="1">
        <f>history[[#This Row],[Total  MKM]]-history[[#This Row],[Total Card Trader]]</f>
        <v>-8.39</v>
      </c>
      <c r="K226" s="6">
        <f>history[[#This Row],[Total  MKM]]/history[[#This Row],[Total Card Trader]]</f>
        <v>0.64129970072680631</v>
      </c>
    </row>
    <row r="227" spans="1:11">
      <c r="A227" s="1" t="s">
        <v>3</v>
      </c>
      <c r="B227" s="2">
        <v>45863.348349791668</v>
      </c>
      <c r="C227">
        <v>14.99</v>
      </c>
      <c r="D227">
        <v>19.25</v>
      </c>
      <c r="E227" s="3">
        <v>14</v>
      </c>
      <c r="F227" s="1" t="s">
        <v>73</v>
      </c>
      <c r="G227" s="5">
        <f>_xlfn.XLOOKUP(history[[#This Row],[First Word]], Table4_2[First Word], Table4_2[Qty], "No encontrado")</f>
        <v>2</v>
      </c>
      <c r="H227" s="1">
        <f>history[[#This Row],[Qty]]*history[[#This Row],[MKM]]</f>
        <v>29.98</v>
      </c>
      <c r="I227" s="1">
        <f>history[[#This Row],[Qty]]*history[[#This Row],[Card Trader]]</f>
        <v>38.5</v>
      </c>
      <c r="J227" s="1">
        <f>history[[#This Row],[Total  MKM]]-history[[#This Row],[Total Card Trader]]</f>
        <v>-8.52</v>
      </c>
      <c r="K227" s="6">
        <f>history[[#This Row],[Total  MKM]]/history[[#This Row],[Total Card Trader]]</f>
        <v>0.77870129870129867</v>
      </c>
    </row>
    <row r="228" spans="1:11">
      <c r="A228" s="1" t="s">
        <v>4</v>
      </c>
      <c r="B228" s="2">
        <v>45863.348349791668</v>
      </c>
      <c r="C228">
        <v>15.99</v>
      </c>
      <c r="D228">
        <v>13.22</v>
      </c>
      <c r="E228" s="3">
        <v>16</v>
      </c>
      <c r="F228" s="1" t="s">
        <v>75</v>
      </c>
      <c r="G228" s="5">
        <f>_xlfn.XLOOKUP(history[[#This Row],[First Word]], Table4_2[First Word], Table4_2[Qty], "No encontrado")</f>
        <v>2</v>
      </c>
      <c r="H228" s="1">
        <f>history[[#This Row],[Qty]]*history[[#This Row],[MKM]]</f>
        <v>31.98</v>
      </c>
      <c r="I228" s="1">
        <f>history[[#This Row],[Qty]]*history[[#This Row],[Card Trader]]</f>
        <v>26.44</v>
      </c>
      <c r="J228" s="1">
        <f>history[[#This Row],[Total  MKM]]-history[[#This Row],[Total Card Trader]]</f>
        <v>5.5399999999999991</v>
      </c>
      <c r="K228" s="6">
        <f>history[[#This Row],[Total  MKM]]/history[[#This Row],[Total Card Trader]]</f>
        <v>1.2095310136157338</v>
      </c>
    </row>
    <row r="229" spans="1:11">
      <c r="A229" s="1" t="s">
        <v>5</v>
      </c>
      <c r="B229" s="2">
        <v>45863.348349791668</v>
      </c>
      <c r="C229">
        <v>18.5</v>
      </c>
      <c r="D229">
        <v>25.84</v>
      </c>
      <c r="E229" s="3">
        <v>16</v>
      </c>
      <c r="F229" s="1" t="s">
        <v>58</v>
      </c>
      <c r="G229" s="5">
        <f>_xlfn.XLOOKUP(history[[#This Row],[First Word]], Table4_2[First Word], Table4_2[Qty], "No encontrado")</f>
        <v>2</v>
      </c>
      <c r="H229" s="1">
        <f>history[[#This Row],[Qty]]*history[[#This Row],[MKM]]</f>
        <v>37</v>
      </c>
      <c r="I229" s="1">
        <f>history[[#This Row],[Qty]]*history[[#This Row],[Card Trader]]</f>
        <v>51.68</v>
      </c>
      <c r="J229" s="1">
        <f>history[[#This Row],[Total  MKM]]-history[[#This Row],[Total Card Trader]]</f>
        <v>-14.68</v>
      </c>
      <c r="K229" s="6">
        <f>history[[#This Row],[Total  MKM]]/history[[#This Row],[Total Card Trader]]</f>
        <v>0.71594427244582048</v>
      </c>
    </row>
    <row r="230" spans="1:11">
      <c r="A230" s="1" t="s">
        <v>0</v>
      </c>
      <c r="B230" s="2">
        <v>45863.358792094907</v>
      </c>
      <c r="C230">
        <v>74.989999999999995</v>
      </c>
      <c r="D230">
        <v>66.260000000000005</v>
      </c>
      <c r="E230" s="3">
        <v>65</v>
      </c>
      <c r="F230" s="1" t="s">
        <v>60</v>
      </c>
      <c r="G230" s="5">
        <f>_xlfn.XLOOKUP(history[[#This Row],[First Word]], Table4_2[First Word], Table4_2[Qty], "No encontrado")</f>
        <v>2</v>
      </c>
      <c r="H230" s="1">
        <f>history[[#This Row],[Qty]]*history[[#This Row],[MKM]]</f>
        <v>149.97999999999999</v>
      </c>
      <c r="I230" s="1">
        <f>history[[#This Row],[Qty]]*history[[#This Row],[Card Trader]]</f>
        <v>132.52000000000001</v>
      </c>
      <c r="J230" s="1">
        <f>history[[#This Row],[Total  MKM]]-history[[#This Row],[Total Card Trader]]</f>
        <v>17.45999999999998</v>
      </c>
      <c r="K230" s="6">
        <f>history[[#This Row],[Total  MKM]]/history[[#This Row],[Total Card Trader]]</f>
        <v>1.1317536975550859</v>
      </c>
    </row>
    <row r="231" spans="1:11">
      <c r="A231" s="1" t="s">
        <v>1</v>
      </c>
      <c r="B231" s="2">
        <v>45863.358792094907</v>
      </c>
      <c r="C231">
        <v>41.95</v>
      </c>
      <c r="D231">
        <v>49.27</v>
      </c>
      <c r="E231" s="3">
        <v>38</v>
      </c>
      <c r="F231" s="1" t="s">
        <v>68</v>
      </c>
      <c r="G231" s="5">
        <f>_xlfn.XLOOKUP(history[[#This Row],[First Word]], Table4_2[First Word], Table4_2[Qty], "No encontrado")</f>
        <v>1</v>
      </c>
      <c r="H231" s="1">
        <f>history[[#This Row],[Qty]]*history[[#This Row],[MKM]]</f>
        <v>41.95</v>
      </c>
      <c r="I231" s="1">
        <f>history[[#This Row],[Qty]]*history[[#This Row],[Card Trader]]</f>
        <v>49.27</v>
      </c>
      <c r="J231" s="1">
        <f>history[[#This Row],[Total  MKM]]-history[[#This Row],[Total Card Trader]]</f>
        <v>-7.32</v>
      </c>
      <c r="K231" s="6">
        <f>history[[#This Row],[Total  MKM]]/history[[#This Row],[Total Card Trader]]</f>
        <v>0.85143089100872738</v>
      </c>
    </row>
    <row r="232" spans="1:11">
      <c r="A232" s="1" t="s">
        <v>2</v>
      </c>
      <c r="B232" s="2">
        <v>45863.358792094907</v>
      </c>
      <c r="C232">
        <v>15</v>
      </c>
      <c r="D232">
        <v>23.39</v>
      </c>
      <c r="E232" s="3">
        <v>20</v>
      </c>
      <c r="F232" s="1" t="s">
        <v>59</v>
      </c>
      <c r="G232" s="5">
        <f>_xlfn.XLOOKUP(history[[#This Row],[First Word]], Table4_2[First Word], Table4_2[Qty], "No encontrado")</f>
        <v>1</v>
      </c>
      <c r="H232" s="1">
        <f>history[[#This Row],[Qty]]*history[[#This Row],[MKM]]</f>
        <v>15</v>
      </c>
      <c r="I232" s="1">
        <f>history[[#This Row],[Qty]]*history[[#This Row],[Card Trader]]</f>
        <v>23.39</v>
      </c>
      <c r="J232" s="1">
        <f>history[[#This Row],[Total  MKM]]-history[[#This Row],[Total Card Trader]]</f>
        <v>-8.39</v>
      </c>
      <c r="K232" s="6">
        <f>history[[#This Row],[Total  MKM]]/history[[#This Row],[Total Card Trader]]</f>
        <v>0.64129970072680631</v>
      </c>
    </row>
    <row r="233" spans="1:11">
      <c r="A233" s="1" t="s">
        <v>3</v>
      </c>
      <c r="B233" s="2">
        <v>45863.358792094907</v>
      </c>
      <c r="C233">
        <v>14.99</v>
      </c>
      <c r="D233">
        <v>19.25</v>
      </c>
      <c r="E233" s="3">
        <v>14</v>
      </c>
      <c r="F233" s="1" t="s">
        <v>73</v>
      </c>
      <c r="G233" s="5">
        <f>_xlfn.XLOOKUP(history[[#This Row],[First Word]], Table4_2[First Word], Table4_2[Qty], "No encontrado")</f>
        <v>2</v>
      </c>
      <c r="H233" s="1">
        <f>history[[#This Row],[Qty]]*history[[#This Row],[MKM]]</f>
        <v>29.98</v>
      </c>
      <c r="I233" s="1">
        <f>history[[#This Row],[Qty]]*history[[#This Row],[Card Trader]]</f>
        <v>38.5</v>
      </c>
      <c r="J233" s="1">
        <f>history[[#This Row],[Total  MKM]]-history[[#This Row],[Total Card Trader]]</f>
        <v>-8.52</v>
      </c>
      <c r="K233" s="6">
        <f>history[[#This Row],[Total  MKM]]/history[[#This Row],[Total Card Trader]]</f>
        <v>0.77870129870129867</v>
      </c>
    </row>
    <row r="234" spans="1:11">
      <c r="A234" s="1" t="s">
        <v>4</v>
      </c>
      <c r="B234" s="2">
        <v>45863.358792094907</v>
      </c>
      <c r="C234">
        <v>15.99</v>
      </c>
      <c r="D234">
        <v>13.22</v>
      </c>
      <c r="E234" s="3">
        <v>16</v>
      </c>
      <c r="F234" s="1" t="s">
        <v>75</v>
      </c>
      <c r="G234" s="5">
        <f>_xlfn.XLOOKUP(history[[#This Row],[First Word]], Table4_2[First Word], Table4_2[Qty], "No encontrado")</f>
        <v>2</v>
      </c>
      <c r="H234" s="1">
        <f>history[[#This Row],[Qty]]*history[[#This Row],[MKM]]</f>
        <v>31.98</v>
      </c>
      <c r="I234" s="1">
        <f>history[[#This Row],[Qty]]*history[[#This Row],[Card Trader]]</f>
        <v>26.44</v>
      </c>
      <c r="J234" s="1">
        <f>history[[#This Row],[Total  MKM]]-history[[#This Row],[Total Card Trader]]</f>
        <v>5.5399999999999991</v>
      </c>
      <c r="K234" s="6">
        <f>history[[#This Row],[Total  MKM]]/history[[#This Row],[Total Card Trader]]</f>
        <v>1.2095310136157338</v>
      </c>
    </row>
    <row r="235" spans="1:11">
      <c r="A235" s="1" t="s">
        <v>5</v>
      </c>
      <c r="B235" s="2">
        <v>45863.358792094907</v>
      </c>
      <c r="C235">
        <v>18.5</v>
      </c>
      <c r="D235">
        <v>25.84</v>
      </c>
      <c r="E235" s="3">
        <v>16</v>
      </c>
      <c r="F235" s="1" t="s">
        <v>58</v>
      </c>
      <c r="G235" s="5">
        <f>_xlfn.XLOOKUP(history[[#This Row],[First Word]], Table4_2[First Word], Table4_2[Qty], "No encontrado")</f>
        <v>2</v>
      </c>
      <c r="H235" s="1">
        <f>history[[#This Row],[Qty]]*history[[#This Row],[MKM]]</f>
        <v>37</v>
      </c>
      <c r="I235" s="1">
        <f>history[[#This Row],[Qty]]*history[[#This Row],[Card Trader]]</f>
        <v>51.68</v>
      </c>
      <c r="J235" s="1">
        <f>history[[#This Row],[Total  MKM]]-history[[#This Row],[Total Card Trader]]</f>
        <v>-14.68</v>
      </c>
      <c r="K235" s="6">
        <f>history[[#This Row],[Total  MKM]]/history[[#This Row],[Total Card Trader]]</f>
        <v>0.71594427244582048</v>
      </c>
    </row>
    <row r="236" spans="1:11">
      <c r="A236" s="1" t="s">
        <v>0</v>
      </c>
      <c r="B236" s="2">
        <v>45863.369206979165</v>
      </c>
      <c r="C236">
        <v>74.989999999999995</v>
      </c>
      <c r="D236">
        <v>66.260000000000005</v>
      </c>
      <c r="E236" s="3">
        <v>65</v>
      </c>
      <c r="F236" s="1" t="s">
        <v>60</v>
      </c>
      <c r="G236" s="5">
        <f>_xlfn.XLOOKUP(history[[#This Row],[First Word]], Table4_2[First Word], Table4_2[Qty], "No encontrado")</f>
        <v>2</v>
      </c>
      <c r="H236" s="1">
        <f>history[[#This Row],[Qty]]*history[[#This Row],[MKM]]</f>
        <v>149.97999999999999</v>
      </c>
      <c r="I236" s="1">
        <f>history[[#This Row],[Qty]]*history[[#This Row],[Card Trader]]</f>
        <v>132.52000000000001</v>
      </c>
      <c r="J236" s="1">
        <f>history[[#This Row],[Total  MKM]]-history[[#This Row],[Total Card Trader]]</f>
        <v>17.45999999999998</v>
      </c>
      <c r="K236" s="6">
        <f>history[[#This Row],[Total  MKM]]/history[[#This Row],[Total Card Trader]]</f>
        <v>1.1317536975550859</v>
      </c>
    </row>
    <row r="237" spans="1:11">
      <c r="A237" s="1" t="s">
        <v>1</v>
      </c>
      <c r="B237" s="2">
        <v>45863.369206979165</v>
      </c>
      <c r="C237">
        <v>41.95</v>
      </c>
      <c r="D237">
        <v>49.27</v>
      </c>
      <c r="E237" s="3">
        <v>38</v>
      </c>
      <c r="F237" s="1" t="s">
        <v>68</v>
      </c>
      <c r="G237" s="5">
        <f>_xlfn.XLOOKUP(history[[#This Row],[First Word]], Table4_2[First Word], Table4_2[Qty], "No encontrado")</f>
        <v>1</v>
      </c>
      <c r="H237" s="1">
        <f>history[[#This Row],[Qty]]*history[[#This Row],[MKM]]</f>
        <v>41.95</v>
      </c>
      <c r="I237" s="1">
        <f>history[[#This Row],[Qty]]*history[[#This Row],[Card Trader]]</f>
        <v>49.27</v>
      </c>
      <c r="J237" s="1">
        <f>history[[#This Row],[Total  MKM]]-history[[#This Row],[Total Card Trader]]</f>
        <v>-7.32</v>
      </c>
      <c r="K237" s="6">
        <f>history[[#This Row],[Total  MKM]]/history[[#This Row],[Total Card Trader]]</f>
        <v>0.85143089100872738</v>
      </c>
    </row>
    <row r="238" spans="1:11">
      <c r="A238" s="1" t="s">
        <v>2</v>
      </c>
      <c r="B238" s="2">
        <v>45863.369206979165</v>
      </c>
      <c r="C238">
        <v>15</v>
      </c>
      <c r="D238">
        <v>23.39</v>
      </c>
      <c r="E238" s="3">
        <v>20</v>
      </c>
      <c r="F238" s="1" t="s">
        <v>59</v>
      </c>
      <c r="G238" s="5">
        <f>_xlfn.XLOOKUP(history[[#This Row],[First Word]], Table4_2[First Word], Table4_2[Qty], "No encontrado")</f>
        <v>1</v>
      </c>
      <c r="H238" s="1">
        <f>history[[#This Row],[Qty]]*history[[#This Row],[MKM]]</f>
        <v>15</v>
      </c>
      <c r="I238" s="1">
        <f>history[[#This Row],[Qty]]*history[[#This Row],[Card Trader]]</f>
        <v>23.39</v>
      </c>
      <c r="J238" s="1">
        <f>history[[#This Row],[Total  MKM]]-history[[#This Row],[Total Card Trader]]</f>
        <v>-8.39</v>
      </c>
      <c r="K238" s="6">
        <f>history[[#This Row],[Total  MKM]]/history[[#This Row],[Total Card Trader]]</f>
        <v>0.64129970072680631</v>
      </c>
    </row>
    <row r="239" spans="1:11">
      <c r="A239" s="1" t="s">
        <v>3</v>
      </c>
      <c r="B239" s="2">
        <v>45863.369206979165</v>
      </c>
      <c r="C239">
        <v>14.99</v>
      </c>
      <c r="D239">
        <v>19.25</v>
      </c>
      <c r="E239" s="3">
        <v>14</v>
      </c>
      <c r="F239" s="1" t="s">
        <v>73</v>
      </c>
      <c r="G239" s="5">
        <f>_xlfn.XLOOKUP(history[[#This Row],[First Word]], Table4_2[First Word], Table4_2[Qty], "No encontrado")</f>
        <v>2</v>
      </c>
      <c r="H239" s="1">
        <f>history[[#This Row],[Qty]]*history[[#This Row],[MKM]]</f>
        <v>29.98</v>
      </c>
      <c r="I239" s="1">
        <f>history[[#This Row],[Qty]]*history[[#This Row],[Card Trader]]</f>
        <v>38.5</v>
      </c>
      <c r="J239" s="1">
        <f>history[[#This Row],[Total  MKM]]-history[[#This Row],[Total Card Trader]]</f>
        <v>-8.52</v>
      </c>
      <c r="K239" s="6">
        <f>history[[#This Row],[Total  MKM]]/history[[#This Row],[Total Card Trader]]</f>
        <v>0.77870129870129867</v>
      </c>
    </row>
    <row r="240" spans="1:11">
      <c r="A240" s="1" t="s">
        <v>4</v>
      </c>
      <c r="B240" s="2">
        <v>45863.369206979165</v>
      </c>
      <c r="C240">
        <v>15.99</v>
      </c>
      <c r="D240">
        <v>13.22</v>
      </c>
      <c r="E240" s="3">
        <v>16</v>
      </c>
      <c r="F240" s="1" t="s">
        <v>75</v>
      </c>
      <c r="G240" s="5">
        <f>_xlfn.XLOOKUP(history[[#This Row],[First Word]], Table4_2[First Word], Table4_2[Qty], "No encontrado")</f>
        <v>2</v>
      </c>
      <c r="H240" s="1">
        <f>history[[#This Row],[Qty]]*history[[#This Row],[MKM]]</f>
        <v>31.98</v>
      </c>
      <c r="I240" s="1">
        <f>history[[#This Row],[Qty]]*history[[#This Row],[Card Trader]]</f>
        <v>26.44</v>
      </c>
      <c r="J240" s="1">
        <f>history[[#This Row],[Total  MKM]]-history[[#This Row],[Total Card Trader]]</f>
        <v>5.5399999999999991</v>
      </c>
      <c r="K240" s="6">
        <f>history[[#This Row],[Total  MKM]]/history[[#This Row],[Total Card Trader]]</f>
        <v>1.2095310136157338</v>
      </c>
    </row>
    <row r="241" spans="1:11">
      <c r="A241" s="1" t="s">
        <v>5</v>
      </c>
      <c r="B241" s="2">
        <v>45863.369206979165</v>
      </c>
      <c r="C241">
        <v>18.5</v>
      </c>
      <c r="D241">
        <v>25.84</v>
      </c>
      <c r="E241" s="3">
        <v>16</v>
      </c>
      <c r="F241" s="1" t="s">
        <v>58</v>
      </c>
      <c r="G241" s="5">
        <f>_xlfn.XLOOKUP(history[[#This Row],[First Word]], Table4_2[First Word], Table4_2[Qty], "No encontrado")</f>
        <v>2</v>
      </c>
      <c r="H241" s="1">
        <f>history[[#This Row],[Qty]]*history[[#This Row],[MKM]]</f>
        <v>37</v>
      </c>
      <c r="I241" s="1">
        <f>history[[#This Row],[Qty]]*history[[#This Row],[Card Trader]]</f>
        <v>51.68</v>
      </c>
      <c r="J241" s="1">
        <f>history[[#This Row],[Total  MKM]]-history[[#This Row],[Total Card Trader]]</f>
        <v>-14.68</v>
      </c>
      <c r="K241" s="6">
        <f>history[[#This Row],[Total  MKM]]/history[[#This Row],[Total Card Trader]]</f>
        <v>0.71594427244582048</v>
      </c>
    </row>
    <row r="242" spans="1:11">
      <c r="A242" s="1" t="s">
        <v>0</v>
      </c>
      <c r="B242" s="2">
        <v>45863.379600324071</v>
      </c>
      <c r="C242">
        <v>74.989999999999995</v>
      </c>
      <c r="D242">
        <v>66.260000000000005</v>
      </c>
      <c r="E242" s="3">
        <v>65</v>
      </c>
      <c r="F242" s="1" t="s">
        <v>60</v>
      </c>
      <c r="G242" s="5">
        <f>_xlfn.XLOOKUP(history[[#This Row],[First Word]], Table4_2[First Word], Table4_2[Qty], "No encontrado")</f>
        <v>2</v>
      </c>
      <c r="H242" s="1">
        <f>history[[#This Row],[Qty]]*history[[#This Row],[MKM]]</f>
        <v>149.97999999999999</v>
      </c>
      <c r="I242" s="1">
        <f>history[[#This Row],[Qty]]*history[[#This Row],[Card Trader]]</f>
        <v>132.52000000000001</v>
      </c>
      <c r="J242" s="1">
        <f>history[[#This Row],[Total  MKM]]-history[[#This Row],[Total Card Trader]]</f>
        <v>17.45999999999998</v>
      </c>
      <c r="K242" s="6">
        <f>history[[#This Row],[Total  MKM]]/history[[#This Row],[Total Card Trader]]</f>
        <v>1.1317536975550859</v>
      </c>
    </row>
    <row r="243" spans="1:11">
      <c r="A243" s="1" t="s">
        <v>1</v>
      </c>
      <c r="B243" s="2">
        <v>45863.379600324071</v>
      </c>
      <c r="C243">
        <v>41.95</v>
      </c>
      <c r="D243">
        <v>49.27</v>
      </c>
      <c r="E243" s="3">
        <v>38</v>
      </c>
      <c r="F243" s="1" t="s">
        <v>68</v>
      </c>
      <c r="G243" s="5">
        <f>_xlfn.XLOOKUP(history[[#This Row],[First Word]], Table4_2[First Word], Table4_2[Qty], "No encontrado")</f>
        <v>1</v>
      </c>
      <c r="H243" s="1">
        <f>history[[#This Row],[Qty]]*history[[#This Row],[MKM]]</f>
        <v>41.95</v>
      </c>
      <c r="I243" s="1">
        <f>history[[#This Row],[Qty]]*history[[#This Row],[Card Trader]]</f>
        <v>49.27</v>
      </c>
      <c r="J243" s="1">
        <f>history[[#This Row],[Total  MKM]]-history[[#This Row],[Total Card Trader]]</f>
        <v>-7.32</v>
      </c>
      <c r="K243" s="6">
        <f>history[[#This Row],[Total  MKM]]/history[[#This Row],[Total Card Trader]]</f>
        <v>0.85143089100872738</v>
      </c>
    </row>
    <row r="244" spans="1:11">
      <c r="A244" s="1" t="s">
        <v>2</v>
      </c>
      <c r="B244" s="2">
        <v>45863.379600324071</v>
      </c>
      <c r="C244">
        <v>15</v>
      </c>
      <c r="D244">
        <v>23.39</v>
      </c>
      <c r="E244" s="3">
        <v>20</v>
      </c>
      <c r="F244" s="1" t="s">
        <v>59</v>
      </c>
      <c r="G244" s="5">
        <f>_xlfn.XLOOKUP(history[[#This Row],[First Word]], Table4_2[First Word], Table4_2[Qty], "No encontrado")</f>
        <v>1</v>
      </c>
      <c r="H244" s="1">
        <f>history[[#This Row],[Qty]]*history[[#This Row],[MKM]]</f>
        <v>15</v>
      </c>
      <c r="I244" s="1">
        <f>history[[#This Row],[Qty]]*history[[#This Row],[Card Trader]]</f>
        <v>23.39</v>
      </c>
      <c r="J244" s="1">
        <f>history[[#This Row],[Total  MKM]]-history[[#This Row],[Total Card Trader]]</f>
        <v>-8.39</v>
      </c>
      <c r="K244" s="6">
        <f>history[[#This Row],[Total  MKM]]/history[[#This Row],[Total Card Trader]]</f>
        <v>0.64129970072680631</v>
      </c>
    </row>
    <row r="245" spans="1:11">
      <c r="A245" s="1" t="s">
        <v>3</v>
      </c>
      <c r="B245" s="2">
        <v>45863.379600324071</v>
      </c>
      <c r="C245">
        <v>14.99</v>
      </c>
      <c r="D245">
        <v>19.25</v>
      </c>
      <c r="E245" s="3">
        <v>14</v>
      </c>
      <c r="F245" s="1" t="s">
        <v>73</v>
      </c>
      <c r="G245" s="5">
        <f>_xlfn.XLOOKUP(history[[#This Row],[First Word]], Table4_2[First Word], Table4_2[Qty], "No encontrado")</f>
        <v>2</v>
      </c>
      <c r="H245" s="1">
        <f>history[[#This Row],[Qty]]*history[[#This Row],[MKM]]</f>
        <v>29.98</v>
      </c>
      <c r="I245" s="1">
        <f>history[[#This Row],[Qty]]*history[[#This Row],[Card Trader]]</f>
        <v>38.5</v>
      </c>
      <c r="J245" s="1">
        <f>history[[#This Row],[Total  MKM]]-history[[#This Row],[Total Card Trader]]</f>
        <v>-8.52</v>
      </c>
      <c r="K245" s="6">
        <f>history[[#This Row],[Total  MKM]]/history[[#This Row],[Total Card Trader]]</f>
        <v>0.77870129870129867</v>
      </c>
    </row>
    <row r="246" spans="1:11">
      <c r="A246" s="1" t="s">
        <v>4</v>
      </c>
      <c r="B246" s="2">
        <v>45863.379600324071</v>
      </c>
      <c r="C246">
        <v>15.99</v>
      </c>
      <c r="D246">
        <v>13.22</v>
      </c>
      <c r="E246" s="3">
        <v>16</v>
      </c>
      <c r="F246" s="1" t="s">
        <v>75</v>
      </c>
      <c r="G246" s="5">
        <f>_xlfn.XLOOKUP(history[[#This Row],[First Word]], Table4_2[First Word], Table4_2[Qty], "No encontrado")</f>
        <v>2</v>
      </c>
      <c r="H246" s="1">
        <f>history[[#This Row],[Qty]]*history[[#This Row],[MKM]]</f>
        <v>31.98</v>
      </c>
      <c r="I246" s="1">
        <f>history[[#This Row],[Qty]]*history[[#This Row],[Card Trader]]</f>
        <v>26.44</v>
      </c>
      <c r="J246" s="1">
        <f>history[[#This Row],[Total  MKM]]-history[[#This Row],[Total Card Trader]]</f>
        <v>5.5399999999999991</v>
      </c>
      <c r="K246" s="6">
        <f>history[[#This Row],[Total  MKM]]/history[[#This Row],[Total Card Trader]]</f>
        <v>1.2095310136157338</v>
      </c>
    </row>
    <row r="247" spans="1:11">
      <c r="A247" s="1" t="s">
        <v>5</v>
      </c>
      <c r="B247" s="2">
        <v>45863.379600324071</v>
      </c>
      <c r="C247">
        <v>18.5</v>
      </c>
      <c r="D247">
        <v>25.84</v>
      </c>
      <c r="E247" s="3">
        <v>16</v>
      </c>
      <c r="F247" s="1" t="s">
        <v>58</v>
      </c>
      <c r="G247" s="5">
        <f>_xlfn.XLOOKUP(history[[#This Row],[First Word]], Table4_2[First Word], Table4_2[Qty], "No encontrado")</f>
        <v>2</v>
      </c>
      <c r="H247" s="1">
        <f>history[[#This Row],[Qty]]*history[[#This Row],[MKM]]</f>
        <v>37</v>
      </c>
      <c r="I247" s="1">
        <f>history[[#This Row],[Qty]]*history[[#This Row],[Card Trader]]</f>
        <v>51.68</v>
      </c>
      <c r="J247" s="1">
        <f>history[[#This Row],[Total  MKM]]-history[[#This Row],[Total Card Trader]]</f>
        <v>-14.68</v>
      </c>
      <c r="K247" s="6">
        <f>history[[#This Row],[Total  MKM]]/history[[#This Row],[Total Card Trader]]</f>
        <v>0.71594427244582048</v>
      </c>
    </row>
    <row r="248" spans="1:11">
      <c r="A248" s="1" t="s">
        <v>0</v>
      </c>
      <c r="B248" s="2">
        <v>45863.39001599537</v>
      </c>
      <c r="C248">
        <v>74.989999999999995</v>
      </c>
      <c r="D248">
        <v>66.260000000000005</v>
      </c>
      <c r="E248" s="3">
        <v>65</v>
      </c>
      <c r="F248" s="1" t="s">
        <v>60</v>
      </c>
      <c r="G248" s="5">
        <f>_xlfn.XLOOKUP(history[[#This Row],[First Word]], Table4_2[First Word], Table4_2[Qty], "No encontrado")</f>
        <v>2</v>
      </c>
      <c r="H248" s="1">
        <f>history[[#This Row],[Qty]]*history[[#This Row],[MKM]]</f>
        <v>149.97999999999999</v>
      </c>
      <c r="I248" s="1">
        <f>history[[#This Row],[Qty]]*history[[#This Row],[Card Trader]]</f>
        <v>132.52000000000001</v>
      </c>
      <c r="J248" s="1">
        <f>history[[#This Row],[Total  MKM]]-history[[#This Row],[Total Card Trader]]</f>
        <v>17.45999999999998</v>
      </c>
      <c r="K248" s="6">
        <f>history[[#This Row],[Total  MKM]]/history[[#This Row],[Total Card Trader]]</f>
        <v>1.1317536975550859</v>
      </c>
    </row>
    <row r="249" spans="1:11">
      <c r="A249" s="1" t="s">
        <v>1</v>
      </c>
      <c r="B249" s="2">
        <v>45863.39001599537</v>
      </c>
      <c r="C249">
        <v>41.95</v>
      </c>
      <c r="D249">
        <v>49.27</v>
      </c>
      <c r="E249" s="3">
        <v>38</v>
      </c>
      <c r="F249" s="1" t="s">
        <v>68</v>
      </c>
      <c r="G249" s="5">
        <f>_xlfn.XLOOKUP(history[[#This Row],[First Word]], Table4_2[First Word], Table4_2[Qty], "No encontrado")</f>
        <v>1</v>
      </c>
      <c r="H249" s="1">
        <f>history[[#This Row],[Qty]]*history[[#This Row],[MKM]]</f>
        <v>41.95</v>
      </c>
      <c r="I249" s="1">
        <f>history[[#This Row],[Qty]]*history[[#This Row],[Card Trader]]</f>
        <v>49.27</v>
      </c>
      <c r="J249" s="1">
        <f>history[[#This Row],[Total  MKM]]-history[[#This Row],[Total Card Trader]]</f>
        <v>-7.32</v>
      </c>
      <c r="K249" s="6">
        <f>history[[#This Row],[Total  MKM]]/history[[#This Row],[Total Card Trader]]</f>
        <v>0.85143089100872738</v>
      </c>
    </row>
    <row r="250" spans="1:11">
      <c r="A250" s="1" t="s">
        <v>2</v>
      </c>
      <c r="B250" s="2">
        <v>45863.39001599537</v>
      </c>
      <c r="C250">
        <v>15</v>
      </c>
      <c r="D250">
        <v>23.39</v>
      </c>
      <c r="E250" s="3">
        <v>20</v>
      </c>
      <c r="F250" s="1" t="s">
        <v>59</v>
      </c>
      <c r="G250" s="5">
        <f>_xlfn.XLOOKUP(history[[#This Row],[First Word]], Table4_2[First Word], Table4_2[Qty], "No encontrado")</f>
        <v>1</v>
      </c>
      <c r="H250" s="1">
        <f>history[[#This Row],[Qty]]*history[[#This Row],[MKM]]</f>
        <v>15</v>
      </c>
      <c r="I250" s="1">
        <f>history[[#This Row],[Qty]]*history[[#This Row],[Card Trader]]</f>
        <v>23.39</v>
      </c>
      <c r="J250" s="1">
        <f>history[[#This Row],[Total  MKM]]-history[[#This Row],[Total Card Trader]]</f>
        <v>-8.39</v>
      </c>
      <c r="K250" s="6">
        <f>history[[#This Row],[Total  MKM]]/history[[#This Row],[Total Card Trader]]</f>
        <v>0.64129970072680631</v>
      </c>
    </row>
    <row r="251" spans="1:11">
      <c r="A251" s="1" t="s">
        <v>3</v>
      </c>
      <c r="B251" s="2">
        <v>45863.39001599537</v>
      </c>
      <c r="C251">
        <v>14.99</v>
      </c>
      <c r="D251">
        <v>19.25</v>
      </c>
      <c r="E251" s="3">
        <v>14</v>
      </c>
      <c r="F251" s="1" t="s">
        <v>73</v>
      </c>
      <c r="G251" s="5">
        <f>_xlfn.XLOOKUP(history[[#This Row],[First Word]], Table4_2[First Word], Table4_2[Qty], "No encontrado")</f>
        <v>2</v>
      </c>
      <c r="H251" s="1">
        <f>history[[#This Row],[Qty]]*history[[#This Row],[MKM]]</f>
        <v>29.98</v>
      </c>
      <c r="I251" s="1">
        <f>history[[#This Row],[Qty]]*history[[#This Row],[Card Trader]]</f>
        <v>38.5</v>
      </c>
      <c r="J251" s="1">
        <f>history[[#This Row],[Total  MKM]]-history[[#This Row],[Total Card Trader]]</f>
        <v>-8.52</v>
      </c>
      <c r="K251" s="6">
        <f>history[[#This Row],[Total  MKM]]/history[[#This Row],[Total Card Trader]]</f>
        <v>0.77870129870129867</v>
      </c>
    </row>
    <row r="252" spans="1:11">
      <c r="A252" s="1" t="s">
        <v>4</v>
      </c>
      <c r="B252" s="2">
        <v>45863.39001599537</v>
      </c>
      <c r="C252">
        <v>15.99</v>
      </c>
      <c r="D252">
        <v>13.22</v>
      </c>
      <c r="E252" s="3">
        <v>16</v>
      </c>
      <c r="F252" s="1" t="s">
        <v>75</v>
      </c>
      <c r="G252" s="5">
        <f>_xlfn.XLOOKUP(history[[#This Row],[First Word]], Table4_2[First Word], Table4_2[Qty], "No encontrado")</f>
        <v>2</v>
      </c>
      <c r="H252" s="1">
        <f>history[[#This Row],[Qty]]*history[[#This Row],[MKM]]</f>
        <v>31.98</v>
      </c>
      <c r="I252" s="1">
        <f>history[[#This Row],[Qty]]*history[[#This Row],[Card Trader]]</f>
        <v>26.44</v>
      </c>
      <c r="J252" s="1">
        <f>history[[#This Row],[Total  MKM]]-history[[#This Row],[Total Card Trader]]</f>
        <v>5.5399999999999991</v>
      </c>
      <c r="K252" s="6">
        <f>history[[#This Row],[Total  MKM]]/history[[#This Row],[Total Card Trader]]</f>
        <v>1.2095310136157338</v>
      </c>
    </row>
    <row r="253" spans="1:11">
      <c r="A253" s="1" t="s">
        <v>5</v>
      </c>
      <c r="B253" s="2">
        <v>45863.39001599537</v>
      </c>
      <c r="C253">
        <v>18.5</v>
      </c>
      <c r="D253">
        <v>25.84</v>
      </c>
      <c r="E253" s="3">
        <v>16</v>
      </c>
      <c r="F253" s="1" t="s">
        <v>58</v>
      </c>
      <c r="G253" s="5">
        <f>_xlfn.XLOOKUP(history[[#This Row],[First Word]], Table4_2[First Word], Table4_2[Qty], "No encontrado")</f>
        <v>2</v>
      </c>
      <c r="H253" s="1">
        <f>history[[#This Row],[Qty]]*history[[#This Row],[MKM]]</f>
        <v>37</v>
      </c>
      <c r="I253" s="1">
        <f>history[[#This Row],[Qty]]*history[[#This Row],[Card Trader]]</f>
        <v>51.68</v>
      </c>
      <c r="J253" s="1">
        <f>history[[#This Row],[Total  MKM]]-history[[#This Row],[Total Card Trader]]</f>
        <v>-14.68</v>
      </c>
      <c r="K253" s="6">
        <f>history[[#This Row],[Total  MKM]]/history[[#This Row],[Total Card Trader]]</f>
        <v>0.71594427244582048</v>
      </c>
    </row>
    <row r="254" spans="1:11">
      <c r="A254" s="1" t="s">
        <v>0</v>
      </c>
      <c r="B254" s="2">
        <v>45863.400432326387</v>
      </c>
      <c r="C254">
        <v>74.989999999999995</v>
      </c>
      <c r="D254">
        <v>66.260000000000005</v>
      </c>
      <c r="E254" s="3">
        <v>65</v>
      </c>
      <c r="F254" s="1" t="s">
        <v>60</v>
      </c>
      <c r="G254" s="5">
        <f>_xlfn.XLOOKUP(history[[#This Row],[First Word]], Table4_2[First Word], Table4_2[Qty], "No encontrado")</f>
        <v>2</v>
      </c>
      <c r="H254" s="1">
        <f>history[[#This Row],[Qty]]*history[[#This Row],[MKM]]</f>
        <v>149.97999999999999</v>
      </c>
      <c r="I254" s="1">
        <f>history[[#This Row],[Qty]]*history[[#This Row],[Card Trader]]</f>
        <v>132.52000000000001</v>
      </c>
      <c r="J254" s="1">
        <f>history[[#This Row],[Total  MKM]]-history[[#This Row],[Total Card Trader]]</f>
        <v>17.45999999999998</v>
      </c>
      <c r="K254" s="6">
        <f>history[[#This Row],[Total  MKM]]/history[[#This Row],[Total Card Trader]]</f>
        <v>1.1317536975550859</v>
      </c>
    </row>
    <row r="255" spans="1:11">
      <c r="A255" s="1" t="s">
        <v>1</v>
      </c>
      <c r="B255" s="2">
        <v>45863.400432326387</v>
      </c>
      <c r="C255">
        <v>41.95</v>
      </c>
      <c r="D255">
        <v>49.27</v>
      </c>
      <c r="E255" s="3">
        <v>38</v>
      </c>
      <c r="F255" s="1" t="s">
        <v>68</v>
      </c>
      <c r="G255" s="5">
        <f>_xlfn.XLOOKUP(history[[#This Row],[First Word]], Table4_2[First Word], Table4_2[Qty], "No encontrado")</f>
        <v>1</v>
      </c>
      <c r="H255" s="1">
        <f>history[[#This Row],[Qty]]*history[[#This Row],[MKM]]</f>
        <v>41.95</v>
      </c>
      <c r="I255" s="1">
        <f>history[[#This Row],[Qty]]*history[[#This Row],[Card Trader]]</f>
        <v>49.27</v>
      </c>
      <c r="J255" s="1">
        <f>history[[#This Row],[Total  MKM]]-history[[#This Row],[Total Card Trader]]</f>
        <v>-7.32</v>
      </c>
      <c r="K255" s="6">
        <f>history[[#This Row],[Total  MKM]]/history[[#This Row],[Total Card Trader]]</f>
        <v>0.85143089100872738</v>
      </c>
    </row>
    <row r="256" spans="1:11">
      <c r="A256" s="1" t="s">
        <v>2</v>
      </c>
      <c r="B256" s="2">
        <v>45863.400432326387</v>
      </c>
      <c r="C256">
        <v>15</v>
      </c>
      <c r="D256">
        <v>23.39</v>
      </c>
      <c r="E256" s="3">
        <v>20</v>
      </c>
      <c r="F256" s="1" t="s">
        <v>59</v>
      </c>
      <c r="G256" s="5">
        <f>_xlfn.XLOOKUP(history[[#This Row],[First Word]], Table4_2[First Word], Table4_2[Qty], "No encontrado")</f>
        <v>1</v>
      </c>
      <c r="H256" s="1">
        <f>history[[#This Row],[Qty]]*history[[#This Row],[MKM]]</f>
        <v>15</v>
      </c>
      <c r="I256" s="1">
        <f>history[[#This Row],[Qty]]*history[[#This Row],[Card Trader]]</f>
        <v>23.39</v>
      </c>
      <c r="J256" s="1">
        <f>history[[#This Row],[Total  MKM]]-history[[#This Row],[Total Card Trader]]</f>
        <v>-8.39</v>
      </c>
      <c r="K256" s="6">
        <f>history[[#This Row],[Total  MKM]]/history[[#This Row],[Total Card Trader]]</f>
        <v>0.64129970072680631</v>
      </c>
    </row>
    <row r="257" spans="1:11">
      <c r="A257" s="1" t="s">
        <v>3</v>
      </c>
      <c r="B257" s="2">
        <v>45863.400432326387</v>
      </c>
      <c r="C257">
        <v>14.99</v>
      </c>
      <c r="D257">
        <v>19.25</v>
      </c>
      <c r="E257" s="3">
        <v>14</v>
      </c>
      <c r="F257" s="1" t="s">
        <v>73</v>
      </c>
      <c r="G257" s="5">
        <f>_xlfn.XLOOKUP(history[[#This Row],[First Word]], Table4_2[First Word], Table4_2[Qty], "No encontrado")</f>
        <v>2</v>
      </c>
      <c r="H257" s="1">
        <f>history[[#This Row],[Qty]]*history[[#This Row],[MKM]]</f>
        <v>29.98</v>
      </c>
      <c r="I257" s="1">
        <f>history[[#This Row],[Qty]]*history[[#This Row],[Card Trader]]</f>
        <v>38.5</v>
      </c>
      <c r="J257" s="1">
        <f>history[[#This Row],[Total  MKM]]-history[[#This Row],[Total Card Trader]]</f>
        <v>-8.52</v>
      </c>
      <c r="K257" s="6">
        <f>history[[#This Row],[Total  MKM]]/history[[#This Row],[Total Card Trader]]</f>
        <v>0.77870129870129867</v>
      </c>
    </row>
    <row r="258" spans="1:11">
      <c r="A258" s="1" t="s">
        <v>4</v>
      </c>
      <c r="B258" s="2">
        <v>45863.400432326387</v>
      </c>
      <c r="C258">
        <v>15.99</v>
      </c>
      <c r="D258">
        <v>13.22</v>
      </c>
      <c r="E258" s="3">
        <v>16</v>
      </c>
      <c r="F258" s="1" t="s">
        <v>75</v>
      </c>
      <c r="G258" s="5">
        <f>_xlfn.XLOOKUP(history[[#This Row],[First Word]], Table4_2[First Word], Table4_2[Qty], "No encontrado")</f>
        <v>2</v>
      </c>
      <c r="H258" s="1">
        <f>history[[#This Row],[Qty]]*history[[#This Row],[MKM]]</f>
        <v>31.98</v>
      </c>
      <c r="I258" s="1">
        <f>history[[#This Row],[Qty]]*history[[#This Row],[Card Trader]]</f>
        <v>26.44</v>
      </c>
      <c r="J258" s="1">
        <f>history[[#This Row],[Total  MKM]]-history[[#This Row],[Total Card Trader]]</f>
        <v>5.5399999999999991</v>
      </c>
      <c r="K258" s="6">
        <f>history[[#This Row],[Total  MKM]]/history[[#This Row],[Total Card Trader]]</f>
        <v>1.2095310136157338</v>
      </c>
    </row>
    <row r="259" spans="1:11">
      <c r="A259" s="1" t="s">
        <v>5</v>
      </c>
      <c r="B259" s="2">
        <v>45863.400432326387</v>
      </c>
      <c r="C259">
        <v>18.5</v>
      </c>
      <c r="D259">
        <v>25.84</v>
      </c>
      <c r="E259" s="3">
        <v>16</v>
      </c>
      <c r="F259" s="1" t="s">
        <v>58</v>
      </c>
      <c r="G259" s="5">
        <f>_xlfn.XLOOKUP(history[[#This Row],[First Word]], Table4_2[First Word], Table4_2[Qty], "No encontrado")</f>
        <v>2</v>
      </c>
      <c r="H259" s="1">
        <f>history[[#This Row],[Qty]]*history[[#This Row],[MKM]]</f>
        <v>37</v>
      </c>
      <c r="I259" s="1">
        <f>history[[#This Row],[Qty]]*history[[#This Row],[Card Trader]]</f>
        <v>51.68</v>
      </c>
      <c r="J259" s="1">
        <f>history[[#This Row],[Total  MKM]]-history[[#This Row],[Total Card Trader]]</f>
        <v>-14.68</v>
      </c>
      <c r="K259" s="6">
        <f>history[[#This Row],[Total  MKM]]/history[[#This Row],[Total Card Trader]]</f>
        <v>0.71594427244582048</v>
      </c>
    </row>
    <row r="260" spans="1:11">
      <c r="A260" s="1" t="s">
        <v>0</v>
      </c>
      <c r="B260" s="2">
        <v>45863.410843692131</v>
      </c>
      <c r="C260">
        <v>74.989999999999995</v>
      </c>
      <c r="D260">
        <v>66.260000000000005</v>
      </c>
      <c r="E260" s="3">
        <v>65</v>
      </c>
      <c r="F260" s="1" t="s">
        <v>60</v>
      </c>
      <c r="G260" s="5">
        <f>_xlfn.XLOOKUP(history[[#This Row],[First Word]], Table4_2[First Word], Table4_2[Qty], "No encontrado")</f>
        <v>2</v>
      </c>
      <c r="H260" s="1">
        <f>history[[#This Row],[Qty]]*history[[#This Row],[MKM]]</f>
        <v>149.97999999999999</v>
      </c>
      <c r="I260" s="1">
        <f>history[[#This Row],[Qty]]*history[[#This Row],[Card Trader]]</f>
        <v>132.52000000000001</v>
      </c>
      <c r="J260" s="1">
        <f>history[[#This Row],[Total  MKM]]-history[[#This Row],[Total Card Trader]]</f>
        <v>17.45999999999998</v>
      </c>
      <c r="K260" s="6">
        <f>history[[#This Row],[Total  MKM]]/history[[#This Row],[Total Card Trader]]</f>
        <v>1.1317536975550859</v>
      </c>
    </row>
    <row r="261" spans="1:11">
      <c r="A261" s="1" t="s">
        <v>1</v>
      </c>
      <c r="B261" s="2">
        <v>45863.410843692131</v>
      </c>
      <c r="C261">
        <v>41.95</v>
      </c>
      <c r="D261">
        <v>49.27</v>
      </c>
      <c r="E261" s="3">
        <v>38</v>
      </c>
      <c r="F261" s="1" t="s">
        <v>68</v>
      </c>
      <c r="G261" s="5">
        <f>_xlfn.XLOOKUP(history[[#This Row],[First Word]], Table4_2[First Word], Table4_2[Qty], "No encontrado")</f>
        <v>1</v>
      </c>
      <c r="H261" s="1">
        <f>history[[#This Row],[Qty]]*history[[#This Row],[MKM]]</f>
        <v>41.95</v>
      </c>
      <c r="I261" s="1">
        <f>history[[#This Row],[Qty]]*history[[#This Row],[Card Trader]]</f>
        <v>49.27</v>
      </c>
      <c r="J261" s="1">
        <f>history[[#This Row],[Total  MKM]]-history[[#This Row],[Total Card Trader]]</f>
        <v>-7.32</v>
      </c>
      <c r="K261" s="6">
        <f>history[[#This Row],[Total  MKM]]/history[[#This Row],[Total Card Trader]]</f>
        <v>0.85143089100872738</v>
      </c>
    </row>
    <row r="262" spans="1:11">
      <c r="A262" s="1" t="s">
        <v>2</v>
      </c>
      <c r="B262" s="2">
        <v>45863.410843692131</v>
      </c>
      <c r="C262">
        <v>15</v>
      </c>
      <c r="D262">
        <v>23.39</v>
      </c>
      <c r="E262" s="3">
        <v>20</v>
      </c>
      <c r="F262" s="1" t="s">
        <v>59</v>
      </c>
      <c r="G262" s="5">
        <f>_xlfn.XLOOKUP(history[[#This Row],[First Word]], Table4_2[First Word], Table4_2[Qty], "No encontrado")</f>
        <v>1</v>
      </c>
      <c r="H262" s="1">
        <f>history[[#This Row],[Qty]]*history[[#This Row],[MKM]]</f>
        <v>15</v>
      </c>
      <c r="I262" s="1">
        <f>history[[#This Row],[Qty]]*history[[#This Row],[Card Trader]]</f>
        <v>23.39</v>
      </c>
      <c r="J262" s="1">
        <f>history[[#This Row],[Total  MKM]]-history[[#This Row],[Total Card Trader]]</f>
        <v>-8.39</v>
      </c>
      <c r="K262" s="6">
        <f>history[[#This Row],[Total  MKM]]/history[[#This Row],[Total Card Trader]]</f>
        <v>0.64129970072680631</v>
      </c>
    </row>
    <row r="263" spans="1:11">
      <c r="A263" s="1" t="s">
        <v>3</v>
      </c>
      <c r="B263" s="2">
        <v>45863.410843692131</v>
      </c>
      <c r="C263">
        <v>14.99</v>
      </c>
      <c r="D263">
        <v>19.25</v>
      </c>
      <c r="E263" s="3">
        <v>14</v>
      </c>
      <c r="F263" s="1" t="s">
        <v>73</v>
      </c>
      <c r="G263" s="5">
        <f>_xlfn.XLOOKUP(history[[#This Row],[First Word]], Table4_2[First Word], Table4_2[Qty], "No encontrado")</f>
        <v>2</v>
      </c>
      <c r="H263" s="1">
        <f>history[[#This Row],[Qty]]*history[[#This Row],[MKM]]</f>
        <v>29.98</v>
      </c>
      <c r="I263" s="1">
        <f>history[[#This Row],[Qty]]*history[[#This Row],[Card Trader]]</f>
        <v>38.5</v>
      </c>
      <c r="J263" s="1">
        <f>history[[#This Row],[Total  MKM]]-history[[#This Row],[Total Card Trader]]</f>
        <v>-8.52</v>
      </c>
      <c r="K263" s="6">
        <f>history[[#This Row],[Total  MKM]]/history[[#This Row],[Total Card Trader]]</f>
        <v>0.77870129870129867</v>
      </c>
    </row>
    <row r="264" spans="1:11">
      <c r="A264" s="1" t="s">
        <v>4</v>
      </c>
      <c r="B264" s="2">
        <v>45863.410843692131</v>
      </c>
      <c r="C264">
        <v>15.99</v>
      </c>
      <c r="D264">
        <v>13.22</v>
      </c>
      <c r="E264" s="3">
        <v>16</v>
      </c>
      <c r="F264" s="1" t="s">
        <v>75</v>
      </c>
      <c r="G264" s="5">
        <f>_xlfn.XLOOKUP(history[[#This Row],[First Word]], Table4_2[First Word], Table4_2[Qty], "No encontrado")</f>
        <v>2</v>
      </c>
      <c r="H264" s="1">
        <f>history[[#This Row],[Qty]]*history[[#This Row],[MKM]]</f>
        <v>31.98</v>
      </c>
      <c r="I264" s="1">
        <f>history[[#This Row],[Qty]]*history[[#This Row],[Card Trader]]</f>
        <v>26.44</v>
      </c>
      <c r="J264" s="1">
        <f>history[[#This Row],[Total  MKM]]-history[[#This Row],[Total Card Trader]]</f>
        <v>5.5399999999999991</v>
      </c>
      <c r="K264" s="6">
        <f>history[[#This Row],[Total  MKM]]/history[[#This Row],[Total Card Trader]]</f>
        <v>1.2095310136157338</v>
      </c>
    </row>
    <row r="265" spans="1:11">
      <c r="A265" s="1" t="s">
        <v>5</v>
      </c>
      <c r="B265" s="2">
        <v>45863.410843692131</v>
      </c>
      <c r="C265">
        <v>18.5</v>
      </c>
      <c r="D265">
        <v>25.84</v>
      </c>
      <c r="E265" s="3">
        <v>16</v>
      </c>
      <c r="F265" s="1" t="s">
        <v>58</v>
      </c>
      <c r="G265" s="5">
        <f>_xlfn.XLOOKUP(history[[#This Row],[First Word]], Table4_2[First Word], Table4_2[Qty], "No encontrado")</f>
        <v>2</v>
      </c>
      <c r="H265" s="1">
        <f>history[[#This Row],[Qty]]*history[[#This Row],[MKM]]</f>
        <v>37</v>
      </c>
      <c r="I265" s="1">
        <f>history[[#This Row],[Qty]]*history[[#This Row],[Card Trader]]</f>
        <v>51.68</v>
      </c>
      <c r="J265" s="1">
        <f>history[[#This Row],[Total  MKM]]-history[[#This Row],[Total Card Trader]]</f>
        <v>-14.68</v>
      </c>
      <c r="K265" s="6">
        <f>history[[#This Row],[Total  MKM]]/history[[#This Row],[Total Card Trader]]</f>
        <v>0.71594427244582048</v>
      </c>
    </row>
    <row r="266" spans="1:11">
      <c r="A266" s="1" t="s">
        <v>0</v>
      </c>
      <c r="B266" s="2">
        <v>45863.421268888887</v>
      </c>
      <c r="C266">
        <v>74.989999999999995</v>
      </c>
      <c r="D266">
        <v>66.260000000000005</v>
      </c>
      <c r="E266" s="3">
        <v>65</v>
      </c>
      <c r="F266" s="1" t="s">
        <v>60</v>
      </c>
      <c r="G266" s="5">
        <f>_xlfn.XLOOKUP(history[[#This Row],[First Word]], Table4_2[First Word], Table4_2[Qty], "No encontrado")</f>
        <v>2</v>
      </c>
      <c r="H266" s="1">
        <f>history[[#This Row],[Qty]]*history[[#This Row],[MKM]]</f>
        <v>149.97999999999999</v>
      </c>
      <c r="I266" s="1">
        <f>history[[#This Row],[Qty]]*history[[#This Row],[Card Trader]]</f>
        <v>132.52000000000001</v>
      </c>
      <c r="J266" s="1">
        <f>history[[#This Row],[Total  MKM]]-history[[#This Row],[Total Card Trader]]</f>
        <v>17.45999999999998</v>
      </c>
      <c r="K266" s="6">
        <f>history[[#This Row],[Total  MKM]]/history[[#This Row],[Total Card Trader]]</f>
        <v>1.1317536975550859</v>
      </c>
    </row>
    <row r="267" spans="1:11">
      <c r="A267" s="1" t="s">
        <v>1</v>
      </c>
      <c r="B267" s="2">
        <v>45863.421268888887</v>
      </c>
      <c r="C267">
        <v>41.95</v>
      </c>
      <c r="D267">
        <v>49.27</v>
      </c>
      <c r="E267" s="3">
        <v>38</v>
      </c>
      <c r="F267" s="1" t="s">
        <v>68</v>
      </c>
      <c r="G267" s="5">
        <f>_xlfn.XLOOKUP(history[[#This Row],[First Word]], Table4_2[First Word], Table4_2[Qty], "No encontrado")</f>
        <v>1</v>
      </c>
      <c r="H267" s="1">
        <f>history[[#This Row],[Qty]]*history[[#This Row],[MKM]]</f>
        <v>41.95</v>
      </c>
      <c r="I267" s="1">
        <f>history[[#This Row],[Qty]]*history[[#This Row],[Card Trader]]</f>
        <v>49.27</v>
      </c>
      <c r="J267" s="1">
        <f>history[[#This Row],[Total  MKM]]-history[[#This Row],[Total Card Trader]]</f>
        <v>-7.32</v>
      </c>
      <c r="K267" s="6">
        <f>history[[#This Row],[Total  MKM]]/history[[#This Row],[Total Card Trader]]</f>
        <v>0.85143089100872738</v>
      </c>
    </row>
    <row r="268" spans="1:11">
      <c r="A268" s="1" t="s">
        <v>2</v>
      </c>
      <c r="B268" s="2">
        <v>45863.421268888887</v>
      </c>
      <c r="C268">
        <v>15</v>
      </c>
      <c r="D268">
        <v>23.39</v>
      </c>
      <c r="E268" s="3">
        <v>20</v>
      </c>
      <c r="F268" s="1" t="s">
        <v>59</v>
      </c>
      <c r="G268" s="5">
        <f>_xlfn.XLOOKUP(history[[#This Row],[First Word]], Table4_2[First Word], Table4_2[Qty], "No encontrado")</f>
        <v>1</v>
      </c>
      <c r="H268" s="1">
        <f>history[[#This Row],[Qty]]*history[[#This Row],[MKM]]</f>
        <v>15</v>
      </c>
      <c r="I268" s="1">
        <f>history[[#This Row],[Qty]]*history[[#This Row],[Card Trader]]</f>
        <v>23.39</v>
      </c>
      <c r="J268" s="1">
        <f>history[[#This Row],[Total  MKM]]-history[[#This Row],[Total Card Trader]]</f>
        <v>-8.39</v>
      </c>
      <c r="K268" s="6">
        <f>history[[#This Row],[Total  MKM]]/history[[#This Row],[Total Card Trader]]</f>
        <v>0.64129970072680631</v>
      </c>
    </row>
    <row r="269" spans="1:11">
      <c r="A269" s="1" t="s">
        <v>3</v>
      </c>
      <c r="B269" s="2">
        <v>45863.421268888887</v>
      </c>
      <c r="C269">
        <v>14.99</v>
      </c>
      <c r="D269">
        <v>19.25</v>
      </c>
      <c r="E269" s="3">
        <v>14</v>
      </c>
      <c r="F269" s="1" t="s">
        <v>73</v>
      </c>
      <c r="G269" s="5">
        <f>_xlfn.XLOOKUP(history[[#This Row],[First Word]], Table4_2[First Word], Table4_2[Qty], "No encontrado")</f>
        <v>2</v>
      </c>
      <c r="H269" s="1">
        <f>history[[#This Row],[Qty]]*history[[#This Row],[MKM]]</f>
        <v>29.98</v>
      </c>
      <c r="I269" s="1">
        <f>history[[#This Row],[Qty]]*history[[#This Row],[Card Trader]]</f>
        <v>38.5</v>
      </c>
      <c r="J269" s="1">
        <f>history[[#This Row],[Total  MKM]]-history[[#This Row],[Total Card Trader]]</f>
        <v>-8.52</v>
      </c>
      <c r="K269" s="6">
        <f>history[[#This Row],[Total  MKM]]/history[[#This Row],[Total Card Trader]]</f>
        <v>0.77870129870129867</v>
      </c>
    </row>
    <row r="270" spans="1:11">
      <c r="A270" s="1" t="s">
        <v>4</v>
      </c>
      <c r="B270" s="2">
        <v>45863.421268888887</v>
      </c>
      <c r="C270">
        <v>15.99</v>
      </c>
      <c r="D270">
        <v>13.22</v>
      </c>
      <c r="E270" s="3">
        <v>16</v>
      </c>
      <c r="F270" s="1" t="s">
        <v>75</v>
      </c>
      <c r="G270" s="5">
        <f>_xlfn.XLOOKUP(history[[#This Row],[First Word]], Table4_2[First Word], Table4_2[Qty], "No encontrado")</f>
        <v>2</v>
      </c>
      <c r="H270" s="1">
        <f>history[[#This Row],[Qty]]*history[[#This Row],[MKM]]</f>
        <v>31.98</v>
      </c>
      <c r="I270" s="1">
        <f>history[[#This Row],[Qty]]*history[[#This Row],[Card Trader]]</f>
        <v>26.44</v>
      </c>
      <c r="J270" s="1">
        <f>history[[#This Row],[Total  MKM]]-history[[#This Row],[Total Card Trader]]</f>
        <v>5.5399999999999991</v>
      </c>
      <c r="K270" s="6">
        <f>history[[#This Row],[Total  MKM]]/history[[#This Row],[Total Card Trader]]</f>
        <v>1.2095310136157338</v>
      </c>
    </row>
    <row r="271" spans="1:11">
      <c r="A271" s="1" t="s">
        <v>5</v>
      </c>
      <c r="B271" s="2">
        <v>45863.421268888887</v>
      </c>
      <c r="C271">
        <v>18.5</v>
      </c>
      <c r="D271">
        <v>25.84</v>
      </c>
      <c r="E271" s="3">
        <v>16</v>
      </c>
      <c r="F271" s="1" t="s">
        <v>58</v>
      </c>
      <c r="G271" s="5">
        <f>_xlfn.XLOOKUP(history[[#This Row],[First Word]], Table4_2[First Word], Table4_2[Qty], "No encontrado")</f>
        <v>2</v>
      </c>
      <c r="H271" s="1">
        <f>history[[#This Row],[Qty]]*history[[#This Row],[MKM]]</f>
        <v>37</v>
      </c>
      <c r="I271" s="1">
        <f>history[[#This Row],[Qty]]*history[[#This Row],[Card Trader]]</f>
        <v>51.68</v>
      </c>
      <c r="J271" s="1">
        <f>history[[#This Row],[Total  MKM]]-history[[#This Row],[Total Card Trader]]</f>
        <v>-14.68</v>
      </c>
      <c r="K271" s="6">
        <f>history[[#This Row],[Total  MKM]]/history[[#This Row],[Total Card Trader]]</f>
        <v>0.71594427244582048</v>
      </c>
    </row>
    <row r="272" spans="1:11">
      <c r="A272" s="1" t="s">
        <v>0</v>
      </c>
      <c r="B272" s="2">
        <v>45863.431683750001</v>
      </c>
      <c r="C272">
        <v>74.989999999999995</v>
      </c>
      <c r="D272">
        <v>66.260000000000005</v>
      </c>
      <c r="E272" s="3">
        <v>65</v>
      </c>
      <c r="F272" s="1" t="s">
        <v>60</v>
      </c>
      <c r="G272" s="5">
        <f>_xlfn.XLOOKUP(history[[#This Row],[First Word]], Table4_2[First Word], Table4_2[Qty], "No encontrado")</f>
        <v>2</v>
      </c>
      <c r="H272" s="1">
        <f>history[[#This Row],[Qty]]*history[[#This Row],[MKM]]</f>
        <v>149.97999999999999</v>
      </c>
      <c r="I272" s="1">
        <f>history[[#This Row],[Qty]]*history[[#This Row],[Card Trader]]</f>
        <v>132.52000000000001</v>
      </c>
      <c r="J272" s="1">
        <f>history[[#This Row],[Total  MKM]]-history[[#This Row],[Total Card Trader]]</f>
        <v>17.45999999999998</v>
      </c>
      <c r="K272" s="6">
        <f>history[[#This Row],[Total  MKM]]/history[[#This Row],[Total Card Trader]]</f>
        <v>1.1317536975550859</v>
      </c>
    </row>
    <row r="273" spans="1:11">
      <c r="A273" s="1" t="s">
        <v>1</v>
      </c>
      <c r="B273" s="2">
        <v>45863.431683750001</v>
      </c>
      <c r="C273">
        <v>41.95</v>
      </c>
      <c r="D273">
        <v>49.27</v>
      </c>
      <c r="E273" s="3">
        <v>38</v>
      </c>
      <c r="F273" s="1" t="s">
        <v>68</v>
      </c>
      <c r="G273" s="5">
        <f>_xlfn.XLOOKUP(history[[#This Row],[First Word]], Table4_2[First Word], Table4_2[Qty], "No encontrado")</f>
        <v>1</v>
      </c>
      <c r="H273" s="1">
        <f>history[[#This Row],[Qty]]*history[[#This Row],[MKM]]</f>
        <v>41.95</v>
      </c>
      <c r="I273" s="1">
        <f>history[[#This Row],[Qty]]*history[[#This Row],[Card Trader]]</f>
        <v>49.27</v>
      </c>
      <c r="J273" s="1">
        <f>history[[#This Row],[Total  MKM]]-history[[#This Row],[Total Card Trader]]</f>
        <v>-7.32</v>
      </c>
      <c r="K273" s="6">
        <f>history[[#This Row],[Total  MKM]]/history[[#This Row],[Total Card Trader]]</f>
        <v>0.85143089100872738</v>
      </c>
    </row>
    <row r="274" spans="1:11">
      <c r="A274" s="1" t="s">
        <v>2</v>
      </c>
      <c r="B274" s="2">
        <v>45863.431683750001</v>
      </c>
      <c r="C274">
        <v>15</v>
      </c>
      <c r="D274">
        <v>23.39</v>
      </c>
      <c r="E274" s="3">
        <v>20</v>
      </c>
      <c r="F274" s="1" t="s">
        <v>59</v>
      </c>
      <c r="G274" s="5">
        <f>_xlfn.XLOOKUP(history[[#This Row],[First Word]], Table4_2[First Word], Table4_2[Qty], "No encontrado")</f>
        <v>1</v>
      </c>
      <c r="H274" s="1">
        <f>history[[#This Row],[Qty]]*history[[#This Row],[MKM]]</f>
        <v>15</v>
      </c>
      <c r="I274" s="1">
        <f>history[[#This Row],[Qty]]*history[[#This Row],[Card Trader]]</f>
        <v>23.39</v>
      </c>
      <c r="J274" s="1">
        <f>history[[#This Row],[Total  MKM]]-history[[#This Row],[Total Card Trader]]</f>
        <v>-8.39</v>
      </c>
      <c r="K274" s="6">
        <f>history[[#This Row],[Total  MKM]]/history[[#This Row],[Total Card Trader]]</f>
        <v>0.64129970072680631</v>
      </c>
    </row>
    <row r="275" spans="1:11">
      <c r="A275" s="1" t="s">
        <v>3</v>
      </c>
      <c r="B275" s="2">
        <v>45863.431683750001</v>
      </c>
      <c r="C275">
        <v>14.99</v>
      </c>
      <c r="D275">
        <v>19.25</v>
      </c>
      <c r="E275" s="3">
        <v>14</v>
      </c>
      <c r="F275" s="1" t="s">
        <v>73</v>
      </c>
      <c r="G275" s="5">
        <f>_xlfn.XLOOKUP(history[[#This Row],[First Word]], Table4_2[First Word], Table4_2[Qty], "No encontrado")</f>
        <v>2</v>
      </c>
      <c r="H275" s="1">
        <f>history[[#This Row],[Qty]]*history[[#This Row],[MKM]]</f>
        <v>29.98</v>
      </c>
      <c r="I275" s="1">
        <f>history[[#This Row],[Qty]]*history[[#This Row],[Card Trader]]</f>
        <v>38.5</v>
      </c>
      <c r="J275" s="1">
        <f>history[[#This Row],[Total  MKM]]-history[[#This Row],[Total Card Trader]]</f>
        <v>-8.52</v>
      </c>
      <c r="K275" s="6">
        <f>history[[#This Row],[Total  MKM]]/history[[#This Row],[Total Card Trader]]</f>
        <v>0.77870129870129867</v>
      </c>
    </row>
    <row r="276" spans="1:11">
      <c r="A276" s="1" t="s">
        <v>4</v>
      </c>
      <c r="B276" s="2">
        <v>45863.431683750001</v>
      </c>
      <c r="C276">
        <v>15.99</v>
      </c>
      <c r="D276">
        <v>13.22</v>
      </c>
      <c r="E276" s="3">
        <v>16</v>
      </c>
      <c r="F276" s="1" t="s">
        <v>75</v>
      </c>
      <c r="G276" s="5">
        <f>_xlfn.XLOOKUP(history[[#This Row],[First Word]], Table4_2[First Word], Table4_2[Qty], "No encontrado")</f>
        <v>2</v>
      </c>
      <c r="H276" s="1">
        <f>history[[#This Row],[Qty]]*history[[#This Row],[MKM]]</f>
        <v>31.98</v>
      </c>
      <c r="I276" s="1">
        <f>history[[#This Row],[Qty]]*history[[#This Row],[Card Trader]]</f>
        <v>26.44</v>
      </c>
      <c r="J276" s="1">
        <f>history[[#This Row],[Total  MKM]]-history[[#This Row],[Total Card Trader]]</f>
        <v>5.5399999999999991</v>
      </c>
      <c r="K276" s="6">
        <f>history[[#This Row],[Total  MKM]]/history[[#This Row],[Total Card Trader]]</f>
        <v>1.2095310136157338</v>
      </c>
    </row>
    <row r="277" spans="1:11">
      <c r="A277" s="1" t="s">
        <v>5</v>
      </c>
      <c r="B277" s="2">
        <v>45863.431683750001</v>
      </c>
      <c r="C277">
        <v>18.5</v>
      </c>
      <c r="D277">
        <v>25.84</v>
      </c>
      <c r="E277" s="3">
        <v>16</v>
      </c>
      <c r="F277" s="1" t="s">
        <v>58</v>
      </c>
      <c r="G277" s="5">
        <f>_xlfn.XLOOKUP(history[[#This Row],[First Word]], Table4_2[First Word], Table4_2[Qty], "No encontrado")</f>
        <v>2</v>
      </c>
      <c r="H277" s="1">
        <f>history[[#This Row],[Qty]]*history[[#This Row],[MKM]]</f>
        <v>37</v>
      </c>
      <c r="I277" s="1">
        <f>history[[#This Row],[Qty]]*history[[#This Row],[Card Trader]]</f>
        <v>51.68</v>
      </c>
      <c r="J277" s="1">
        <f>history[[#This Row],[Total  MKM]]-history[[#This Row],[Total Card Trader]]</f>
        <v>-14.68</v>
      </c>
      <c r="K277" s="6">
        <f>history[[#This Row],[Total  MKM]]/history[[#This Row],[Total Card Trader]]</f>
        <v>0.71594427244582048</v>
      </c>
    </row>
    <row r="278" spans="1:11">
      <c r="A278" s="1" t="s">
        <v>0</v>
      </c>
      <c r="B278" s="2">
        <v>45863.442100694447</v>
      </c>
      <c r="C278">
        <v>74.989999999999995</v>
      </c>
      <c r="D278">
        <v>66.260000000000005</v>
      </c>
      <c r="E278" s="3">
        <v>65</v>
      </c>
      <c r="F278" s="1" t="s">
        <v>60</v>
      </c>
      <c r="G278" s="5">
        <f>_xlfn.XLOOKUP(history[[#This Row],[First Word]], Table4_2[First Word], Table4_2[Qty], "No encontrado")</f>
        <v>2</v>
      </c>
      <c r="H278" s="1">
        <f>history[[#This Row],[Qty]]*history[[#This Row],[MKM]]</f>
        <v>149.97999999999999</v>
      </c>
      <c r="I278" s="1">
        <f>history[[#This Row],[Qty]]*history[[#This Row],[Card Trader]]</f>
        <v>132.52000000000001</v>
      </c>
      <c r="J278" s="1">
        <f>history[[#This Row],[Total  MKM]]-history[[#This Row],[Total Card Trader]]</f>
        <v>17.45999999999998</v>
      </c>
      <c r="K278" s="6">
        <f>history[[#This Row],[Total  MKM]]/history[[#This Row],[Total Card Trader]]</f>
        <v>1.1317536975550859</v>
      </c>
    </row>
    <row r="279" spans="1:11">
      <c r="A279" s="1" t="s">
        <v>1</v>
      </c>
      <c r="B279" s="2">
        <v>45863.442100694447</v>
      </c>
      <c r="C279">
        <v>41.95</v>
      </c>
      <c r="D279">
        <v>49.27</v>
      </c>
      <c r="E279" s="3">
        <v>38</v>
      </c>
      <c r="F279" s="1" t="s">
        <v>68</v>
      </c>
      <c r="G279" s="5">
        <f>_xlfn.XLOOKUP(history[[#This Row],[First Word]], Table4_2[First Word], Table4_2[Qty], "No encontrado")</f>
        <v>1</v>
      </c>
      <c r="H279" s="1">
        <f>history[[#This Row],[Qty]]*history[[#This Row],[MKM]]</f>
        <v>41.95</v>
      </c>
      <c r="I279" s="1">
        <f>history[[#This Row],[Qty]]*history[[#This Row],[Card Trader]]</f>
        <v>49.27</v>
      </c>
      <c r="J279" s="1">
        <f>history[[#This Row],[Total  MKM]]-history[[#This Row],[Total Card Trader]]</f>
        <v>-7.32</v>
      </c>
      <c r="K279" s="6">
        <f>history[[#This Row],[Total  MKM]]/history[[#This Row],[Total Card Trader]]</f>
        <v>0.85143089100872738</v>
      </c>
    </row>
    <row r="280" spans="1:11">
      <c r="A280" s="1" t="s">
        <v>2</v>
      </c>
      <c r="B280" s="2">
        <v>45863.442100694447</v>
      </c>
      <c r="C280">
        <v>15</v>
      </c>
      <c r="D280">
        <v>23.39</v>
      </c>
      <c r="E280" s="3">
        <v>20</v>
      </c>
      <c r="F280" s="1" t="s">
        <v>59</v>
      </c>
      <c r="G280" s="5">
        <f>_xlfn.XLOOKUP(history[[#This Row],[First Word]], Table4_2[First Word], Table4_2[Qty], "No encontrado")</f>
        <v>1</v>
      </c>
      <c r="H280" s="1">
        <f>history[[#This Row],[Qty]]*history[[#This Row],[MKM]]</f>
        <v>15</v>
      </c>
      <c r="I280" s="1">
        <f>history[[#This Row],[Qty]]*history[[#This Row],[Card Trader]]</f>
        <v>23.39</v>
      </c>
      <c r="J280" s="1">
        <f>history[[#This Row],[Total  MKM]]-history[[#This Row],[Total Card Trader]]</f>
        <v>-8.39</v>
      </c>
      <c r="K280" s="6">
        <f>history[[#This Row],[Total  MKM]]/history[[#This Row],[Total Card Trader]]</f>
        <v>0.64129970072680631</v>
      </c>
    </row>
    <row r="281" spans="1:11">
      <c r="A281" s="1" t="s">
        <v>3</v>
      </c>
      <c r="B281" s="2">
        <v>45863.442100694447</v>
      </c>
      <c r="C281">
        <v>14.99</v>
      </c>
      <c r="D281">
        <v>19.25</v>
      </c>
      <c r="E281" s="3">
        <v>14</v>
      </c>
      <c r="F281" s="1" t="s">
        <v>73</v>
      </c>
      <c r="G281" s="5">
        <f>_xlfn.XLOOKUP(history[[#This Row],[First Word]], Table4_2[First Word], Table4_2[Qty], "No encontrado")</f>
        <v>2</v>
      </c>
      <c r="H281" s="1">
        <f>history[[#This Row],[Qty]]*history[[#This Row],[MKM]]</f>
        <v>29.98</v>
      </c>
      <c r="I281" s="1">
        <f>history[[#This Row],[Qty]]*history[[#This Row],[Card Trader]]</f>
        <v>38.5</v>
      </c>
      <c r="J281" s="1">
        <f>history[[#This Row],[Total  MKM]]-history[[#This Row],[Total Card Trader]]</f>
        <v>-8.52</v>
      </c>
      <c r="K281" s="6">
        <f>history[[#This Row],[Total  MKM]]/history[[#This Row],[Total Card Trader]]</f>
        <v>0.77870129870129867</v>
      </c>
    </row>
    <row r="282" spans="1:11">
      <c r="A282" s="1" t="s">
        <v>4</v>
      </c>
      <c r="B282" s="2">
        <v>45863.442100694447</v>
      </c>
      <c r="C282">
        <v>15.99</v>
      </c>
      <c r="D282">
        <v>13.22</v>
      </c>
      <c r="E282" s="3">
        <v>16</v>
      </c>
      <c r="F282" s="1" t="s">
        <v>75</v>
      </c>
      <c r="G282" s="5">
        <f>_xlfn.XLOOKUP(history[[#This Row],[First Word]], Table4_2[First Word], Table4_2[Qty], "No encontrado")</f>
        <v>2</v>
      </c>
      <c r="H282" s="1">
        <f>history[[#This Row],[Qty]]*history[[#This Row],[MKM]]</f>
        <v>31.98</v>
      </c>
      <c r="I282" s="1">
        <f>history[[#This Row],[Qty]]*history[[#This Row],[Card Trader]]</f>
        <v>26.44</v>
      </c>
      <c r="J282" s="1">
        <f>history[[#This Row],[Total  MKM]]-history[[#This Row],[Total Card Trader]]</f>
        <v>5.5399999999999991</v>
      </c>
      <c r="K282" s="6">
        <f>history[[#This Row],[Total  MKM]]/history[[#This Row],[Total Card Trader]]</f>
        <v>1.2095310136157338</v>
      </c>
    </row>
    <row r="283" spans="1:11">
      <c r="A283" s="1" t="s">
        <v>5</v>
      </c>
      <c r="B283" s="2">
        <v>45863.442100694447</v>
      </c>
      <c r="C283">
        <v>18.5</v>
      </c>
      <c r="D283">
        <v>25.84</v>
      </c>
      <c r="E283" s="3">
        <v>16</v>
      </c>
      <c r="F283" s="1" t="s">
        <v>58</v>
      </c>
      <c r="G283" s="5">
        <f>_xlfn.XLOOKUP(history[[#This Row],[First Word]], Table4_2[First Word], Table4_2[Qty], "No encontrado")</f>
        <v>2</v>
      </c>
      <c r="H283" s="1">
        <f>history[[#This Row],[Qty]]*history[[#This Row],[MKM]]</f>
        <v>37</v>
      </c>
      <c r="I283" s="1">
        <f>history[[#This Row],[Qty]]*history[[#This Row],[Card Trader]]</f>
        <v>51.68</v>
      </c>
      <c r="J283" s="1">
        <f>history[[#This Row],[Total  MKM]]-history[[#This Row],[Total Card Trader]]</f>
        <v>-14.68</v>
      </c>
      <c r="K283" s="6">
        <f>history[[#This Row],[Total  MKM]]/history[[#This Row],[Total Card Trader]]</f>
        <v>0.71594427244582048</v>
      </c>
    </row>
    <row r="284" spans="1:11">
      <c r="A284" s="1" t="s">
        <v>0</v>
      </c>
      <c r="B284" s="2">
        <v>45863.452511365744</v>
      </c>
      <c r="C284">
        <v>74.989999999999995</v>
      </c>
      <c r="D284">
        <v>66.260000000000005</v>
      </c>
      <c r="E284" s="3">
        <v>65</v>
      </c>
      <c r="F284" s="1" t="s">
        <v>60</v>
      </c>
      <c r="G284" s="5">
        <f>_xlfn.XLOOKUP(history[[#This Row],[First Word]], Table4_2[First Word], Table4_2[Qty], "No encontrado")</f>
        <v>2</v>
      </c>
      <c r="H284" s="1">
        <f>history[[#This Row],[Qty]]*history[[#This Row],[MKM]]</f>
        <v>149.97999999999999</v>
      </c>
      <c r="I284" s="1">
        <f>history[[#This Row],[Qty]]*history[[#This Row],[Card Trader]]</f>
        <v>132.52000000000001</v>
      </c>
      <c r="J284" s="1">
        <f>history[[#This Row],[Total  MKM]]-history[[#This Row],[Total Card Trader]]</f>
        <v>17.45999999999998</v>
      </c>
      <c r="K284" s="6">
        <f>history[[#This Row],[Total  MKM]]/history[[#This Row],[Total Card Trader]]</f>
        <v>1.1317536975550859</v>
      </c>
    </row>
    <row r="285" spans="1:11">
      <c r="A285" s="1" t="s">
        <v>1</v>
      </c>
      <c r="B285" s="2">
        <v>45863.452511365744</v>
      </c>
      <c r="C285">
        <v>41.95</v>
      </c>
      <c r="D285">
        <v>49.27</v>
      </c>
      <c r="E285" s="3">
        <v>38</v>
      </c>
      <c r="F285" s="1" t="s">
        <v>68</v>
      </c>
      <c r="G285" s="5">
        <f>_xlfn.XLOOKUP(history[[#This Row],[First Word]], Table4_2[First Word], Table4_2[Qty], "No encontrado")</f>
        <v>1</v>
      </c>
      <c r="H285" s="1">
        <f>history[[#This Row],[Qty]]*history[[#This Row],[MKM]]</f>
        <v>41.95</v>
      </c>
      <c r="I285" s="1">
        <f>history[[#This Row],[Qty]]*history[[#This Row],[Card Trader]]</f>
        <v>49.27</v>
      </c>
      <c r="J285" s="1">
        <f>history[[#This Row],[Total  MKM]]-history[[#This Row],[Total Card Trader]]</f>
        <v>-7.32</v>
      </c>
      <c r="K285" s="6">
        <f>history[[#This Row],[Total  MKM]]/history[[#This Row],[Total Card Trader]]</f>
        <v>0.85143089100872738</v>
      </c>
    </row>
    <row r="286" spans="1:11">
      <c r="A286" s="1" t="s">
        <v>2</v>
      </c>
      <c r="B286" s="2">
        <v>45863.452511365744</v>
      </c>
      <c r="C286">
        <v>15</v>
      </c>
      <c r="D286">
        <v>23.39</v>
      </c>
      <c r="E286" s="3">
        <v>20</v>
      </c>
      <c r="F286" s="1" t="s">
        <v>59</v>
      </c>
      <c r="G286" s="5">
        <f>_xlfn.XLOOKUP(history[[#This Row],[First Word]], Table4_2[First Word], Table4_2[Qty], "No encontrado")</f>
        <v>1</v>
      </c>
      <c r="H286" s="1">
        <f>history[[#This Row],[Qty]]*history[[#This Row],[MKM]]</f>
        <v>15</v>
      </c>
      <c r="I286" s="1">
        <f>history[[#This Row],[Qty]]*history[[#This Row],[Card Trader]]</f>
        <v>23.39</v>
      </c>
      <c r="J286" s="1">
        <f>history[[#This Row],[Total  MKM]]-history[[#This Row],[Total Card Trader]]</f>
        <v>-8.39</v>
      </c>
      <c r="K286" s="6">
        <f>history[[#This Row],[Total  MKM]]/history[[#This Row],[Total Card Trader]]</f>
        <v>0.64129970072680631</v>
      </c>
    </row>
    <row r="287" spans="1:11">
      <c r="A287" s="1" t="s">
        <v>3</v>
      </c>
      <c r="B287" s="2">
        <v>45863.452511365744</v>
      </c>
      <c r="C287">
        <v>14.99</v>
      </c>
      <c r="D287">
        <v>19.25</v>
      </c>
      <c r="E287" s="3">
        <v>14</v>
      </c>
      <c r="F287" s="1" t="s">
        <v>73</v>
      </c>
      <c r="G287" s="5">
        <f>_xlfn.XLOOKUP(history[[#This Row],[First Word]], Table4_2[First Word], Table4_2[Qty], "No encontrado")</f>
        <v>2</v>
      </c>
      <c r="H287" s="1">
        <f>history[[#This Row],[Qty]]*history[[#This Row],[MKM]]</f>
        <v>29.98</v>
      </c>
      <c r="I287" s="1">
        <f>history[[#This Row],[Qty]]*history[[#This Row],[Card Trader]]</f>
        <v>38.5</v>
      </c>
      <c r="J287" s="1">
        <f>history[[#This Row],[Total  MKM]]-history[[#This Row],[Total Card Trader]]</f>
        <v>-8.52</v>
      </c>
      <c r="K287" s="6">
        <f>history[[#This Row],[Total  MKM]]/history[[#This Row],[Total Card Trader]]</f>
        <v>0.77870129870129867</v>
      </c>
    </row>
    <row r="288" spans="1:11">
      <c r="A288" s="1" t="s">
        <v>4</v>
      </c>
      <c r="B288" s="2">
        <v>45863.452511365744</v>
      </c>
      <c r="C288">
        <v>15.99</v>
      </c>
      <c r="D288">
        <v>13.22</v>
      </c>
      <c r="E288" s="3">
        <v>16</v>
      </c>
      <c r="F288" s="1" t="s">
        <v>75</v>
      </c>
      <c r="G288" s="5">
        <f>_xlfn.XLOOKUP(history[[#This Row],[First Word]], Table4_2[First Word], Table4_2[Qty], "No encontrado")</f>
        <v>2</v>
      </c>
      <c r="H288" s="1">
        <f>history[[#This Row],[Qty]]*history[[#This Row],[MKM]]</f>
        <v>31.98</v>
      </c>
      <c r="I288" s="1">
        <f>history[[#This Row],[Qty]]*history[[#This Row],[Card Trader]]</f>
        <v>26.44</v>
      </c>
      <c r="J288" s="1">
        <f>history[[#This Row],[Total  MKM]]-history[[#This Row],[Total Card Trader]]</f>
        <v>5.5399999999999991</v>
      </c>
      <c r="K288" s="6">
        <f>history[[#This Row],[Total  MKM]]/history[[#This Row],[Total Card Trader]]</f>
        <v>1.2095310136157338</v>
      </c>
    </row>
    <row r="289" spans="1:11">
      <c r="A289" s="1" t="s">
        <v>5</v>
      </c>
      <c r="B289" s="2">
        <v>45863.452511365744</v>
      </c>
      <c r="C289">
        <v>18.5</v>
      </c>
      <c r="D289">
        <v>25.84</v>
      </c>
      <c r="E289" s="3">
        <v>16</v>
      </c>
      <c r="F289" s="1" t="s">
        <v>58</v>
      </c>
      <c r="G289" s="5">
        <f>_xlfn.XLOOKUP(history[[#This Row],[First Word]], Table4_2[First Word], Table4_2[Qty], "No encontrado")</f>
        <v>2</v>
      </c>
      <c r="H289" s="1">
        <f>history[[#This Row],[Qty]]*history[[#This Row],[MKM]]</f>
        <v>37</v>
      </c>
      <c r="I289" s="1">
        <f>history[[#This Row],[Qty]]*history[[#This Row],[Card Trader]]</f>
        <v>51.68</v>
      </c>
      <c r="J289" s="1">
        <f>history[[#This Row],[Total  MKM]]-history[[#This Row],[Total Card Trader]]</f>
        <v>-14.68</v>
      </c>
      <c r="K289" s="6">
        <f>history[[#This Row],[Total  MKM]]/history[[#This Row],[Total Card Trader]]</f>
        <v>0.71594427244582048</v>
      </c>
    </row>
    <row r="290" spans="1:11">
      <c r="A290" s="1" t="s">
        <v>0</v>
      </c>
      <c r="B290" s="2">
        <v>45863.462977511575</v>
      </c>
      <c r="C290">
        <v>65.989999999999995</v>
      </c>
      <c r="D290">
        <v>66.260000000000005</v>
      </c>
      <c r="E290" s="3">
        <v>65</v>
      </c>
      <c r="F290" s="1" t="s">
        <v>60</v>
      </c>
      <c r="G290" s="5">
        <f>_xlfn.XLOOKUP(history[[#This Row],[First Word]], Table4_2[First Word], Table4_2[Qty], "No encontrado")</f>
        <v>2</v>
      </c>
      <c r="H290" s="1">
        <f>history[[#This Row],[Qty]]*history[[#This Row],[MKM]]</f>
        <v>131.97999999999999</v>
      </c>
      <c r="I290" s="1">
        <f>history[[#This Row],[Qty]]*history[[#This Row],[Card Trader]]</f>
        <v>132.52000000000001</v>
      </c>
      <c r="J290" s="1">
        <f>history[[#This Row],[Total  MKM]]-history[[#This Row],[Total Card Trader]]</f>
        <v>-0.54000000000002046</v>
      </c>
      <c r="K290" s="6">
        <f>history[[#This Row],[Total  MKM]]/history[[#This Row],[Total Card Trader]]</f>
        <v>0.99592514337458482</v>
      </c>
    </row>
    <row r="291" spans="1:11">
      <c r="A291" s="1" t="s">
        <v>1</v>
      </c>
      <c r="B291" s="2">
        <v>45863.462977511575</v>
      </c>
      <c r="C291">
        <v>41.99</v>
      </c>
      <c r="D291">
        <v>49.27</v>
      </c>
      <c r="E291" s="3">
        <v>38</v>
      </c>
      <c r="F291" s="1" t="s">
        <v>68</v>
      </c>
      <c r="G291" s="5">
        <f>_xlfn.XLOOKUP(history[[#This Row],[First Word]], Table4_2[First Word], Table4_2[Qty], "No encontrado")</f>
        <v>1</v>
      </c>
      <c r="H291" s="1">
        <f>history[[#This Row],[Qty]]*history[[#This Row],[MKM]]</f>
        <v>41.99</v>
      </c>
      <c r="I291" s="1">
        <f>history[[#This Row],[Qty]]*history[[#This Row],[Card Trader]]</f>
        <v>49.27</v>
      </c>
      <c r="J291" s="1">
        <f>history[[#This Row],[Total  MKM]]-history[[#This Row],[Total Card Trader]]</f>
        <v>-7.2800000000000011</v>
      </c>
      <c r="K291" s="6">
        <f>history[[#This Row],[Total  MKM]]/history[[#This Row],[Total Card Trader]]</f>
        <v>0.85224274406332456</v>
      </c>
    </row>
    <row r="292" spans="1:11">
      <c r="A292" s="1" t="s">
        <v>2</v>
      </c>
      <c r="B292" s="2">
        <v>45863.462977511575</v>
      </c>
      <c r="C292">
        <v>15</v>
      </c>
      <c r="D292">
        <v>23.39</v>
      </c>
      <c r="E292" s="3">
        <v>20</v>
      </c>
      <c r="F292" s="1" t="s">
        <v>59</v>
      </c>
      <c r="G292" s="5">
        <f>_xlfn.XLOOKUP(history[[#This Row],[First Word]], Table4_2[First Word], Table4_2[Qty], "No encontrado")</f>
        <v>1</v>
      </c>
      <c r="H292" s="1">
        <f>history[[#This Row],[Qty]]*history[[#This Row],[MKM]]</f>
        <v>15</v>
      </c>
      <c r="I292" s="1">
        <f>history[[#This Row],[Qty]]*history[[#This Row],[Card Trader]]</f>
        <v>23.39</v>
      </c>
      <c r="J292" s="1">
        <f>history[[#This Row],[Total  MKM]]-history[[#This Row],[Total Card Trader]]</f>
        <v>-8.39</v>
      </c>
      <c r="K292" s="6">
        <f>history[[#This Row],[Total  MKM]]/history[[#This Row],[Total Card Trader]]</f>
        <v>0.64129970072680631</v>
      </c>
    </row>
    <row r="293" spans="1:11">
      <c r="A293" s="1" t="s">
        <v>3</v>
      </c>
      <c r="B293" s="2">
        <v>45863.462977511575</v>
      </c>
      <c r="C293">
        <v>14.99</v>
      </c>
      <c r="D293">
        <v>19.25</v>
      </c>
      <c r="E293" s="3">
        <v>14</v>
      </c>
      <c r="F293" s="1" t="s">
        <v>73</v>
      </c>
      <c r="G293" s="5">
        <f>_xlfn.XLOOKUP(history[[#This Row],[First Word]], Table4_2[First Word], Table4_2[Qty], "No encontrado")</f>
        <v>2</v>
      </c>
      <c r="H293" s="1">
        <f>history[[#This Row],[Qty]]*history[[#This Row],[MKM]]</f>
        <v>29.98</v>
      </c>
      <c r="I293" s="1">
        <f>history[[#This Row],[Qty]]*history[[#This Row],[Card Trader]]</f>
        <v>38.5</v>
      </c>
      <c r="J293" s="1">
        <f>history[[#This Row],[Total  MKM]]-history[[#This Row],[Total Card Trader]]</f>
        <v>-8.52</v>
      </c>
      <c r="K293" s="6">
        <f>history[[#This Row],[Total  MKM]]/history[[#This Row],[Total Card Trader]]</f>
        <v>0.77870129870129867</v>
      </c>
    </row>
    <row r="294" spans="1:11">
      <c r="A294" s="1" t="s">
        <v>4</v>
      </c>
      <c r="B294" s="2">
        <v>45863.462977511575</v>
      </c>
      <c r="C294">
        <v>15.99</v>
      </c>
      <c r="D294">
        <v>13.22</v>
      </c>
      <c r="E294" s="3">
        <v>16</v>
      </c>
      <c r="F294" s="1" t="s">
        <v>75</v>
      </c>
      <c r="G294" s="5">
        <f>_xlfn.XLOOKUP(history[[#This Row],[First Word]], Table4_2[First Word], Table4_2[Qty], "No encontrado")</f>
        <v>2</v>
      </c>
      <c r="H294" s="1">
        <f>history[[#This Row],[Qty]]*history[[#This Row],[MKM]]</f>
        <v>31.98</v>
      </c>
      <c r="I294" s="1">
        <f>history[[#This Row],[Qty]]*history[[#This Row],[Card Trader]]</f>
        <v>26.44</v>
      </c>
      <c r="J294" s="1">
        <f>history[[#This Row],[Total  MKM]]-history[[#This Row],[Total Card Trader]]</f>
        <v>5.5399999999999991</v>
      </c>
      <c r="K294" s="6">
        <f>history[[#This Row],[Total  MKM]]/history[[#This Row],[Total Card Trader]]</f>
        <v>1.2095310136157338</v>
      </c>
    </row>
    <row r="295" spans="1:11">
      <c r="A295" s="1" t="s">
        <v>5</v>
      </c>
      <c r="B295" s="2">
        <v>45863.462977511575</v>
      </c>
      <c r="C295">
        <v>16</v>
      </c>
      <c r="D295">
        <v>25.84</v>
      </c>
      <c r="E295" s="3">
        <v>16</v>
      </c>
      <c r="F295" s="1" t="s">
        <v>58</v>
      </c>
      <c r="G295" s="5">
        <f>_xlfn.XLOOKUP(history[[#This Row],[First Word]], Table4_2[First Word], Table4_2[Qty], "No encontrado")</f>
        <v>2</v>
      </c>
      <c r="H295" s="1">
        <f>history[[#This Row],[Qty]]*history[[#This Row],[MKM]]</f>
        <v>32</v>
      </c>
      <c r="I295" s="1">
        <f>history[[#This Row],[Qty]]*history[[#This Row],[Card Trader]]</f>
        <v>51.68</v>
      </c>
      <c r="J295" s="1">
        <f>history[[#This Row],[Total  MKM]]-history[[#This Row],[Total Card Trader]]</f>
        <v>-19.68</v>
      </c>
      <c r="K295" s="6">
        <f>history[[#This Row],[Total  MKM]]/history[[#This Row],[Total Card Trader]]</f>
        <v>0.61919504643962853</v>
      </c>
    </row>
    <row r="296" spans="1:11">
      <c r="A296" s="1" t="s">
        <v>0</v>
      </c>
      <c r="B296" s="2">
        <v>45863.473349687498</v>
      </c>
      <c r="C296">
        <v>65.989999999999995</v>
      </c>
      <c r="D296">
        <v>66.260000000000005</v>
      </c>
      <c r="E296" s="3">
        <v>65</v>
      </c>
      <c r="F296" s="1" t="s">
        <v>60</v>
      </c>
      <c r="G296" s="5">
        <f>_xlfn.XLOOKUP(history[[#This Row],[First Word]], Table4_2[First Word], Table4_2[Qty], "No encontrado")</f>
        <v>2</v>
      </c>
      <c r="H296" s="1">
        <f>history[[#This Row],[Qty]]*history[[#This Row],[MKM]]</f>
        <v>131.97999999999999</v>
      </c>
      <c r="I296" s="1">
        <f>history[[#This Row],[Qty]]*history[[#This Row],[Card Trader]]</f>
        <v>132.52000000000001</v>
      </c>
      <c r="J296" s="1">
        <f>history[[#This Row],[Total  MKM]]-history[[#This Row],[Total Card Trader]]</f>
        <v>-0.54000000000002046</v>
      </c>
      <c r="K296" s="6">
        <f>history[[#This Row],[Total  MKM]]/history[[#This Row],[Total Card Trader]]</f>
        <v>0.99592514337458482</v>
      </c>
    </row>
    <row r="297" spans="1:11">
      <c r="A297" s="1" t="s">
        <v>1</v>
      </c>
      <c r="B297" s="2">
        <v>45863.473349687498</v>
      </c>
      <c r="C297">
        <v>41.99</v>
      </c>
      <c r="D297">
        <v>49.27</v>
      </c>
      <c r="E297" s="3">
        <v>38</v>
      </c>
      <c r="F297" s="1" t="s">
        <v>68</v>
      </c>
      <c r="G297" s="5">
        <f>_xlfn.XLOOKUP(history[[#This Row],[First Word]], Table4_2[First Word], Table4_2[Qty], "No encontrado")</f>
        <v>1</v>
      </c>
      <c r="H297" s="1">
        <f>history[[#This Row],[Qty]]*history[[#This Row],[MKM]]</f>
        <v>41.99</v>
      </c>
      <c r="I297" s="1">
        <f>history[[#This Row],[Qty]]*history[[#This Row],[Card Trader]]</f>
        <v>49.27</v>
      </c>
      <c r="J297" s="1">
        <f>history[[#This Row],[Total  MKM]]-history[[#This Row],[Total Card Trader]]</f>
        <v>-7.2800000000000011</v>
      </c>
      <c r="K297" s="6">
        <f>history[[#This Row],[Total  MKM]]/history[[#This Row],[Total Card Trader]]</f>
        <v>0.85224274406332456</v>
      </c>
    </row>
    <row r="298" spans="1:11">
      <c r="A298" s="1" t="s">
        <v>2</v>
      </c>
      <c r="B298" s="2">
        <v>45863.473349687498</v>
      </c>
      <c r="C298">
        <v>15</v>
      </c>
      <c r="D298">
        <v>23.39</v>
      </c>
      <c r="E298" s="3">
        <v>20</v>
      </c>
      <c r="F298" s="1" t="s">
        <v>59</v>
      </c>
      <c r="G298" s="5">
        <f>_xlfn.XLOOKUP(history[[#This Row],[First Word]], Table4_2[First Word], Table4_2[Qty], "No encontrado")</f>
        <v>1</v>
      </c>
      <c r="H298" s="1">
        <f>history[[#This Row],[Qty]]*history[[#This Row],[MKM]]</f>
        <v>15</v>
      </c>
      <c r="I298" s="1">
        <f>history[[#This Row],[Qty]]*history[[#This Row],[Card Trader]]</f>
        <v>23.39</v>
      </c>
      <c r="J298" s="1">
        <f>history[[#This Row],[Total  MKM]]-history[[#This Row],[Total Card Trader]]</f>
        <v>-8.39</v>
      </c>
      <c r="K298" s="6">
        <f>history[[#This Row],[Total  MKM]]/history[[#This Row],[Total Card Trader]]</f>
        <v>0.64129970072680631</v>
      </c>
    </row>
    <row r="299" spans="1:11">
      <c r="A299" s="1" t="s">
        <v>3</v>
      </c>
      <c r="B299" s="2">
        <v>45863.473349687498</v>
      </c>
      <c r="C299">
        <v>14.99</v>
      </c>
      <c r="D299">
        <v>19.25</v>
      </c>
      <c r="E299" s="3">
        <v>14</v>
      </c>
      <c r="F299" s="1" t="s">
        <v>73</v>
      </c>
      <c r="G299" s="5">
        <f>_xlfn.XLOOKUP(history[[#This Row],[First Word]], Table4_2[First Word], Table4_2[Qty], "No encontrado")</f>
        <v>2</v>
      </c>
      <c r="H299" s="1">
        <f>history[[#This Row],[Qty]]*history[[#This Row],[MKM]]</f>
        <v>29.98</v>
      </c>
      <c r="I299" s="1">
        <f>history[[#This Row],[Qty]]*history[[#This Row],[Card Trader]]</f>
        <v>38.5</v>
      </c>
      <c r="J299" s="1">
        <f>history[[#This Row],[Total  MKM]]-history[[#This Row],[Total Card Trader]]</f>
        <v>-8.52</v>
      </c>
      <c r="K299" s="6">
        <f>history[[#This Row],[Total  MKM]]/history[[#This Row],[Total Card Trader]]</f>
        <v>0.77870129870129867</v>
      </c>
    </row>
    <row r="300" spans="1:11">
      <c r="A300" s="1" t="s">
        <v>4</v>
      </c>
      <c r="B300" s="2">
        <v>45863.473349687498</v>
      </c>
      <c r="C300">
        <v>15.99</v>
      </c>
      <c r="D300">
        <v>13.22</v>
      </c>
      <c r="E300" s="3">
        <v>16</v>
      </c>
      <c r="F300" s="1" t="s">
        <v>75</v>
      </c>
      <c r="G300" s="5">
        <f>_xlfn.XLOOKUP(history[[#This Row],[First Word]], Table4_2[First Word], Table4_2[Qty], "No encontrado")</f>
        <v>2</v>
      </c>
      <c r="H300" s="1">
        <f>history[[#This Row],[Qty]]*history[[#This Row],[MKM]]</f>
        <v>31.98</v>
      </c>
      <c r="I300" s="1">
        <f>history[[#This Row],[Qty]]*history[[#This Row],[Card Trader]]</f>
        <v>26.44</v>
      </c>
      <c r="J300" s="1">
        <f>history[[#This Row],[Total  MKM]]-history[[#This Row],[Total Card Trader]]</f>
        <v>5.5399999999999991</v>
      </c>
      <c r="K300" s="6">
        <f>history[[#This Row],[Total  MKM]]/history[[#This Row],[Total Card Trader]]</f>
        <v>1.2095310136157338</v>
      </c>
    </row>
    <row r="301" spans="1:11">
      <c r="A301" s="1" t="s">
        <v>5</v>
      </c>
      <c r="B301" s="2">
        <v>45863.473349687498</v>
      </c>
      <c r="C301">
        <v>16</v>
      </c>
      <c r="D301">
        <v>25.84</v>
      </c>
      <c r="E301" s="3">
        <v>16</v>
      </c>
      <c r="F301" s="1" t="s">
        <v>58</v>
      </c>
      <c r="G301" s="5">
        <f>_xlfn.XLOOKUP(history[[#This Row],[First Word]], Table4_2[First Word], Table4_2[Qty], "No encontrado")</f>
        <v>2</v>
      </c>
      <c r="H301" s="1">
        <f>history[[#This Row],[Qty]]*history[[#This Row],[MKM]]</f>
        <v>32</v>
      </c>
      <c r="I301" s="1">
        <f>history[[#This Row],[Qty]]*history[[#This Row],[Card Trader]]</f>
        <v>51.68</v>
      </c>
      <c r="J301" s="1">
        <f>history[[#This Row],[Total  MKM]]-history[[#This Row],[Total Card Trader]]</f>
        <v>-19.68</v>
      </c>
      <c r="K301" s="6">
        <f>history[[#This Row],[Total  MKM]]/history[[#This Row],[Total Card Trader]]</f>
        <v>0.61919504643962853</v>
      </c>
    </row>
    <row r="302" spans="1:11">
      <c r="A302" s="1" t="s">
        <v>0</v>
      </c>
      <c r="B302" s="2">
        <v>45863.483765324076</v>
      </c>
      <c r="C302">
        <v>65.989999999999995</v>
      </c>
      <c r="D302">
        <v>66.260000000000005</v>
      </c>
      <c r="E302" s="3">
        <v>65</v>
      </c>
      <c r="F302" s="1" t="s">
        <v>60</v>
      </c>
      <c r="G302" s="5">
        <f>_xlfn.XLOOKUP(history[[#This Row],[First Word]], Table4_2[First Word], Table4_2[Qty], "No encontrado")</f>
        <v>2</v>
      </c>
      <c r="H302" s="1">
        <f>history[[#This Row],[Qty]]*history[[#This Row],[MKM]]</f>
        <v>131.97999999999999</v>
      </c>
      <c r="I302" s="1">
        <f>history[[#This Row],[Qty]]*history[[#This Row],[Card Trader]]</f>
        <v>132.52000000000001</v>
      </c>
      <c r="J302" s="1">
        <f>history[[#This Row],[Total  MKM]]-history[[#This Row],[Total Card Trader]]</f>
        <v>-0.54000000000002046</v>
      </c>
      <c r="K302" s="6">
        <f>history[[#This Row],[Total  MKM]]/history[[#This Row],[Total Card Trader]]</f>
        <v>0.99592514337458482</v>
      </c>
    </row>
    <row r="303" spans="1:11">
      <c r="A303" s="1" t="s">
        <v>1</v>
      </c>
      <c r="B303" s="2">
        <v>45863.483765324076</v>
      </c>
      <c r="C303">
        <v>41.99</v>
      </c>
      <c r="D303">
        <v>49.27</v>
      </c>
      <c r="E303" s="3">
        <v>38</v>
      </c>
      <c r="F303" s="1" t="s">
        <v>68</v>
      </c>
      <c r="G303" s="5">
        <f>_xlfn.XLOOKUP(history[[#This Row],[First Word]], Table4_2[First Word], Table4_2[Qty], "No encontrado")</f>
        <v>1</v>
      </c>
      <c r="H303" s="1">
        <f>history[[#This Row],[Qty]]*history[[#This Row],[MKM]]</f>
        <v>41.99</v>
      </c>
      <c r="I303" s="1">
        <f>history[[#This Row],[Qty]]*history[[#This Row],[Card Trader]]</f>
        <v>49.27</v>
      </c>
      <c r="J303" s="1">
        <f>history[[#This Row],[Total  MKM]]-history[[#This Row],[Total Card Trader]]</f>
        <v>-7.2800000000000011</v>
      </c>
      <c r="K303" s="6">
        <f>history[[#This Row],[Total  MKM]]/history[[#This Row],[Total Card Trader]]</f>
        <v>0.85224274406332456</v>
      </c>
    </row>
    <row r="304" spans="1:11">
      <c r="A304" s="1" t="s">
        <v>2</v>
      </c>
      <c r="B304" s="2">
        <v>45863.483765324076</v>
      </c>
      <c r="C304">
        <v>15</v>
      </c>
      <c r="D304">
        <v>23.39</v>
      </c>
      <c r="E304" s="3">
        <v>20</v>
      </c>
      <c r="F304" s="1" t="s">
        <v>59</v>
      </c>
      <c r="G304" s="5">
        <f>_xlfn.XLOOKUP(history[[#This Row],[First Word]], Table4_2[First Word], Table4_2[Qty], "No encontrado")</f>
        <v>1</v>
      </c>
      <c r="H304" s="1">
        <f>history[[#This Row],[Qty]]*history[[#This Row],[MKM]]</f>
        <v>15</v>
      </c>
      <c r="I304" s="1">
        <f>history[[#This Row],[Qty]]*history[[#This Row],[Card Trader]]</f>
        <v>23.39</v>
      </c>
      <c r="J304" s="1">
        <f>history[[#This Row],[Total  MKM]]-history[[#This Row],[Total Card Trader]]</f>
        <v>-8.39</v>
      </c>
      <c r="K304" s="6">
        <f>history[[#This Row],[Total  MKM]]/history[[#This Row],[Total Card Trader]]</f>
        <v>0.64129970072680631</v>
      </c>
    </row>
    <row r="305" spans="1:11">
      <c r="A305" s="1" t="s">
        <v>3</v>
      </c>
      <c r="B305" s="2">
        <v>45863.483765324076</v>
      </c>
      <c r="C305">
        <v>14.99</v>
      </c>
      <c r="D305">
        <v>19.25</v>
      </c>
      <c r="E305" s="3">
        <v>14</v>
      </c>
      <c r="F305" s="1" t="s">
        <v>73</v>
      </c>
      <c r="G305" s="5">
        <f>_xlfn.XLOOKUP(history[[#This Row],[First Word]], Table4_2[First Word], Table4_2[Qty], "No encontrado")</f>
        <v>2</v>
      </c>
      <c r="H305" s="1">
        <f>history[[#This Row],[Qty]]*history[[#This Row],[MKM]]</f>
        <v>29.98</v>
      </c>
      <c r="I305" s="1">
        <f>history[[#This Row],[Qty]]*history[[#This Row],[Card Trader]]</f>
        <v>38.5</v>
      </c>
      <c r="J305" s="1">
        <f>history[[#This Row],[Total  MKM]]-history[[#This Row],[Total Card Trader]]</f>
        <v>-8.52</v>
      </c>
      <c r="K305" s="6">
        <f>history[[#This Row],[Total  MKM]]/history[[#This Row],[Total Card Trader]]</f>
        <v>0.77870129870129867</v>
      </c>
    </row>
    <row r="306" spans="1:11">
      <c r="A306" s="1" t="s">
        <v>4</v>
      </c>
      <c r="B306" s="2">
        <v>45863.483765324076</v>
      </c>
      <c r="C306">
        <v>15.99</v>
      </c>
      <c r="D306">
        <v>13.22</v>
      </c>
      <c r="E306" s="3">
        <v>16</v>
      </c>
      <c r="F306" s="1" t="s">
        <v>75</v>
      </c>
      <c r="G306" s="5">
        <f>_xlfn.XLOOKUP(history[[#This Row],[First Word]], Table4_2[First Word], Table4_2[Qty], "No encontrado")</f>
        <v>2</v>
      </c>
      <c r="H306" s="1">
        <f>history[[#This Row],[Qty]]*history[[#This Row],[MKM]]</f>
        <v>31.98</v>
      </c>
      <c r="I306" s="1">
        <f>history[[#This Row],[Qty]]*history[[#This Row],[Card Trader]]</f>
        <v>26.44</v>
      </c>
      <c r="J306" s="1">
        <f>history[[#This Row],[Total  MKM]]-history[[#This Row],[Total Card Trader]]</f>
        <v>5.5399999999999991</v>
      </c>
      <c r="K306" s="6">
        <f>history[[#This Row],[Total  MKM]]/history[[#This Row],[Total Card Trader]]</f>
        <v>1.2095310136157338</v>
      </c>
    </row>
    <row r="307" spans="1:11">
      <c r="A307" s="1" t="s">
        <v>5</v>
      </c>
      <c r="B307" s="2">
        <v>45863.483765324076</v>
      </c>
      <c r="C307">
        <v>16</v>
      </c>
      <c r="D307">
        <v>25.84</v>
      </c>
      <c r="E307" s="3">
        <v>16</v>
      </c>
      <c r="F307" s="1" t="s">
        <v>58</v>
      </c>
      <c r="G307" s="5">
        <f>_xlfn.XLOOKUP(history[[#This Row],[First Word]], Table4_2[First Word], Table4_2[Qty], "No encontrado")</f>
        <v>2</v>
      </c>
      <c r="H307" s="1">
        <f>history[[#This Row],[Qty]]*history[[#This Row],[MKM]]</f>
        <v>32</v>
      </c>
      <c r="I307" s="1">
        <f>history[[#This Row],[Qty]]*history[[#This Row],[Card Trader]]</f>
        <v>51.68</v>
      </c>
      <c r="J307" s="1">
        <f>history[[#This Row],[Total  MKM]]-history[[#This Row],[Total Card Trader]]</f>
        <v>-19.68</v>
      </c>
      <c r="K307" s="6">
        <f>history[[#This Row],[Total  MKM]]/history[[#This Row],[Total Card Trader]]</f>
        <v>0.61919504643962853</v>
      </c>
    </row>
    <row r="308" spans="1:11">
      <c r="A308" s="1" t="s">
        <v>0</v>
      </c>
      <c r="B308" s="2">
        <v>45863.494184930554</v>
      </c>
      <c r="C308">
        <v>65.989999999999995</v>
      </c>
      <c r="D308">
        <v>66.260000000000005</v>
      </c>
      <c r="E308" s="3">
        <v>65</v>
      </c>
      <c r="F308" s="1" t="s">
        <v>60</v>
      </c>
      <c r="G308" s="5">
        <f>_xlfn.XLOOKUP(history[[#This Row],[First Word]], Table4_2[First Word], Table4_2[Qty], "No encontrado")</f>
        <v>2</v>
      </c>
      <c r="H308" s="1">
        <f>history[[#This Row],[Qty]]*history[[#This Row],[MKM]]</f>
        <v>131.97999999999999</v>
      </c>
      <c r="I308" s="1">
        <f>history[[#This Row],[Qty]]*history[[#This Row],[Card Trader]]</f>
        <v>132.52000000000001</v>
      </c>
      <c r="J308" s="1">
        <f>history[[#This Row],[Total  MKM]]-history[[#This Row],[Total Card Trader]]</f>
        <v>-0.54000000000002046</v>
      </c>
      <c r="K308" s="6">
        <f>history[[#This Row],[Total  MKM]]/history[[#This Row],[Total Card Trader]]</f>
        <v>0.99592514337458482</v>
      </c>
    </row>
    <row r="309" spans="1:11">
      <c r="A309" s="1" t="s">
        <v>1</v>
      </c>
      <c r="B309" s="2">
        <v>45863.494184930554</v>
      </c>
      <c r="C309">
        <v>41.99</v>
      </c>
      <c r="D309">
        <v>49.27</v>
      </c>
      <c r="E309" s="3">
        <v>38</v>
      </c>
      <c r="F309" s="1" t="s">
        <v>68</v>
      </c>
      <c r="G309" s="5">
        <f>_xlfn.XLOOKUP(history[[#This Row],[First Word]], Table4_2[First Word], Table4_2[Qty], "No encontrado")</f>
        <v>1</v>
      </c>
      <c r="H309" s="1">
        <f>history[[#This Row],[Qty]]*history[[#This Row],[MKM]]</f>
        <v>41.99</v>
      </c>
      <c r="I309" s="1">
        <f>history[[#This Row],[Qty]]*history[[#This Row],[Card Trader]]</f>
        <v>49.27</v>
      </c>
      <c r="J309" s="1">
        <f>history[[#This Row],[Total  MKM]]-history[[#This Row],[Total Card Trader]]</f>
        <v>-7.2800000000000011</v>
      </c>
      <c r="K309" s="6">
        <f>history[[#This Row],[Total  MKM]]/history[[#This Row],[Total Card Trader]]</f>
        <v>0.85224274406332456</v>
      </c>
    </row>
    <row r="310" spans="1:11">
      <c r="A310" s="1" t="s">
        <v>2</v>
      </c>
      <c r="B310" s="2">
        <v>45863.494184930554</v>
      </c>
      <c r="C310">
        <v>15</v>
      </c>
      <c r="D310">
        <v>23.39</v>
      </c>
      <c r="E310" s="3">
        <v>20</v>
      </c>
      <c r="F310" s="1" t="s">
        <v>59</v>
      </c>
      <c r="G310" s="5">
        <f>_xlfn.XLOOKUP(history[[#This Row],[First Word]], Table4_2[First Word], Table4_2[Qty], "No encontrado")</f>
        <v>1</v>
      </c>
      <c r="H310" s="1">
        <f>history[[#This Row],[Qty]]*history[[#This Row],[MKM]]</f>
        <v>15</v>
      </c>
      <c r="I310" s="1">
        <f>history[[#This Row],[Qty]]*history[[#This Row],[Card Trader]]</f>
        <v>23.39</v>
      </c>
      <c r="J310" s="1">
        <f>history[[#This Row],[Total  MKM]]-history[[#This Row],[Total Card Trader]]</f>
        <v>-8.39</v>
      </c>
      <c r="K310" s="6">
        <f>history[[#This Row],[Total  MKM]]/history[[#This Row],[Total Card Trader]]</f>
        <v>0.64129970072680631</v>
      </c>
    </row>
    <row r="311" spans="1:11">
      <c r="A311" s="1" t="s">
        <v>3</v>
      </c>
      <c r="B311" s="2">
        <v>45863.494184930554</v>
      </c>
      <c r="C311">
        <v>14.99</v>
      </c>
      <c r="D311">
        <v>19.25</v>
      </c>
      <c r="E311" s="3">
        <v>14</v>
      </c>
      <c r="F311" s="1" t="s">
        <v>73</v>
      </c>
      <c r="G311" s="5">
        <f>_xlfn.XLOOKUP(history[[#This Row],[First Word]], Table4_2[First Word], Table4_2[Qty], "No encontrado")</f>
        <v>2</v>
      </c>
      <c r="H311" s="1">
        <f>history[[#This Row],[Qty]]*history[[#This Row],[MKM]]</f>
        <v>29.98</v>
      </c>
      <c r="I311" s="1">
        <f>history[[#This Row],[Qty]]*history[[#This Row],[Card Trader]]</f>
        <v>38.5</v>
      </c>
      <c r="J311" s="1">
        <f>history[[#This Row],[Total  MKM]]-history[[#This Row],[Total Card Trader]]</f>
        <v>-8.52</v>
      </c>
      <c r="K311" s="6">
        <f>history[[#This Row],[Total  MKM]]/history[[#This Row],[Total Card Trader]]</f>
        <v>0.77870129870129867</v>
      </c>
    </row>
    <row r="312" spans="1:11">
      <c r="A312" s="1" t="s">
        <v>4</v>
      </c>
      <c r="B312" s="2">
        <v>45863.494184930554</v>
      </c>
      <c r="C312">
        <v>15.99</v>
      </c>
      <c r="D312">
        <v>13.22</v>
      </c>
      <c r="E312" s="3">
        <v>16</v>
      </c>
      <c r="F312" s="1" t="s">
        <v>75</v>
      </c>
      <c r="G312" s="5">
        <f>_xlfn.XLOOKUP(history[[#This Row],[First Word]], Table4_2[First Word], Table4_2[Qty], "No encontrado")</f>
        <v>2</v>
      </c>
      <c r="H312" s="1">
        <f>history[[#This Row],[Qty]]*history[[#This Row],[MKM]]</f>
        <v>31.98</v>
      </c>
      <c r="I312" s="1">
        <f>history[[#This Row],[Qty]]*history[[#This Row],[Card Trader]]</f>
        <v>26.44</v>
      </c>
      <c r="J312" s="1">
        <f>history[[#This Row],[Total  MKM]]-history[[#This Row],[Total Card Trader]]</f>
        <v>5.5399999999999991</v>
      </c>
      <c r="K312" s="6">
        <f>history[[#This Row],[Total  MKM]]/history[[#This Row],[Total Card Trader]]</f>
        <v>1.2095310136157338</v>
      </c>
    </row>
    <row r="313" spans="1:11">
      <c r="A313" s="1" t="s">
        <v>5</v>
      </c>
      <c r="B313" s="2">
        <v>45863.494184930554</v>
      </c>
      <c r="C313">
        <v>16</v>
      </c>
      <c r="D313">
        <v>25.84</v>
      </c>
      <c r="E313" s="3">
        <v>16</v>
      </c>
      <c r="F313" s="1" t="s">
        <v>58</v>
      </c>
      <c r="G313" s="5">
        <f>_xlfn.XLOOKUP(history[[#This Row],[First Word]], Table4_2[First Word], Table4_2[Qty], "No encontrado")</f>
        <v>2</v>
      </c>
      <c r="H313" s="1">
        <f>history[[#This Row],[Qty]]*history[[#This Row],[MKM]]</f>
        <v>32</v>
      </c>
      <c r="I313" s="1">
        <f>history[[#This Row],[Qty]]*history[[#This Row],[Card Trader]]</f>
        <v>51.68</v>
      </c>
      <c r="J313" s="1">
        <f>history[[#This Row],[Total  MKM]]-history[[#This Row],[Total Card Trader]]</f>
        <v>-19.68</v>
      </c>
      <c r="K313" s="6">
        <f>history[[#This Row],[Total  MKM]]/history[[#This Row],[Total Card Trader]]</f>
        <v>0.61919504643962853</v>
      </c>
    </row>
    <row r="314" spans="1:11">
      <c r="A314" s="1" t="s">
        <v>0</v>
      </c>
      <c r="B314" s="2">
        <v>45863.504595370374</v>
      </c>
      <c r="C314">
        <v>65.989999999999995</v>
      </c>
      <c r="D314">
        <v>66.260000000000005</v>
      </c>
      <c r="E314" s="3">
        <v>65</v>
      </c>
      <c r="F314" s="1" t="s">
        <v>60</v>
      </c>
      <c r="G314" s="5">
        <f>_xlfn.XLOOKUP(history[[#This Row],[First Word]], Table4_2[First Word], Table4_2[Qty], "No encontrado")</f>
        <v>2</v>
      </c>
      <c r="H314" s="1">
        <f>history[[#This Row],[Qty]]*history[[#This Row],[MKM]]</f>
        <v>131.97999999999999</v>
      </c>
      <c r="I314" s="1">
        <f>history[[#This Row],[Qty]]*history[[#This Row],[Card Trader]]</f>
        <v>132.52000000000001</v>
      </c>
      <c r="J314" s="1">
        <f>history[[#This Row],[Total  MKM]]-history[[#This Row],[Total Card Trader]]</f>
        <v>-0.54000000000002046</v>
      </c>
      <c r="K314" s="6">
        <f>history[[#This Row],[Total  MKM]]/history[[#This Row],[Total Card Trader]]</f>
        <v>0.99592514337458482</v>
      </c>
    </row>
    <row r="315" spans="1:11">
      <c r="A315" s="1" t="s">
        <v>1</v>
      </c>
      <c r="B315" s="2">
        <v>45863.504595370374</v>
      </c>
      <c r="C315">
        <v>41.99</v>
      </c>
      <c r="D315">
        <v>49.27</v>
      </c>
      <c r="E315" s="3">
        <v>38</v>
      </c>
      <c r="F315" s="1" t="s">
        <v>68</v>
      </c>
      <c r="G315" s="5">
        <f>_xlfn.XLOOKUP(history[[#This Row],[First Word]], Table4_2[First Word], Table4_2[Qty], "No encontrado")</f>
        <v>1</v>
      </c>
      <c r="H315" s="1">
        <f>history[[#This Row],[Qty]]*history[[#This Row],[MKM]]</f>
        <v>41.99</v>
      </c>
      <c r="I315" s="1">
        <f>history[[#This Row],[Qty]]*history[[#This Row],[Card Trader]]</f>
        <v>49.27</v>
      </c>
      <c r="J315" s="1">
        <f>history[[#This Row],[Total  MKM]]-history[[#This Row],[Total Card Trader]]</f>
        <v>-7.2800000000000011</v>
      </c>
      <c r="K315" s="6">
        <f>history[[#This Row],[Total  MKM]]/history[[#This Row],[Total Card Trader]]</f>
        <v>0.85224274406332456</v>
      </c>
    </row>
    <row r="316" spans="1:11">
      <c r="A316" s="1" t="s">
        <v>2</v>
      </c>
      <c r="B316" s="2">
        <v>45863.504595370374</v>
      </c>
      <c r="C316">
        <v>15</v>
      </c>
      <c r="D316">
        <v>23.39</v>
      </c>
      <c r="E316" s="3">
        <v>20</v>
      </c>
      <c r="F316" s="1" t="s">
        <v>59</v>
      </c>
      <c r="G316" s="5">
        <f>_xlfn.XLOOKUP(history[[#This Row],[First Word]], Table4_2[First Word], Table4_2[Qty], "No encontrado")</f>
        <v>1</v>
      </c>
      <c r="H316" s="1">
        <f>history[[#This Row],[Qty]]*history[[#This Row],[MKM]]</f>
        <v>15</v>
      </c>
      <c r="I316" s="1">
        <f>history[[#This Row],[Qty]]*history[[#This Row],[Card Trader]]</f>
        <v>23.39</v>
      </c>
      <c r="J316" s="1">
        <f>history[[#This Row],[Total  MKM]]-history[[#This Row],[Total Card Trader]]</f>
        <v>-8.39</v>
      </c>
      <c r="K316" s="6">
        <f>history[[#This Row],[Total  MKM]]/history[[#This Row],[Total Card Trader]]</f>
        <v>0.64129970072680631</v>
      </c>
    </row>
    <row r="317" spans="1:11">
      <c r="A317" s="1" t="s">
        <v>3</v>
      </c>
      <c r="B317" s="2">
        <v>45863.504595370374</v>
      </c>
      <c r="C317">
        <v>14.99</v>
      </c>
      <c r="D317">
        <v>19.25</v>
      </c>
      <c r="E317" s="3">
        <v>14</v>
      </c>
      <c r="F317" s="1" t="s">
        <v>73</v>
      </c>
      <c r="G317" s="5">
        <f>_xlfn.XLOOKUP(history[[#This Row],[First Word]], Table4_2[First Word], Table4_2[Qty], "No encontrado")</f>
        <v>2</v>
      </c>
      <c r="H317" s="1">
        <f>history[[#This Row],[Qty]]*history[[#This Row],[MKM]]</f>
        <v>29.98</v>
      </c>
      <c r="I317" s="1">
        <f>history[[#This Row],[Qty]]*history[[#This Row],[Card Trader]]</f>
        <v>38.5</v>
      </c>
      <c r="J317" s="1">
        <f>history[[#This Row],[Total  MKM]]-history[[#This Row],[Total Card Trader]]</f>
        <v>-8.52</v>
      </c>
      <c r="K317" s="6">
        <f>history[[#This Row],[Total  MKM]]/history[[#This Row],[Total Card Trader]]</f>
        <v>0.77870129870129867</v>
      </c>
    </row>
    <row r="318" spans="1:11">
      <c r="A318" s="1" t="s">
        <v>4</v>
      </c>
      <c r="B318" s="2">
        <v>45863.504595370374</v>
      </c>
      <c r="C318">
        <v>15.99</v>
      </c>
      <c r="D318">
        <v>13.22</v>
      </c>
      <c r="E318" s="3">
        <v>16</v>
      </c>
      <c r="F318" s="1" t="s">
        <v>75</v>
      </c>
      <c r="G318" s="5">
        <f>_xlfn.XLOOKUP(history[[#This Row],[First Word]], Table4_2[First Word], Table4_2[Qty], "No encontrado")</f>
        <v>2</v>
      </c>
      <c r="H318" s="1">
        <f>history[[#This Row],[Qty]]*history[[#This Row],[MKM]]</f>
        <v>31.98</v>
      </c>
      <c r="I318" s="1">
        <f>history[[#This Row],[Qty]]*history[[#This Row],[Card Trader]]</f>
        <v>26.44</v>
      </c>
      <c r="J318" s="1">
        <f>history[[#This Row],[Total  MKM]]-history[[#This Row],[Total Card Trader]]</f>
        <v>5.5399999999999991</v>
      </c>
      <c r="K318" s="6">
        <f>history[[#This Row],[Total  MKM]]/history[[#This Row],[Total Card Trader]]</f>
        <v>1.2095310136157338</v>
      </c>
    </row>
    <row r="319" spans="1:11">
      <c r="A319" s="1" t="s">
        <v>5</v>
      </c>
      <c r="B319" s="2">
        <v>45863.504595370374</v>
      </c>
      <c r="C319">
        <v>16</v>
      </c>
      <c r="D319">
        <v>25.84</v>
      </c>
      <c r="E319" s="3">
        <v>16</v>
      </c>
      <c r="F319" s="1" t="s">
        <v>58</v>
      </c>
      <c r="G319" s="5">
        <f>_xlfn.XLOOKUP(history[[#This Row],[First Word]], Table4_2[First Word], Table4_2[Qty], "No encontrado")</f>
        <v>2</v>
      </c>
      <c r="H319" s="1">
        <f>history[[#This Row],[Qty]]*history[[#This Row],[MKM]]</f>
        <v>32</v>
      </c>
      <c r="I319" s="1">
        <f>history[[#This Row],[Qty]]*history[[#This Row],[Card Trader]]</f>
        <v>51.68</v>
      </c>
      <c r="J319" s="1">
        <f>history[[#This Row],[Total  MKM]]-history[[#This Row],[Total Card Trader]]</f>
        <v>-19.68</v>
      </c>
      <c r="K319" s="6">
        <f>history[[#This Row],[Total  MKM]]/history[[#This Row],[Total Card Trader]]</f>
        <v>0.61919504643962853</v>
      </c>
    </row>
    <row r="320" spans="1:11">
      <c r="A320" s="1" t="s">
        <v>0</v>
      </c>
      <c r="B320" s="2">
        <v>45863.51501609954</v>
      </c>
      <c r="C320">
        <v>65.989999999999995</v>
      </c>
      <c r="D320">
        <v>66.260000000000005</v>
      </c>
      <c r="E320" s="3">
        <v>65</v>
      </c>
      <c r="F320" s="1" t="s">
        <v>60</v>
      </c>
      <c r="G320" s="5">
        <f>_xlfn.XLOOKUP(history[[#This Row],[First Word]], Table4_2[First Word], Table4_2[Qty], "No encontrado")</f>
        <v>2</v>
      </c>
      <c r="H320" s="1">
        <f>history[[#This Row],[Qty]]*history[[#This Row],[MKM]]</f>
        <v>131.97999999999999</v>
      </c>
      <c r="I320" s="1">
        <f>history[[#This Row],[Qty]]*history[[#This Row],[Card Trader]]</f>
        <v>132.52000000000001</v>
      </c>
      <c r="J320" s="1">
        <f>history[[#This Row],[Total  MKM]]-history[[#This Row],[Total Card Trader]]</f>
        <v>-0.54000000000002046</v>
      </c>
      <c r="K320" s="6">
        <f>history[[#This Row],[Total  MKM]]/history[[#This Row],[Total Card Trader]]</f>
        <v>0.99592514337458482</v>
      </c>
    </row>
    <row r="321" spans="1:11">
      <c r="A321" s="1" t="s">
        <v>1</v>
      </c>
      <c r="B321" s="2">
        <v>45863.51501609954</v>
      </c>
      <c r="C321">
        <v>41.99</v>
      </c>
      <c r="D321">
        <v>49.27</v>
      </c>
      <c r="E321" s="3">
        <v>38</v>
      </c>
      <c r="F321" s="1" t="s">
        <v>68</v>
      </c>
      <c r="G321" s="5">
        <f>_xlfn.XLOOKUP(history[[#This Row],[First Word]], Table4_2[First Word], Table4_2[Qty], "No encontrado")</f>
        <v>1</v>
      </c>
      <c r="H321" s="1">
        <f>history[[#This Row],[Qty]]*history[[#This Row],[MKM]]</f>
        <v>41.99</v>
      </c>
      <c r="I321" s="1">
        <f>history[[#This Row],[Qty]]*history[[#This Row],[Card Trader]]</f>
        <v>49.27</v>
      </c>
      <c r="J321" s="1">
        <f>history[[#This Row],[Total  MKM]]-history[[#This Row],[Total Card Trader]]</f>
        <v>-7.2800000000000011</v>
      </c>
      <c r="K321" s="6">
        <f>history[[#This Row],[Total  MKM]]/history[[#This Row],[Total Card Trader]]</f>
        <v>0.85224274406332456</v>
      </c>
    </row>
    <row r="322" spans="1:11">
      <c r="A322" s="1" t="s">
        <v>2</v>
      </c>
      <c r="B322" s="2">
        <v>45863.51501609954</v>
      </c>
      <c r="C322">
        <v>15</v>
      </c>
      <c r="D322">
        <v>23.39</v>
      </c>
      <c r="E322" s="3">
        <v>20</v>
      </c>
      <c r="F322" s="1" t="s">
        <v>59</v>
      </c>
      <c r="G322" s="5">
        <f>_xlfn.XLOOKUP(history[[#This Row],[First Word]], Table4_2[First Word], Table4_2[Qty], "No encontrado")</f>
        <v>1</v>
      </c>
      <c r="H322" s="1">
        <f>history[[#This Row],[Qty]]*history[[#This Row],[MKM]]</f>
        <v>15</v>
      </c>
      <c r="I322" s="1">
        <f>history[[#This Row],[Qty]]*history[[#This Row],[Card Trader]]</f>
        <v>23.39</v>
      </c>
      <c r="J322" s="1">
        <f>history[[#This Row],[Total  MKM]]-history[[#This Row],[Total Card Trader]]</f>
        <v>-8.39</v>
      </c>
      <c r="K322" s="6">
        <f>history[[#This Row],[Total  MKM]]/history[[#This Row],[Total Card Trader]]</f>
        <v>0.64129970072680631</v>
      </c>
    </row>
    <row r="323" spans="1:11">
      <c r="A323" s="1" t="s">
        <v>3</v>
      </c>
      <c r="B323" s="2">
        <v>45863.51501609954</v>
      </c>
      <c r="C323">
        <v>14.99</v>
      </c>
      <c r="D323">
        <v>19.25</v>
      </c>
      <c r="E323" s="3">
        <v>14</v>
      </c>
      <c r="F323" s="1" t="s">
        <v>73</v>
      </c>
      <c r="G323" s="5">
        <f>_xlfn.XLOOKUP(history[[#This Row],[First Word]], Table4_2[First Word], Table4_2[Qty], "No encontrado")</f>
        <v>2</v>
      </c>
      <c r="H323" s="1">
        <f>history[[#This Row],[Qty]]*history[[#This Row],[MKM]]</f>
        <v>29.98</v>
      </c>
      <c r="I323" s="1">
        <f>history[[#This Row],[Qty]]*history[[#This Row],[Card Trader]]</f>
        <v>38.5</v>
      </c>
      <c r="J323" s="1">
        <f>history[[#This Row],[Total  MKM]]-history[[#This Row],[Total Card Trader]]</f>
        <v>-8.52</v>
      </c>
      <c r="K323" s="6">
        <f>history[[#This Row],[Total  MKM]]/history[[#This Row],[Total Card Trader]]</f>
        <v>0.77870129870129867</v>
      </c>
    </row>
    <row r="324" spans="1:11">
      <c r="A324" s="1" t="s">
        <v>4</v>
      </c>
      <c r="B324" s="2">
        <v>45863.51501609954</v>
      </c>
      <c r="C324">
        <v>15.99</v>
      </c>
      <c r="D324">
        <v>13.22</v>
      </c>
      <c r="E324" s="3">
        <v>16</v>
      </c>
      <c r="F324" s="1" t="s">
        <v>75</v>
      </c>
      <c r="G324" s="5">
        <f>_xlfn.XLOOKUP(history[[#This Row],[First Word]], Table4_2[First Word], Table4_2[Qty], "No encontrado")</f>
        <v>2</v>
      </c>
      <c r="H324" s="1">
        <f>history[[#This Row],[Qty]]*history[[#This Row],[MKM]]</f>
        <v>31.98</v>
      </c>
      <c r="I324" s="1">
        <f>history[[#This Row],[Qty]]*history[[#This Row],[Card Trader]]</f>
        <v>26.44</v>
      </c>
      <c r="J324" s="1">
        <f>history[[#This Row],[Total  MKM]]-history[[#This Row],[Total Card Trader]]</f>
        <v>5.5399999999999991</v>
      </c>
      <c r="K324" s="6">
        <f>history[[#This Row],[Total  MKM]]/history[[#This Row],[Total Card Trader]]</f>
        <v>1.2095310136157338</v>
      </c>
    </row>
    <row r="325" spans="1:11">
      <c r="A325" s="1" t="s">
        <v>5</v>
      </c>
      <c r="B325" s="2">
        <v>45863.51501609954</v>
      </c>
      <c r="C325">
        <v>16</v>
      </c>
      <c r="D325">
        <v>25.84</v>
      </c>
      <c r="E325" s="3">
        <v>16</v>
      </c>
      <c r="F325" s="1" t="s">
        <v>58</v>
      </c>
      <c r="G325" s="5">
        <f>_xlfn.XLOOKUP(history[[#This Row],[First Word]], Table4_2[First Word], Table4_2[Qty], "No encontrado")</f>
        <v>2</v>
      </c>
      <c r="H325" s="1">
        <f>history[[#This Row],[Qty]]*history[[#This Row],[MKM]]</f>
        <v>32</v>
      </c>
      <c r="I325" s="1">
        <f>history[[#This Row],[Qty]]*history[[#This Row],[Card Trader]]</f>
        <v>51.68</v>
      </c>
      <c r="J325" s="1">
        <f>history[[#This Row],[Total  MKM]]-history[[#This Row],[Total Card Trader]]</f>
        <v>-19.68</v>
      </c>
      <c r="K325" s="6">
        <f>history[[#This Row],[Total  MKM]]/history[[#This Row],[Total Card Trader]]</f>
        <v>0.61919504643962853</v>
      </c>
    </row>
    <row r="326" spans="1:11">
      <c r="A326" s="1" t="s">
        <v>0</v>
      </c>
      <c r="B326" s="2">
        <v>45863.525426851855</v>
      </c>
      <c r="C326">
        <v>65.989999999999995</v>
      </c>
      <c r="D326">
        <v>66.260000000000005</v>
      </c>
      <c r="E326" s="3">
        <v>65</v>
      </c>
      <c r="F326" s="1" t="s">
        <v>60</v>
      </c>
      <c r="G326" s="5">
        <f>_xlfn.XLOOKUP(history[[#This Row],[First Word]], Table4_2[First Word], Table4_2[Qty], "No encontrado")</f>
        <v>2</v>
      </c>
      <c r="H326" s="1">
        <f>history[[#This Row],[Qty]]*history[[#This Row],[MKM]]</f>
        <v>131.97999999999999</v>
      </c>
      <c r="I326" s="1">
        <f>history[[#This Row],[Qty]]*history[[#This Row],[Card Trader]]</f>
        <v>132.52000000000001</v>
      </c>
      <c r="J326" s="1">
        <f>history[[#This Row],[Total  MKM]]-history[[#This Row],[Total Card Trader]]</f>
        <v>-0.54000000000002046</v>
      </c>
      <c r="K326" s="6">
        <f>history[[#This Row],[Total  MKM]]/history[[#This Row],[Total Card Trader]]</f>
        <v>0.99592514337458482</v>
      </c>
    </row>
    <row r="327" spans="1:11">
      <c r="A327" s="1" t="s">
        <v>1</v>
      </c>
      <c r="B327" s="2">
        <v>45863.525426851855</v>
      </c>
      <c r="C327">
        <v>41.99</v>
      </c>
      <c r="D327">
        <v>49.27</v>
      </c>
      <c r="E327" s="3">
        <v>38</v>
      </c>
      <c r="F327" s="1" t="s">
        <v>68</v>
      </c>
      <c r="G327" s="5">
        <f>_xlfn.XLOOKUP(history[[#This Row],[First Word]], Table4_2[First Word], Table4_2[Qty], "No encontrado")</f>
        <v>1</v>
      </c>
      <c r="H327" s="1">
        <f>history[[#This Row],[Qty]]*history[[#This Row],[MKM]]</f>
        <v>41.99</v>
      </c>
      <c r="I327" s="1">
        <f>history[[#This Row],[Qty]]*history[[#This Row],[Card Trader]]</f>
        <v>49.27</v>
      </c>
      <c r="J327" s="1">
        <f>history[[#This Row],[Total  MKM]]-history[[#This Row],[Total Card Trader]]</f>
        <v>-7.2800000000000011</v>
      </c>
      <c r="K327" s="6">
        <f>history[[#This Row],[Total  MKM]]/history[[#This Row],[Total Card Trader]]</f>
        <v>0.85224274406332456</v>
      </c>
    </row>
    <row r="328" spans="1:11">
      <c r="A328" s="1" t="s">
        <v>2</v>
      </c>
      <c r="B328" s="2">
        <v>45863.525426851855</v>
      </c>
      <c r="C328">
        <v>15</v>
      </c>
      <c r="D328">
        <v>23.39</v>
      </c>
      <c r="E328" s="3">
        <v>20</v>
      </c>
      <c r="F328" s="1" t="s">
        <v>59</v>
      </c>
      <c r="G328" s="5">
        <f>_xlfn.XLOOKUP(history[[#This Row],[First Word]], Table4_2[First Word], Table4_2[Qty], "No encontrado")</f>
        <v>1</v>
      </c>
      <c r="H328" s="1">
        <f>history[[#This Row],[Qty]]*history[[#This Row],[MKM]]</f>
        <v>15</v>
      </c>
      <c r="I328" s="1">
        <f>history[[#This Row],[Qty]]*history[[#This Row],[Card Trader]]</f>
        <v>23.39</v>
      </c>
      <c r="J328" s="1">
        <f>history[[#This Row],[Total  MKM]]-history[[#This Row],[Total Card Trader]]</f>
        <v>-8.39</v>
      </c>
      <c r="K328" s="6">
        <f>history[[#This Row],[Total  MKM]]/history[[#This Row],[Total Card Trader]]</f>
        <v>0.64129970072680631</v>
      </c>
    </row>
    <row r="329" spans="1:11">
      <c r="A329" s="1" t="s">
        <v>3</v>
      </c>
      <c r="B329" s="2">
        <v>45863.525426851855</v>
      </c>
      <c r="C329">
        <v>14.99</v>
      </c>
      <c r="D329">
        <v>19.25</v>
      </c>
      <c r="E329" s="3">
        <v>14</v>
      </c>
      <c r="F329" s="1" t="s">
        <v>73</v>
      </c>
      <c r="G329" s="5">
        <f>_xlfn.XLOOKUP(history[[#This Row],[First Word]], Table4_2[First Word], Table4_2[Qty], "No encontrado")</f>
        <v>2</v>
      </c>
      <c r="H329" s="1">
        <f>history[[#This Row],[Qty]]*history[[#This Row],[MKM]]</f>
        <v>29.98</v>
      </c>
      <c r="I329" s="1">
        <f>history[[#This Row],[Qty]]*history[[#This Row],[Card Trader]]</f>
        <v>38.5</v>
      </c>
      <c r="J329" s="1">
        <f>history[[#This Row],[Total  MKM]]-history[[#This Row],[Total Card Trader]]</f>
        <v>-8.52</v>
      </c>
      <c r="K329" s="6">
        <f>history[[#This Row],[Total  MKM]]/history[[#This Row],[Total Card Trader]]</f>
        <v>0.77870129870129867</v>
      </c>
    </row>
    <row r="330" spans="1:11">
      <c r="A330" s="1" t="s">
        <v>4</v>
      </c>
      <c r="B330" s="2">
        <v>45863.525426851855</v>
      </c>
      <c r="C330">
        <v>15.99</v>
      </c>
      <c r="D330">
        <v>13.22</v>
      </c>
      <c r="E330" s="3">
        <v>16</v>
      </c>
      <c r="F330" s="1" t="s">
        <v>75</v>
      </c>
      <c r="G330" s="5">
        <f>_xlfn.XLOOKUP(history[[#This Row],[First Word]], Table4_2[First Word], Table4_2[Qty], "No encontrado")</f>
        <v>2</v>
      </c>
      <c r="H330" s="1">
        <f>history[[#This Row],[Qty]]*history[[#This Row],[MKM]]</f>
        <v>31.98</v>
      </c>
      <c r="I330" s="1">
        <f>history[[#This Row],[Qty]]*history[[#This Row],[Card Trader]]</f>
        <v>26.44</v>
      </c>
      <c r="J330" s="1">
        <f>history[[#This Row],[Total  MKM]]-history[[#This Row],[Total Card Trader]]</f>
        <v>5.5399999999999991</v>
      </c>
      <c r="K330" s="6">
        <f>history[[#This Row],[Total  MKM]]/history[[#This Row],[Total Card Trader]]</f>
        <v>1.2095310136157338</v>
      </c>
    </row>
    <row r="331" spans="1:11">
      <c r="A331" s="1" t="s">
        <v>5</v>
      </c>
      <c r="B331" s="2">
        <v>45863.525426851855</v>
      </c>
      <c r="C331">
        <v>16</v>
      </c>
      <c r="D331">
        <v>25.84</v>
      </c>
      <c r="E331" s="3">
        <v>16</v>
      </c>
      <c r="F331" s="1" t="s">
        <v>58</v>
      </c>
      <c r="G331" s="5">
        <f>_xlfn.XLOOKUP(history[[#This Row],[First Word]], Table4_2[First Word], Table4_2[Qty], "No encontrado")</f>
        <v>2</v>
      </c>
      <c r="H331" s="1">
        <f>history[[#This Row],[Qty]]*history[[#This Row],[MKM]]</f>
        <v>32</v>
      </c>
      <c r="I331" s="1">
        <f>history[[#This Row],[Qty]]*history[[#This Row],[Card Trader]]</f>
        <v>51.68</v>
      </c>
      <c r="J331" s="1">
        <f>history[[#This Row],[Total  MKM]]-history[[#This Row],[Total Card Trader]]</f>
        <v>-19.68</v>
      </c>
      <c r="K331" s="6">
        <f>history[[#This Row],[Total  MKM]]/history[[#This Row],[Total Card Trader]]</f>
        <v>0.61919504643962853</v>
      </c>
    </row>
    <row r="332" spans="1:11">
      <c r="A332" s="1" t="s">
        <v>0</v>
      </c>
      <c r="B332" s="2">
        <v>45863.5358503588</v>
      </c>
      <c r="C332">
        <v>65.989999999999995</v>
      </c>
      <c r="D332">
        <v>66.260000000000005</v>
      </c>
      <c r="E332" s="3">
        <v>65</v>
      </c>
      <c r="F332" s="1" t="s">
        <v>60</v>
      </c>
      <c r="G332" s="5">
        <f>_xlfn.XLOOKUP(history[[#This Row],[First Word]], Table4_2[First Word], Table4_2[Qty], "No encontrado")</f>
        <v>2</v>
      </c>
      <c r="H332" s="1">
        <f>history[[#This Row],[Qty]]*history[[#This Row],[MKM]]</f>
        <v>131.97999999999999</v>
      </c>
      <c r="I332" s="1">
        <f>history[[#This Row],[Qty]]*history[[#This Row],[Card Trader]]</f>
        <v>132.52000000000001</v>
      </c>
      <c r="J332" s="1">
        <f>history[[#This Row],[Total  MKM]]-history[[#This Row],[Total Card Trader]]</f>
        <v>-0.54000000000002046</v>
      </c>
      <c r="K332" s="6">
        <f>history[[#This Row],[Total  MKM]]/history[[#This Row],[Total Card Trader]]</f>
        <v>0.99592514337458482</v>
      </c>
    </row>
    <row r="333" spans="1:11">
      <c r="A333" s="1" t="s">
        <v>1</v>
      </c>
      <c r="B333" s="2">
        <v>45863.5358503588</v>
      </c>
      <c r="C333">
        <v>41.99</v>
      </c>
      <c r="D333">
        <v>49.27</v>
      </c>
      <c r="E333" s="3">
        <v>38</v>
      </c>
      <c r="F333" s="1" t="s">
        <v>68</v>
      </c>
      <c r="G333" s="5">
        <f>_xlfn.XLOOKUP(history[[#This Row],[First Word]], Table4_2[First Word], Table4_2[Qty], "No encontrado")</f>
        <v>1</v>
      </c>
      <c r="H333" s="1">
        <f>history[[#This Row],[Qty]]*history[[#This Row],[MKM]]</f>
        <v>41.99</v>
      </c>
      <c r="I333" s="1">
        <f>history[[#This Row],[Qty]]*history[[#This Row],[Card Trader]]</f>
        <v>49.27</v>
      </c>
      <c r="J333" s="1">
        <f>history[[#This Row],[Total  MKM]]-history[[#This Row],[Total Card Trader]]</f>
        <v>-7.2800000000000011</v>
      </c>
      <c r="K333" s="6">
        <f>history[[#This Row],[Total  MKM]]/history[[#This Row],[Total Card Trader]]</f>
        <v>0.85224274406332456</v>
      </c>
    </row>
    <row r="334" spans="1:11">
      <c r="A334" s="1" t="s">
        <v>2</v>
      </c>
      <c r="B334" s="2">
        <v>45863.5358503588</v>
      </c>
      <c r="C334">
        <v>15</v>
      </c>
      <c r="D334">
        <v>23.39</v>
      </c>
      <c r="E334" s="3">
        <v>20</v>
      </c>
      <c r="F334" s="1" t="s">
        <v>59</v>
      </c>
      <c r="G334" s="5">
        <f>_xlfn.XLOOKUP(history[[#This Row],[First Word]], Table4_2[First Word], Table4_2[Qty], "No encontrado")</f>
        <v>1</v>
      </c>
      <c r="H334" s="1">
        <f>history[[#This Row],[Qty]]*history[[#This Row],[MKM]]</f>
        <v>15</v>
      </c>
      <c r="I334" s="1">
        <f>history[[#This Row],[Qty]]*history[[#This Row],[Card Trader]]</f>
        <v>23.39</v>
      </c>
      <c r="J334" s="1">
        <f>history[[#This Row],[Total  MKM]]-history[[#This Row],[Total Card Trader]]</f>
        <v>-8.39</v>
      </c>
      <c r="K334" s="6">
        <f>history[[#This Row],[Total  MKM]]/history[[#This Row],[Total Card Trader]]</f>
        <v>0.64129970072680631</v>
      </c>
    </row>
    <row r="335" spans="1:11">
      <c r="A335" s="1" t="s">
        <v>3</v>
      </c>
      <c r="B335" s="2">
        <v>45863.5358503588</v>
      </c>
      <c r="C335">
        <v>14.99</v>
      </c>
      <c r="D335">
        <v>19.25</v>
      </c>
      <c r="E335" s="3">
        <v>14</v>
      </c>
      <c r="F335" s="1" t="s">
        <v>73</v>
      </c>
      <c r="G335" s="5">
        <f>_xlfn.XLOOKUP(history[[#This Row],[First Word]], Table4_2[First Word], Table4_2[Qty], "No encontrado")</f>
        <v>2</v>
      </c>
      <c r="H335" s="1">
        <f>history[[#This Row],[Qty]]*history[[#This Row],[MKM]]</f>
        <v>29.98</v>
      </c>
      <c r="I335" s="1">
        <f>history[[#This Row],[Qty]]*history[[#This Row],[Card Trader]]</f>
        <v>38.5</v>
      </c>
      <c r="J335" s="1">
        <f>history[[#This Row],[Total  MKM]]-history[[#This Row],[Total Card Trader]]</f>
        <v>-8.52</v>
      </c>
      <c r="K335" s="6">
        <f>history[[#This Row],[Total  MKM]]/history[[#This Row],[Total Card Trader]]</f>
        <v>0.77870129870129867</v>
      </c>
    </row>
    <row r="336" spans="1:11">
      <c r="A336" s="1" t="s">
        <v>4</v>
      </c>
      <c r="B336" s="2">
        <v>45863.5358503588</v>
      </c>
      <c r="C336">
        <v>15.99</v>
      </c>
      <c r="D336">
        <v>13.22</v>
      </c>
      <c r="E336" s="3">
        <v>16</v>
      </c>
      <c r="F336" s="1" t="s">
        <v>75</v>
      </c>
      <c r="G336" s="5">
        <f>_xlfn.XLOOKUP(history[[#This Row],[First Word]], Table4_2[First Word], Table4_2[Qty], "No encontrado")</f>
        <v>2</v>
      </c>
      <c r="H336" s="1">
        <f>history[[#This Row],[Qty]]*history[[#This Row],[MKM]]</f>
        <v>31.98</v>
      </c>
      <c r="I336" s="1">
        <f>history[[#This Row],[Qty]]*history[[#This Row],[Card Trader]]</f>
        <v>26.44</v>
      </c>
      <c r="J336" s="1">
        <f>history[[#This Row],[Total  MKM]]-history[[#This Row],[Total Card Trader]]</f>
        <v>5.5399999999999991</v>
      </c>
      <c r="K336" s="6">
        <f>history[[#This Row],[Total  MKM]]/history[[#This Row],[Total Card Trader]]</f>
        <v>1.2095310136157338</v>
      </c>
    </row>
    <row r="337" spans="1:11">
      <c r="A337" s="1" t="s">
        <v>5</v>
      </c>
      <c r="B337" s="2">
        <v>45863.5358503588</v>
      </c>
      <c r="C337">
        <v>16</v>
      </c>
      <c r="D337">
        <v>25.84</v>
      </c>
      <c r="E337" s="3">
        <v>16</v>
      </c>
      <c r="F337" s="1" t="s">
        <v>58</v>
      </c>
      <c r="G337" s="5">
        <f>_xlfn.XLOOKUP(history[[#This Row],[First Word]], Table4_2[First Word], Table4_2[Qty], "No encontrado")</f>
        <v>2</v>
      </c>
      <c r="H337" s="1">
        <f>history[[#This Row],[Qty]]*history[[#This Row],[MKM]]</f>
        <v>32</v>
      </c>
      <c r="I337" s="1">
        <f>history[[#This Row],[Qty]]*history[[#This Row],[Card Trader]]</f>
        <v>51.68</v>
      </c>
      <c r="J337" s="1">
        <f>history[[#This Row],[Total  MKM]]-history[[#This Row],[Total Card Trader]]</f>
        <v>-19.68</v>
      </c>
      <c r="K337" s="6">
        <f>history[[#This Row],[Total  MKM]]/history[[#This Row],[Total Card Trader]]</f>
        <v>0.61919504643962853</v>
      </c>
    </row>
    <row r="338" spans="1:11">
      <c r="A338" s="1" t="s">
        <v>0</v>
      </c>
      <c r="B338" s="2">
        <v>45863.546264432873</v>
      </c>
      <c r="C338">
        <v>65.989999999999995</v>
      </c>
      <c r="D338">
        <v>66.260000000000005</v>
      </c>
      <c r="E338" s="3">
        <v>65</v>
      </c>
      <c r="F338" s="1" t="s">
        <v>60</v>
      </c>
      <c r="G338" s="5">
        <f>_xlfn.XLOOKUP(history[[#This Row],[First Word]], Table4_2[First Word], Table4_2[Qty], "No encontrado")</f>
        <v>2</v>
      </c>
      <c r="H338" s="1">
        <f>history[[#This Row],[Qty]]*history[[#This Row],[MKM]]</f>
        <v>131.97999999999999</v>
      </c>
      <c r="I338" s="1">
        <f>history[[#This Row],[Qty]]*history[[#This Row],[Card Trader]]</f>
        <v>132.52000000000001</v>
      </c>
      <c r="J338" s="1">
        <f>history[[#This Row],[Total  MKM]]-history[[#This Row],[Total Card Trader]]</f>
        <v>-0.54000000000002046</v>
      </c>
      <c r="K338" s="6">
        <f>history[[#This Row],[Total  MKM]]/history[[#This Row],[Total Card Trader]]</f>
        <v>0.99592514337458482</v>
      </c>
    </row>
    <row r="339" spans="1:11">
      <c r="A339" s="1" t="s">
        <v>1</v>
      </c>
      <c r="B339" s="2">
        <v>45863.546264432873</v>
      </c>
      <c r="C339">
        <v>41.99</v>
      </c>
      <c r="D339">
        <v>49.27</v>
      </c>
      <c r="E339" s="3">
        <v>38</v>
      </c>
      <c r="F339" s="1" t="s">
        <v>68</v>
      </c>
      <c r="G339" s="5">
        <f>_xlfn.XLOOKUP(history[[#This Row],[First Word]], Table4_2[First Word], Table4_2[Qty], "No encontrado")</f>
        <v>1</v>
      </c>
      <c r="H339" s="1">
        <f>history[[#This Row],[Qty]]*history[[#This Row],[MKM]]</f>
        <v>41.99</v>
      </c>
      <c r="I339" s="1">
        <f>history[[#This Row],[Qty]]*history[[#This Row],[Card Trader]]</f>
        <v>49.27</v>
      </c>
      <c r="J339" s="1">
        <f>history[[#This Row],[Total  MKM]]-history[[#This Row],[Total Card Trader]]</f>
        <v>-7.2800000000000011</v>
      </c>
      <c r="K339" s="6">
        <f>history[[#This Row],[Total  MKM]]/history[[#This Row],[Total Card Trader]]</f>
        <v>0.85224274406332456</v>
      </c>
    </row>
    <row r="340" spans="1:11">
      <c r="A340" s="1" t="s">
        <v>2</v>
      </c>
      <c r="B340" s="2">
        <v>45863.546264432873</v>
      </c>
      <c r="C340">
        <v>15</v>
      </c>
      <c r="D340">
        <v>23.39</v>
      </c>
      <c r="E340" s="3">
        <v>20</v>
      </c>
      <c r="F340" s="1" t="s">
        <v>59</v>
      </c>
      <c r="G340" s="5">
        <f>_xlfn.XLOOKUP(history[[#This Row],[First Word]], Table4_2[First Word], Table4_2[Qty], "No encontrado")</f>
        <v>1</v>
      </c>
      <c r="H340" s="1">
        <f>history[[#This Row],[Qty]]*history[[#This Row],[MKM]]</f>
        <v>15</v>
      </c>
      <c r="I340" s="1">
        <f>history[[#This Row],[Qty]]*history[[#This Row],[Card Trader]]</f>
        <v>23.39</v>
      </c>
      <c r="J340" s="1">
        <f>history[[#This Row],[Total  MKM]]-history[[#This Row],[Total Card Trader]]</f>
        <v>-8.39</v>
      </c>
      <c r="K340" s="6">
        <f>history[[#This Row],[Total  MKM]]/history[[#This Row],[Total Card Trader]]</f>
        <v>0.64129970072680631</v>
      </c>
    </row>
    <row r="341" spans="1:11">
      <c r="A341" s="1" t="s">
        <v>3</v>
      </c>
      <c r="B341" s="2">
        <v>45863.546264432873</v>
      </c>
      <c r="C341">
        <v>14.99</v>
      </c>
      <c r="D341">
        <v>19.25</v>
      </c>
      <c r="E341" s="3">
        <v>14</v>
      </c>
      <c r="F341" s="1" t="s">
        <v>73</v>
      </c>
      <c r="G341" s="5">
        <f>_xlfn.XLOOKUP(history[[#This Row],[First Word]], Table4_2[First Word], Table4_2[Qty], "No encontrado")</f>
        <v>2</v>
      </c>
      <c r="H341" s="1">
        <f>history[[#This Row],[Qty]]*history[[#This Row],[MKM]]</f>
        <v>29.98</v>
      </c>
      <c r="I341" s="1">
        <f>history[[#This Row],[Qty]]*history[[#This Row],[Card Trader]]</f>
        <v>38.5</v>
      </c>
      <c r="J341" s="1">
        <f>history[[#This Row],[Total  MKM]]-history[[#This Row],[Total Card Trader]]</f>
        <v>-8.52</v>
      </c>
      <c r="K341" s="6">
        <f>history[[#This Row],[Total  MKM]]/history[[#This Row],[Total Card Trader]]</f>
        <v>0.77870129870129867</v>
      </c>
    </row>
    <row r="342" spans="1:11">
      <c r="A342" s="1" t="s">
        <v>4</v>
      </c>
      <c r="B342" s="2">
        <v>45863.546264432873</v>
      </c>
      <c r="C342">
        <v>15.99</v>
      </c>
      <c r="D342">
        <v>13.22</v>
      </c>
      <c r="E342" s="3">
        <v>16</v>
      </c>
      <c r="F342" s="1" t="s">
        <v>75</v>
      </c>
      <c r="G342" s="5">
        <f>_xlfn.XLOOKUP(history[[#This Row],[First Word]], Table4_2[First Word], Table4_2[Qty], "No encontrado")</f>
        <v>2</v>
      </c>
      <c r="H342" s="1">
        <f>history[[#This Row],[Qty]]*history[[#This Row],[MKM]]</f>
        <v>31.98</v>
      </c>
      <c r="I342" s="1">
        <f>history[[#This Row],[Qty]]*history[[#This Row],[Card Trader]]</f>
        <v>26.44</v>
      </c>
      <c r="J342" s="1">
        <f>history[[#This Row],[Total  MKM]]-history[[#This Row],[Total Card Trader]]</f>
        <v>5.5399999999999991</v>
      </c>
      <c r="K342" s="6">
        <f>history[[#This Row],[Total  MKM]]/history[[#This Row],[Total Card Trader]]</f>
        <v>1.2095310136157338</v>
      </c>
    </row>
    <row r="343" spans="1:11">
      <c r="A343" s="1" t="s">
        <v>5</v>
      </c>
      <c r="B343" s="2">
        <v>45863.546264432873</v>
      </c>
      <c r="C343">
        <v>16</v>
      </c>
      <c r="D343">
        <v>25.84</v>
      </c>
      <c r="E343" s="3">
        <v>16</v>
      </c>
      <c r="F343" s="1" t="s">
        <v>58</v>
      </c>
      <c r="G343" s="5">
        <f>_xlfn.XLOOKUP(history[[#This Row],[First Word]], Table4_2[First Word], Table4_2[Qty], "No encontrado")</f>
        <v>2</v>
      </c>
      <c r="H343" s="1">
        <f>history[[#This Row],[Qty]]*history[[#This Row],[MKM]]</f>
        <v>32</v>
      </c>
      <c r="I343" s="1">
        <f>history[[#This Row],[Qty]]*history[[#This Row],[Card Trader]]</f>
        <v>51.68</v>
      </c>
      <c r="J343" s="1">
        <f>history[[#This Row],[Total  MKM]]-history[[#This Row],[Total Card Trader]]</f>
        <v>-19.68</v>
      </c>
      <c r="K343" s="6">
        <f>history[[#This Row],[Total  MKM]]/history[[#This Row],[Total Card Trader]]</f>
        <v>0.61919504643962853</v>
      </c>
    </row>
    <row r="344" spans="1:11">
      <c r="A344" s="1" t="s">
        <v>0</v>
      </c>
      <c r="B344" s="2">
        <v>45863.556683819443</v>
      </c>
      <c r="C344">
        <v>65.989999999999995</v>
      </c>
      <c r="D344">
        <v>66.260000000000005</v>
      </c>
      <c r="E344" s="3">
        <v>65</v>
      </c>
      <c r="F344" s="1" t="s">
        <v>60</v>
      </c>
      <c r="G344" s="5">
        <f>_xlfn.XLOOKUP(history[[#This Row],[First Word]], Table4_2[First Word], Table4_2[Qty], "No encontrado")</f>
        <v>2</v>
      </c>
      <c r="H344" s="1">
        <f>history[[#This Row],[Qty]]*history[[#This Row],[MKM]]</f>
        <v>131.97999999999999</v>
      </c>
      <c r="I344" s="1">
        <f>history[[#This Row],[Qty]]*history[[#This Row],[Card Trader]]</f>
        <v>132.52000000000001</v>
      </c>
      <c r="J344" s="1">
        <f>history[[#This Row],[Total  MKM]]-history[[#This Row],[Total Card Trader]]</f>
        <v>-0.54000000000002046</v>
      </c>
      <c r="K344" s="6">
        <f>history[[#This Row],[Total  MKM]]/history[[#This Row],[Total Card Trader]]</f>
        <v>0.99592514337458482</v>
      </c>
    </row>
    <row r="345" spans="1:11">
      <c r="A345" s="1" t="s">
        <v>1</v>
      </c>
      <c r="B345" s="2">
        <v>45863.556683819443</v>
      </c>
      <c r="C345">
        <v>41.99</v>
      </c>
      <c r="D345">
        <v>49.27</v>
      </c>
      <c r="E345" s="3">
        <v>38</v>
      </c>
      <c r="F345" s="1" t="s">
        <v>68</v>
      </c>
      <c r="G345" s="5">
        <f>_xlfn.XLOOKUP(history[[#This Row],[First Word]], Table4_2[First Word], Table4_2[Qty], "No encontrado")</f>
        <v>1</v>
      </c>
      <c r="H345" s="1">
        <f>history[[#This Row],[Qty]]*history[[#This Row],[MKM]]</f>
        <v>41.99</v>
      </c>
      <c r="I345" s="1">
        <f>history[[#This Row],[Qty]]*history[[#This Row],[Card Trader]]</f>
        <v>49.27</v>
      </c>
      <c r="J345" s="1">
        <f>history[[#This Row],[Total  MKM]]-history[[#This Row],[Total Card Trader]]</f>
        <v>-7.2800000000000011</v>
      </c>
      <c r="K345" s="6">
        <f>history[[#This Row],[Total  MKM]]/history[[#This Row],[Total Card Trader]]</f>
        <v>0.85224274406332456</v>
      </c>
    </row>
    <row r="346" spans="1:11">
      <c r="A346" s="1" t="s">
        <v>2</v>
      </c>
      <c r="B346" s="2">
        <v>45863.556683819443</v>
      </c>
      <c r="C346">
        <v>15</v>
      </c>
      <c r="D346">
        <v>23.39</v>
      </c>
      <c r="E346" s="3">
        <v>20</v>
      </c>
      <c r="F346" s="1" t="s">
        <v>59</v>
      </c>
      <c r="G346" s="5">
        <f>_xlfn.XLOOKUP(history[[#This Row],[First Word]], Table4_2[First Word], Table4_2[Qty], "No encontrado")</f>
        <v>1</v>
      </c>
      <c r="H346" s="1">
        <f>history[[#This Row],[Qty]]*history[[#This Row],[MKM]]</f>
        <v>15</v>
      </c>
      <c r="I346" s="1">
        <f>history[[#This Row],[Qty]]*history[[#This Row],[Card Trader]]</f>
        <v>23.39</v>
      </c>
      <c r="J346" s="1">
        <f>history[[#This Row],[Total  MKM]]-history[[#This Row],[Total Card Trader]]</f>
        <v>-8.39</v>
      </c>
      <c r="K346" s="6">
        <f>history[[#This Row],[Total  MKM]]/history[[#This Row],[Total Card Trader]]</f>
        <v>0.64129970072680631</v>
      </c>
    </row>
    <row r="347" spans="1:11">
      <c r="A347" s="1" t="s">
        <v>3</v>
      </c>
      <c r="B347" s="2">
        <v>45863.556683819443</v>
      </c>
      <c r="C347">
        <v>14.99</v>
      </c>
      <c r="D347">
        <v>19.25</v>
      </c>
      <c r="E347" s="3">
        <v>14</v>
      </c>
      <c r="F347" s="1" t="s">
        <v>73</v>
      </c>
      <c r="G347" s="5">
        <f>_xlfn.XLOOKUP(history[[#This Row],[First Word]], Table4_2[First Word], Table4_2[Qty], "No encontrado")</f>
        <v>2</v>
      </c>
      <c r="H347" s="1">
        <f>history[[#This Row],[Qty]]*history[[#This Row],[MKM]]</f>
        <v>29.98</v>
      </c>
      <c r="I347" s="1">
        <f>history[[#This Row],[Qty]]*history[[#This Row],[Card Trader]]</f>
        <v>38.5</v>
      </c>
      <c r="J347" s="1">
        <f>history[[#This Row],[Total  MKM]]-history[[#This Row],[Total Card Trader]]</f>
        <v>-8.52</v>
      </c>
      <c r="K347" s="6">
        <f>history[[#This Row],[Total  MKM]]/history[[#This Row],[Total Card Trader]]</f>
        <v>0.77870129870129867</v>
      </c>
    </row>
    <row r="348" spans="1:11">
      <c r="A348" s="1" t="s">
        <v>4</v>
      </c>
      <c r="B348" s="2">
        <v>45863.556683819443</v>
      </c>
      <c r="C348">
        <v>15.99</v>
      </c>
      <c r="D348">
        <v>13.22</v>
      </c>
      <c r="E348" s="3">
        <v>16</v>
      </c>
      <c r="F348" s="1" t="s">
        <v>75</v>
      </c>
      <c r="G348" s="5">
        <f>_xlfn.XLOOKUP(history[[#This Row],[First Word]], Table4_2[First Word], Table4_2[Qty], "No encontrado")</f>
        <v>2</v>
      </c>
      <c r="H348" s="1">
        <f>history[[#This Row],[Qty]]*history[[#This Row],[MKM]]</f>
        <v>31.98</v>
      </c>
      <c r="I348" s="1">
        <f>history[[#This Row],[Qty]]*history[[#This Row],[Card Trader]]</f>
        <v>26.44</v>
      </c>
      <c r="J348" s="1">
        <f>history[[#This Row],[Total  MKM]]-history[[#This Row],[Total Card Trader]]</f>
        <v>5.5399999999999991</v>
      </c>
      <c r="K348" s="6">
        <f>history[[#This Row],[Total  MKM]]/history[[#This Row],[Total Card Trader]]</f>
        <v>1.2095310136157338</v>
      </c>
    </row>
    <row r="349" spans="1:11">
      <c r="A349" s="1" t="s">
        <v>5</v>
      </c>
      <c r="B349" s="2">
        <v>45863.556683819443</v>
      </c>
      <c r="C349">
        <v>16</v>
      </c>
      <c r="D349">
        <v>25.84</v>
      </c>
      <c r="E349" s="3">
        <v>16</v>
      </c>
      <c r="F349" s="1" t="s">
        <v>58</v>
      </c>
      <c r="G349" s="5">
        <f>_xlfn.XLOOKUP(history[[#This Row],[First Word]], Table4_2[First Word], Table4_2[Qty], "No encontrado")</f>
        <v>2</v>
      </c>
      <c r="H349" s="1">
        <f>history[[#This Row],[Qty]]*history[[#This Row],[MKM]]</f>
        <v>32</v>
      </c>
      <c r="I349" s="1">
        <f>history[[#This Row],[Qty]]*history[[#This Row],[Card Trader]]</f>
        <v>51.68</v>
      </c>
      <c r="J349" s="1">
        <f>history[[#This Row],[Total  MKM]]-history[[#This Row],[Total Card Trader]]</f>
        <v>-19.68</v>
      </c>
      <c r="K349" s="6">
        <f>history[[#This Row],[Total  MKM]]/history[[#This Row],[Total Card Trader]]</f>
        <v>0.61919504643962853</v>
      </c>
    </row>
    <row r="350" spans="1:11">
      <c r="A350" s="1" t="s">
        <v>0</v>
      </c>
      <c r="B350" s="2">
        <v>45863.567098009262</v>
      </c>
      <c r="C350">
        <v>74.989999999999995</v>
      </c>
      <c r="D350">
        <v>66.260000000000005</v>
      </c>
      <c r="E350" s="3">
        <v>65</v>
      </c>
      <c r="F350" s="1" t="s">
        <v>60</v>
      </c>
      <c r="G350" s="5">
        <f>_xlfn.XLOOKUP(history[[#This Row],[First Word]], Table4_2[First Word], Table4_2[Qty], "No encontrado")</f>
        <v>2</v>
      </c>
      <c r="H350" s="1">
        <f>history[[#This Row],[Qty]]*history[[#This Row],[MKM]]</f>
        <v>149.97999999999999</v>
      </c>
      <c r="I350" s="1">
        <f>history[[#This Row],[Qty]]*history[[#This Row],[Card Trader]]</f>
        <v>132.52000000000001</v>
      </c>
      <c r="J350" s="1">
        <f>history[[#This Row],[Total  MKM]]-history[[#This Row],[Total Card Trader]]</f>
        <v>17.45999999999998</v>
      </c>
      <c r="K350" s="6">
        <f>history[[#This Row],[Total  MKM]]/history[[#This Row],[Total Card Trader]]</f>
        <v>1.1317536975550859</v>
      </c>
    </row>
    <row r="351" spans="1:11">
      <c r="A351" s="1" t="s">
        <v>1</v>
      </c>
      <c r="B351" s="2">
        <v>45863.567098009262</v>
      </c>
      <c r="C351">
        <v>41.99</v>
      </c>
      <c r="D351">
        <v>49.27</v>
      </c>
      <c r="E351" s="3">
        <v>38</v>
      </c>
      <c r="F351" s="1" t="s">
        <v>68</v>
      </c>
      <c r="G351" s="5">
        <f>_xlfn.XLOOKUP(history[[#This Row],[First Word]], Table4_2[First Word], Table4_2[Qty], "No encontrado")</f>
        <v>1</v>
      </c>
      <c r="H351" s="1">
        <f>history[[#This Row],[Qty]]*history[[#This Row],[MKM]]</f>
        <v>41.99</v>
      </c>
      <c r="I351" s="1">
        <f>history[[#This Row],[Qty]]*history[[#This Row],[Card Trader]]</f>
        <v>49.27</v>
      </c>
      <c r="J351" s="1">
        <f>history[[#This Row],[Total  MKM]]-history[[#This Row],[Total Card Trader]]</f>
        <v>-7.2800000000000011</v>
      </c>
      <c r="K351" s="6">
        <f>history[[#This Row],[Total  MKM]]/history[[#This Row],[Total Card Trader]]</f>
        <v>0.85224274406332456</v>
      </c>
    </row>
    <row r="352" spans="1:11">
      <c r="A352" s="1" t="s">
        <v>2</v>
      </c>
      <c r="B352" s="2">
        <v>45863.567098009262</v>
      </c>
      <c r="C352">
        <v>15</v>
      </c>
      <c r="D352">
        <v>23.39</v>
      </c>
      <c r="E352" s="3">
        <v>20</v>
      </c>
      <c r="F352" s="1" t="s">
        <v>59</v>
      </c>
      <c r="G352" s="5">
        <f>_xlfn.XLOOKUP(history[[#This Row],[First Word]], Table4_2[First Word], Table4_2[Qty], "No encontrado")</f>
        <v>1</v>
      </c>
      <c r="H352" s="1">
        <f>history[[#This Row],[Qty]]*history[[#This Row],[MKM]]</f>
        <v>15</v>
      </c>
      <c r="I352" s="1">
        <f>history[[#This Row],[Qty]]*history[[#This Row],[Card Trader]]</f>
        <v>23.39</v>
      </c>
      <c r="J352" s="1">
        <f>history[[#This Row],[Total  MKM]]-history[[#This Row],[Total Card Trader]]</f>
        <v>-8.39</v>
      </c>
      <c r="K352" s="6">
        <f>history[[#This Row],[Total  MKM]]/history[[#This Row],[Total Card Trader]]</f>
        <v>0.64129970072680631</v>
      </c>
    </row>
    <row r="353" spans="1:11">
      <c r="A353" s="1" t="s">
        <v>3</v>
      </c>
      <c r="B353" s="2">
        <v>45863.567098009262</v>
      </c>
      <c r="C353">
        <v>14.99</v>
      </c>
      <c r="D353">
        <v>19.25</v>
      </c>
      <c r="E353" s="3">
        <v>14</v>
      </c>
      <c r="F353" s="1" t="s">
        <v>73</v>
      </c>
      <c r="G353" s="5">
        <f>_xlfn.XLOOKUP(history[[#This Row],[First Word]], Table4_2[First Word], Table4_2[Qty], "No encontrado")</f>
        <v>2</v>
      </c>
      <c r="H353" s="1">
        <f>history[[#This Row],[Qty]]*history[[#This Row],[MKM]]</f>
        <v>29.98</v>
      </c>
      <c r="I353" s="1">
        <f>history[[#This Row],[Qty]]*history[[#This Row],[Card Trader]]</f>
        <v>38.5</v>
      </c>
      <c r="J353" s="1">
        <f>history[[#This Row],[Total  MKM]]-history[[#This Row],[Total Card Trader]]</f>
        <v>-8.52</v>
      </c>
      <c r="K353" s="6">
        <f>history[[#This Row],[Total  MKM]]/history[[#This Row],[Total Card Trader]]</f>
        <v>0.77870129870129867</v>
      </c>
    </row>
    <row r="354" spans="1:11">
      <c r="A354" s="1" t="s">
        <v>4</v>
      </c>
      <c r="B354" s="2">
        <v>45863.567098009262</v>
      </c>
      <c r="C354">
        <v>16.510000000000002</v>
      </c>
      <c r="D354">
        <v>13.22</v>
      </c>
      <c r="E354" s="3">
        <v>16</v>
      </c>
      <c r="F354" s="1" t="s">
        <v>75</v>
      </c>
      <c r="G354" s="5">
        <f>_xlfn.XLOOKUP(history[[#This Row],[First Word]], Table4_2[First Word], Table4_2[Qty], "No encontrado")</f>
        <v>2</v>
      </c>
      <c r="H354" s="1">
        <f>history[[#This Row],[Qty]]*history[[#This Row],[MKM]]</f>
        <v>33.020000000000003</v>
      </c>
      <c r="I354" s="1">
        <f>history[[#This Row],[Qty]]*history[[#This Row],[Card Trader]]</f>
        <v>26.44</v>
      </c>
      <c r="J354" s="1">
        <f>history[[#This Row],[Total  MKM]]-history[[#This Row],[Total Card Trader]]</f>
        <v>6.5800000000000018</v>
      </c>
      <c r="K354" s="6">
        <f>history[[#This Row],[Total  MKM]]/history[[#This Row],[Total Card Trader]]</f>
        <v>1.2488653555219364</v>
      </c>
    </row>
    <row r="355" spans="1:11">
      <c r="A355" s="1" t="s">
        <v>5</v>
      </c>
      <c r="B355" s="2">
        <v>45863.567098009262</v>
      </c>
      <c r="C355">
        <v>16</v>
      </c>
      <c r="D355">
        <v>25.84</v>
      </c>
      <c r="E355" s="3">
        <v>16</v>
      </c>
      <c r="F355" s="1" t="s">
        <v>58</v>
      </c>
      <c r="G355" s="5">
        <f>_xlfn.XLOOKUP(history[[#This Row],[First Word]], Table4_2[First Word], Table4_2[Qty], "No encontrado")</f>
        <v>2</v>
      </c>
      <c r="H355" s="1">
        <f>history[[#This Row],[Qty]]*history[[#This Row],[MKM]]</f>
        <v>32</v>
      </c>
      <c r="I355" s="1">
        <f>history[[#This Row],[Qty]]*history[[#This Row],[Card Trader]]</f>
        <v>51.68</v>
      </c>
      <c r="J355" s="1">
        <f>history[[#This Row],[Total  MKM]]-history[[#This Row],[Total Card Trader]]</f>
        <v>-19.68</v>
      </c>
      <c r="K355" s="6">
        <f>history[[#This Row],[Total  MKM]]/history[[#This Row],[Total Card Trader]]</f>
        <v>0.61919504643962853</v>
      </c>
    </row>
    <row r="356" spans="1:11">
      <c r="A356" s="1" t="s">
        <v>0</v>
      </c>
      <c r="B356" s="2">
        <v>45863.577524513887</v>
      </c>
      <c r="C356">
        <v>74.989999999999995</v>
      </c>
      <c r="D356">
        <v>66.260000000000005</v>
      </c>
      <c r="E356" s="3">
        <v>65</v>
      </c>
      <c r="F356" s="1" t="s">
        <v>60</v>
      </c>
      <c r="G356" s="5">
        <f>_xlfn.XLOOKUP(history[[#This Row],[First Word]], Table4_2[First Word], Table4_2[Qty], "No encontrado")</f>
        <v>2</v>
      </c>
      <c r="H356" s="1">
        <f>history[[#This Row],[Qty]]*history[[#This Row],[MKM]]</f>
        <v>149.97999999999999</v>
      </c>
      <c r="I356" s="1">
        <f>history[[#This Row],[Qty]]*history[[#This Row],[Card Trader]]</f>
        <v>132.52000000000001</v>
      </c>
      <c r="J356" s="1">
        <f>history[[#This Row],[Total  MKM]]-history[[#This Row],[Total Card Trader]]</f>
        <v>17.45999999999998</v>
      </c>
      <c r="K356" s="6">
        <f>history[[#This Row],[Total  MKM]]/history[[#This Row],[Total Card Trader]]</f>
        <v>1.1317536975550859</v>
      </c>
    </row>
    <row r="357" spans="1:11">
      <c r="A357" s="1" t="s">
        <v>1</v>
      </c>
      <c r="B357" s="2">
        <v>45863.577524513887</v>
      </c>
      <c r="C357">
        <v>41.99</v>
      </c>
      <c r="D357">
        <v>49.27</v>
      </c>
      <c r="E357" s="3">
        <v>38</v>
      </c>
      <c r="F357" s="1" t="s">
        <v>68</v>
      </c>
      <c r="G357" s="5">
        <f>_xlfn.XLOOKUP(history[[#This Row],[First Word]], Table4_2[First Word], Table4_2[Qty], "No encontrado")</f>
        <v>1</v>
      </c>
      <c r="H357" s="1">
        <f>history[[#This Row],[Qty]]*history[[#This Row],[MKM]]</f>
        <v>41.99</v>
      </c>
      <c r="I357" s="1">
        <f>history[[#This Row],[Qty]]*history[[#This Row],[Card Trader]]</f>
        <v>49.27</v>
      </c>
      <c r="J357" s="1">
        <f>history[[#This Row],[Total  MKM]]-history[[#This Row],[Total Card Trader]]</f>
        <v>-7.2800000000000011</v>
      </c>
      <c r="K357" s="6">
        <f>history[[#This Row],[Total  MKM]]/history[[#This Row],[Total Card Trader]]</f>
        <v>0.85224274406332456</v>
      </c>
    </row>
    <row r="358" spans="1:11">
      <c r="A358" s="1" t="s">
        <v>2</v>
      </c>
      <c r="B358" s="2">
        <v>45863.577524513887</v>
      </c>
      <c r="C358">
        <v>15</v>
      </c>
      <c r="D358">
        <v>23.39</v>
      </c>
      <c r="E358" s="3">
        <v>20</v>
      </c>
      <c r="F358" s="1" t="s">
        <v>59</v>
      </c>
      <c r="G358" s="5">
        <f>_xlfn.XLOOKUP(history[[#This Row],[First Word]], Table4_2[First Word], Table4_2[Qty], "No encontrado")</f>
        <v>1</v>
      </c>
      <c r="H358" s="1">
        <f>history[[#This Row],[Qty]]*history[[#This Row],[MKM]]</f>
        <v>15</v>
      </c>
      <c r="I358" s="1">
        <f>history[[#This Row],[Qty]]*history[[#This Row],[Card Trader]]</f>
        <v>23.39</v>
      </c>
      <c r="J358" s="1">
        <f>history[[#This Row],[Total  MKM]]-history[[#This Row],[Total Card Trader]]</f>
        <v>-8.39</v>
      </c>
      <c r="K358" s="6">
        <f>history[[#This Row],[Total  MKM]]/history[[#This Row],[Total Card Trader]]</f>
        <v>0.64129970072680631</v>
      </c>
    </row>
    <row r="359" spans="1:11">
      <c r="A359" s="1" t="s">
        <v>3</v>
      </c>
      <c r="B359" s="2">
        <v>45863.577524513887</v>
      </c>
      <c r="C359">
        <v>14.99</v>
      </c>
      <c r="D359">
        <v>19.25</v>
      </c>
      <c r="E359" s="3">
        <v>14</v>
      </c>
      <c r="F359" s="1" t="s">
        <v>73</v>
      </c>
      <c r="G359" s="5">
        <f>_xlfn.XLOOKUP(history[[#This Row],[First Word]], Table4_2[First Word], Table4_2[Qty], "No encontrado")</f>
        <v>2</v>
      </c>
      <c r="H359" s="1">
        <f>history[[#This Row],[Qty]]*history[[#This Row],[MKM]]</f>
        <v>29.98</v>
      </c>
      <c r="I359" s="1">
        <f>history[[#This Row],[Qty]]*history[[#This Row],[Card Trader]]</f>
        <v>38.5</v>
      </c>
      <c r="J359" s="1">
        <f>history[[#This Row],[Total  MKM]]-history[[#This Row],[Total Card Trader]]</f>
        <v>-8.52</v>
      </c>
      <c r="K359" s="6">
        <f>history[[#This Row],[Total  MKM]]/history[[#This Row],[Total Card Trader]]</f>
        <v>0.77870129870129867</v>
      </c>
    </row>
    <row r="360" spans="1:11">
      <c r="A360" s="1" t="s">
        <v>4</v>
      </c>
      <c r="B360" s="2">
        <v>45863.577524513887</v>
      </c>
      <c r="C360">
        <v>16.510000000000002</v>
      </c>
      <c r="D360">
        <v>13.22</v>
      </c>
      <c r="E360" s="3">
        <v>16</v>
      </c>
      <c r="F360" s="1" t="s">
        <v>75</v>
      </c>
      <c r="G360" s="5">
        <f>_xlfn.XLOOKUP(history[[#This Row],[First Word]], Table4_2[First Word], Table4_2[Qty], "No encontrado")</f>
        <v>2</v>
      </c>
      <c r="H360" s="1">
        <f>history[[#This Row],[Qty]]*history[[#This Row],[MKM]]</f>
        <v>33.020000000000003</v>
      </c>
      <c r="I360" s="1">
        <f>history[[#This Row],[Qty]]*history[[#This Row],[Card Trader]]</f>
        <v>26.44</v>
      </c>
      <c r="J360" s="1">
        <f>history[[#This Row],[Total  MKM]]-history[[#This Row],[Total Card Trader]]</f>
        <v>6.5800000000000018</v>
      </c>
      <c r="K360" s="6">
        <f>history[[#This Row],[Total  MKM]]/history[[#This Row],[Total Card Trader]]</f>
        <v>1.2488653555219364</v>
      </c>
    </row>
    <row r="361" spans="1:11">
      <c r="A361" s="1" t="s">
        <v>5</v>
      </c>
      <c r="B361" s="2">
        <v>45863.577524513887</v>
      </c>
      <c r="C361">
        <v>16</v>
      </c>
      <c r="D361">
        <v>25.84</v>
      </c>
      <c r="E361" s="3">
        <v>16</v>
      </c>
      <c r="F361" s="1" t="s">
        <v>58</v>
      </c>
      <c r="G361" s="5">
        <f>_xlfn.XLOOKUP(history[[#This Row],[First Word]], Table4_2[First Word], Table4_2[Qty], "No encontrado")</f>
        <v>2</v>
      </c>
      <c r="H361" s="1">
        <f>history[[#This Row],[Qty]]*history[[#This Row],[MKM]]</f>
        <v>32</v>
      </c>
      <c r="I361" s="1">
        <f>history[[#This Row],[Qty]]*history[[#This Row],[Card Trader]]</f>
        <v>51.68</v>
      </c>
      <c r="J361" s="1">
        <f>history[[#This Row],[Total  MKM]]-history[[#This Row],[Total Card Trader]]</f>
        <v>-19.68</v>
      </c>
      <c r="K361" s="6">
        <f>history[[#This Row],[Total  MKM]]/history[[#This Row],[Total Card Trader]]</f>
        <v>0.61919504643962853</v>
      </c>
    </row>
    <row r="362" spans="1:11">
      <c r="A362" s="1" t="s">
        <v>0</v>
      </c>
      <c r="B362" s="2">
        <v>45863.587932986113</v>
      </c>
      <c r="C362">
        <v>74.989999999999995</v>
      </c>
      <c r="D362">
        <v>66.260000000000005</v>
      </c>
      <c r="E362" s="3">
        <v>65</v>
      </c>
      <c r="F362" s="1" t="s">
        <v>60</v>
      </c>
      <c r="G362" s="5">
        <f>_xlfn.XLOOKUP(history[[#This Row],[First Word]], Table4_2[First Word], Table4_2[Qty], "No encontrado")</f>
        <v>2</v>
      </c>
      <c r="H362" s="1">
        <f>history[[#This Row],[Qty]]*history[[#This Row],[MKM]]</f>
        <v>149.97999999999999</v>
      </c>
      <c r="I362" s="1">
        <f>history[[#This Row],[Qty]]*history[[#This Row],[Card Trader]]</f>
        <v>132.52000000000001</v>
      </c>
      <c r="J362" s="1">
        <f>history[[#This Row],[Total  MKM]]-history[[#This Row],[Total Card Trader]]</f>
        <v>17.45999999999998</v>
      </c>
      <c r="K362" s="6">
        <f>history[[#This Row],[Total  MKM]]/history[[#This Row],[Total Card Trader]]</f>
        <v>1.1317536975550859</v>
      </c>
    </row>
    <row r="363" spans="1:11">
      <c r="A363" s="1" t="s">
        <v>1</v>
      </c>
      <c r="B363" s="2">
        <v>45863.587932986113</v>
      </c>
      <c r="C363">
        <v>41.99</v>
      </c>
      <c r="D363">
        <v>49.27</v>
      </c>
      <c r="E363" s="3">
        <v>38</v>
      </c>
      <c r="F363" s="1" t="s">
        <v>68</v>
      </c>
      <c r="G363" s="5">
        <f>_xlfn.XLOOKUP(history[[#This Row],[First Word]], Table4_2[First Word], Table4_2[Qty], "No encontrado")</f>
        <v>1</v>
      </c>
      <c r="H363" s="1">
        <f>history[[#This Row],[Qty]]*history[[#This Row],[MKM]]</f>
        <v>41.99</v>
      </c>
      <c r="I363" s="1">
        <f>history[[#This Row],[Qty]]*history[[#This Row],[Card Trader]]</f>
        <v>49.27</v>
      </c>
      <c r="J363" s="1">
        <f>history[[#This Row],[Total  MKM]]-history[[#This Row],[Total Card Trader]]</f>
        <v>-7.2800000000000011</v>
      </c>
      <c r="K363" s="6">
        <f>history[[#This Row],[Total  MKM]]/history[[#This Row],[Total Card Trader]]</f>
        <v>0.85224274406332456</v>
      </c>
    </row>
    <row r="364" spans="1:11">
      <c r="A364" s="1" t="s">
        <v>2</v>
      </c>
      <c r="B364" s="2">
        <v>45863.587932986113</v>
      </c>
      <c r="C364">
        <v>15</v>
      </c>
      <c r="D364">
        <v>23.39</v>
      </c>
      <c r="E364" s="3">
        <v>20</v>
      </c>
      <c r="F364" s="1" t="s">
        <v>59</v>
      </c>
      <c r="G364" s="5">
        <f>_xlfn.XLOOKUP(history[[#This Row],[First Word]], Table4_2[First Word], Table4_2[Qty], "No encontrado")</f>
        <v>1</v>
      </c>
      <c r="H364" s="1">
        <f>history[[#This Row],[Qty]]*history[[#This Row],[MKM]]</f>
        <v>15</v>
      </c>
      <c r="I364" s="1">
        <f>history[[#This Row],[Qty]]*history[[#This Row],[Card Trader]]</f>
        <v>23.39</v>
      </c>
      <c r="J364" s="1">
        <f>history[[#This Row],[Total  MKM]]-history[[#This Row],[Total Card Trader]]</f>
        <v>-8.39</v>
      </c>
      <c r="K364" s="6">
        <f>history[[#This Row],[Total  MKM]]/history[[#This Row],[Total Card Trader]]</f>
        <v>0.64129970072680631</v>
      </c>
    </row>
    <row r="365" spans="1:11">
      <c r="A365" s="1" t="s">
        <v>3</v>
      </c>
      <c r="B365" s="2">
        <v>45863.587932986113</v>
      </c>
      <c r="C365">
        <v>14.99</v>
      </c>
      <c r="D365">
        <v>19.25</v>
      </c>
      <c r="E365" s="3">
        <v>14</v>
      </c>
      <c r="F365" s="1" t="s">
        <v>73</v>
      </c>
      <c r="G365" s="5">
        <f>_xlfn.XLOOKUP(history[[#This Row],[First Word]], Table4_2[First Word], Table4_2[Qty], "No encontrado")</f>
        <v>2</v>
      </c>
      <c r="H365" s="1">
        <f>history[[#This Row],[Qty]]*history[[#This Row],[MKM]]</f>
        <v>29.98</v>
      </c>
      <c r="I365" s="1">
        <f>history[[#This Row],[Qty]]*history[[#This Row],[Card Trader]]</f>
        <v>38.5</v>
      </c>
      <c r="J365" s="1">
        <f>history[[#This Row],[Total  MKM]]-history[[#This Row],[Total Card Trader]]</f>
        <v>-8.52</v>
      </c>
      <c r="K365" s="6">
        <f>history[[#This Row],[Total  MKM]]/history[[#This Row],[Total Card Trader]]</f>
        <v>0.77870129870129867</v>
      </c>
    </row>
    <row r="366" spans="1:11">
      <c r="A366" s="1" t="s">
        <v>4</v>
      </c>
      <c r="B366" s="2">
        <v>45863.587932986113</v>
      </c>
      <c r="C366">
        <v>16.510000000000002</v>
      </c>
      <c r="D366">
        <v>13.22</v>
      </c>
      <c r="E366" s="3">
        <v>16</v>
      </c>
      <c r="F366" s="1" t="s">
        <v>75</v>
      </c>
      <c r="G366" s="5">
        <f>_xlfn.XLOOKUP(history[[#This Row],[First Word]], Table4_2[First Word], Table4_2[Qty], "No encontrado")</f>
        <v>2</v>
      </c>
      <c r="H366" s="1">
        <f>history[[#This Row],[Qty]]*history[[#This Row],[MKM]]</f>
        <v>33.020000000000003</v>
      </c>
      <c r="I366" s="1">
        <f>history[[#This Row],[Qty]]*history[[#This Row],[Card Trader]]</f>
        <v>26.44</v>
      </c>
      <c r="J366" s="1">
        <f>history[[#This Row],[Total  MKM]]-history[[#This Row],[Total Card Trader]]</f>
        <v>6.5800000000000018</v>
      </c>
      <c r="K366" s="6">
        <f>history[[#This Row],[Total  MKM]]/history[[#This Row],[Total Card Trader]]</f>
        <v>1.2488653555219364</v>
      </c>
    </row>
    <row r="367" spans="1:11">
      <c r="A367" s="1" t="s">
        <v>5</v>
      </c>
      <c r="B367" s="2">
        <v>45863.587932986113</v>
      </c>
      <c r="C367">
        <v>16</v>
      </c>
      <c r="D367">
        <v>25.84</v>
      </c>
      <c r="E367" s="3">
        <v>16</v>
      </c>
      <c r="F367" s="1" t="s">
        <v>58</v>
      </c>
      <c r="G367" s="5">
        <f>_xlfn.XLOOKUP(history[[#This Row],[First Word]], Table4_2[First Word], Table4_2[Qty], "No encontrado")</f>
        <v>2</v>
      </c>
      <c r="H367" s="1">
        <f>history[[#This Row],[Qty]]*history[[#This Row],[MKM]]</f>
        <v>32</v>
      </c>
      <c r="I367" s="1">
        <f>history[[#This Row],[Qty]]*history[[#This Row],[Card Trader]]</f>
        <v>51.68</v>
      </c>
      <c r="J367" s="1">
        <f>history[[#This Row],[Total  MKM]]-history[[#This Row],[Total Card Trader]]</f>
        <v>-19.68</v>
      </c>
      <c r="K367" s="6">
        <f>history[[#This Row],[Total  MKM]]/history[[#This Row],[Total Card Trader]]</f>
        <v>0.61919504643962853</v>
      </c>
    </row>
    <row r="368" spans="1:11">
      <c r="A368" s="1" t="s">
        <v>0</v>
      </c>
      <c r="B368" s="2">
        <v>45863.598352060188</v>
      </c>
      <c r="C368">
        <v>74.989999999999995</v>
      </c>
      <c r="D368">
        <v>66.260000000000005</v>
      </c>
      <c r="E368" s="3">
        <v>65</v>
      </c>
      <c r="F368" s="1" t="s">
        <v>60</v>
      </c>
      <c r="G368" s="5">
        <f>_xlfn.XLOOKUP(history[[#This Row],[First Word]], Table4_2[First Word], Table4_2[Qty], "No encontrado")</f>
        <v>2</v>
      </c>
      <c r="H368" s="1">
        <f>history[[#This Row],[Qty]]*history[[#This Row],[MKM]]</f>
        <v>149.97999999999999</v>
      </c>
      <c r="I368" s="1">
        <f>history[[#This Row],[Qty]]*history[[#This Row],[Card Trader]]</f>
        <v>132.52000000000001</v>
      </c>
      <c r="J368" s="1">
        <f>history[[#This Row],[Total  MKM]]-history[[#This Row],[Total Card Trader]]</f>
        <v>17.45999999999998</v>
      </c>
      <c r="K368" s="6">
        <f>history[[#This Row],[Total  MKM]]/history[[#This Row],[Total Card Trader]]</f>
        <v>1.1317536975550859</v>
      </c>
    </row>
    <row r="369" spans="1:11">
      <c r="A369" s="1" t="s">
        <v>1</v>
      </c>
      <c r="B369" s="2">
        <v>45863.598352060188</v>
      </c>
      <c r="C369">
        <v>41.99</v>
      </c>
      <c r="D369">
        <v>49.27</v>
      </c>
      <c r="E369" s="3">
        <v>38</v>
      </c>
      <c r="F369" s="1" t="s">
        <v>68</v>
      </c>
      <c r="G369" s="5">
        <f>_xlfn.XLOOKUP(history[[#This Row],[First Word]], Table4_2[First Word], Table4_2[Qty], "No encontrado")</f>
        <v>1</v>
      </c>
      <c r="H369" s="1">
        <f>history[[#This Row],[Qty]]*history[[#This Row],[MKM]]</f>
        <v>41.99</v>
      </c>
      <c r="I369" s="1">
        <f>history[[#This Row],[Qty]]*history[[#This Row],[Card Trader]]</f>
        <v>49.27</v>
      </c>
      <c r="J369" s="1">
        <f>history[[#This Row],[Total  MKM]]-history[[#This Row],[Total Card Trader]]</f>
        <v>-7.2800000000000011</v>
      </c>
      <c r="K369" s="6">
        <f>history[[#This Row],[Total  MKM]]/history[[#This Row],[Total Card Trader]]</f>
        <v>0.85224274406332456</v>
      </c>
    </row>
    <row r="370" spans="1:11">
      <c r="A370" s="1" t="s">
        <v>2</v>
      </c>
      <c r="B370" s="2">
        <v>45863.598352060188</v>
      </c>
      <c r="C370">
        <v>15</v>
      </c>
      <c r="D370">
        <v>23.39</v>
      </c>
      <c r="E370" s="3">
        <v>20</v>
      </c>
      <c r="F370" s="1" t="s">
        <v>59</v>
      </c>
      <c r="G370" s="5">
        <f>_xlfn.XLOOKUP(history[[#This Row],[First Word]], Table4_2[First Word], Table4_2[Qty], "No encontrado")</f>
        <v>1</v>
      </c>
      <c r="H370" s="1">
        <f>history[[#This Row],[Qty]]*history[[#This Row],[MKM]]</f>
        <v>15</v>
      </c>
      <c r="I370" s="1">
        <f>history[[#This Row],[Qty]]*history[[#This Row],[Card Trader]]</f>
        <v>23.39</v>
      </c>
      <c r="J370" s="1">
        <f>history[[#This Row],[Total  MKM]]-history[[#This Row],[Total Card Trader]]</f>
        <v>-8.39</v>
      </c>
      <c r="K370" s="6">
        <f>history[[#This Row],[Total  MKM]]/history[[#This Row],[Total Card Trader]]</f>
        <v>0.64129970072680631</v>
      </c>
    </row>
    <row r="371" spans="1:11">
      <c r="A371" s="1" t="s">
        <v>3</v>
      </c>
      <c r="B371" s="2">
        <v>45863.598352060188</v>
      </c>
      <c r="C371">
        <v>14.99</v>
      </c>
      <c r="D371">
        <v>19.25</v>
      </c>
      <c r="E371" s="3">
        <v>14</v>
      </c>
      <c r="F371" s="1" t="s">
        <v>73</v>
      </c>
      <c r="G371" s="5">
        <f>_xlfn.XLOOKUP(history[[#This Row],[First Word]], Table4_2[First Word], Table4_2[Qty], "No encontrado")</f>
        <v>2</v>
      </c>
      <c r="H371" s="1">
        <f>history[[#This Row],[Qty]]*history[[#This Row],[MKM]]</f>
        <v>29.98</v>
      </c>
      <c r="I371" s="1">
        <f>history[[#This Row],[Qty]]*history[[#This Row],[Card Trader]]</f>
        <v>38.5</v>
      </c>
      <c r="J371" s="1">
        <f>history[[#This Row],[Total  MKM]]-history[[#This Row],[Total Card Trader]]</f>
        <v>-8.52</v>
      </c>
      <c r="K371" s="6">
        <f>history[[#This Row],[Total  MKM]]/history[[#This Row],[Total Card Trader]]</f>
        <v>0.77870129870129867</v>
      </c>
    </row>
    <row r="372" spans="1:11">
      <c r="A372" s="1" t="s">
        <v>4</v>
      </c>
      <c r="B372" s="2">
        <v>45863.598352060188</v>
      </c>
      <c r="C372">
        <v>16.510000000000002</v>
      </c>
      <c r="D372">
        <v>13.22</v>
      </c>
      <c r="E372" s="3">
        <v>16</v>
      </c>
      <c r="F372" s="1" t="s">
        <v>75</v>
      </c>
      <c r="G372" s="5">
        <f>_xlfn.XLOOKUP(history[[#This Row],[First Word]], Table4_2[First Word], Table4_2[Qty], "No encontrado")</f>
        <v>2</v>
      </c>
      <c r="H372" s="1">
        <f>history[[#This Row],[Qty]]*history[[#This Row],[MKM]]</f>
        <v>33.020000000000003</v>
      </c>
      <c r="I372" s="1">
        <f>history[[#This Row],[Qty]]*history[[#This Row],[Card Trader]]</f>
        <v>26.44</v>
      </c>
      <c r="J372" s="1">
        <f>history[[#This Row],[Total  MKM]]-history[[#This Row],[Total Card Trader]]</f>
        <v>6.5800000000000018</v>
      </c>
      <c r="K372" s="6">
        <f>history[[#This Row],[Total  MKM]]/history[[#This Row],[Total Card Trader]]</f>
        <v>1.2488653555219364</v>
      </c>
    </row>
    <row r="373" spans="1:11">
      <c r="A373" s="1" t="s">
        <v>5</v>
      </c>
      <c r="B373" s="2">
        <v>45863.598352060188</v>
      </c>
      <c r="C373">
        <v>16</v>
      </c>
      <c r="D373">
        <v>25.84</v>
      </c>
      <c r="E373" s="3">
        <v>16</v>
      </c>
      <c r="F373" s="1" t="s">
        <v>58</v>
      </c>
      <c r="G373" s="5">
        <f>_xlfn.XLOOKUP(history[[#This Row],[First Word]], Table4_2[First Word], Table4_2[Qty], "No encontrado")</f>
        <v>2</v>
      </c>
      <c r="H373" s="1">
        <f>history[[#This Row],[Qty]]*history[[#This Row],[MKM]]</f>
        <v>32</v>
      </c>
      <c r="I373" s="1">
        <f>history[[#This Row],[Qty]]*history[[#This Row],[Card Trader]]</f>
        <v>51.68</v>
      </c>
      <c r="J373" s="1">
        <f>history[[#This Row],[Total  MKM]]-history[[#This Row],[Total Card Trader]]</f>
        <v>-19.68</v>
      </c>
      <c r="K373" s="6">
        <f>history[[#This Row],[Total  MKM]]/history[[#This Row],[Total Card Trader]]</f>
        <v>0.61919504643962853</v>
      </c>
    </row>
    <row r="374" spans="1:11">
      <c r="A374" s="1" t="s">
        <v>0</v>
      </c>
      <c r="B374" s="2">
        <v>45863.608763611111</v>
      </c>
      <c r="C374">
        <v>74.989999999999995</v>
      </c>
      <c r="D374">
        <v>66.260000000000005</v>
      </c>
      <c r="E374" s="3">
        <v>65</v>
      </c>
      <c r="F374" s="1" t="s">
        <v>60</v>
      </c>
      <c r="G374" s="5">
        <f>_xlfn.XLOOKUP(history[[#This Row],[First Word]], Table4_2[First Word], Table4_2[Qty], "No encontrado")</f>
        <v>2</v>
      </c>
      <c r="H374" s="1">
        <f>history[[#This Row],[Qty]]*history[[#This Row],[MKM]]</f>
        <v>149.97999999999999</v>
      </c>
      <c r="I374" s="1">
        <f>history[[#This Row],[Qty]]*history[[#This Row],[Card Trader]]</f>
        <v>132.52000000000001</v>
      </c>
      <c r="J374" s="1">
        <f>history[[#This Row],[Total  MKM]]-history[[#This Row],[Total Card Trader]]</f>
        <v>17.45999999999998</v>
      </c>
      <c r="K374" s="6">
        <f>history[[#This Row],[Total  MKM]]/history[[#This Row],[Total Card Trader]]</f>
        <v>1.1317536975550859</v>
      </c>
    </row>
    <row r="375" spans="1:11">
      <c r="A375" s="1" t="s">
        <v>1</v>
      </c>
      <c r="B375" s="2">
        <v>45863.608763611111</v>
      </c>
      <c r="C375">
        <v>41.99</v>
      </c>
      <c r="D375">
        <v>49.27</v>
      </c>
      <c r="E375" s="3">
        <v>38</v>
      </c>
      <c r="F375" s="1" t="s">
        <v>68</v>
      </c>
      <c r="G375" s="5">
        <f>_xlfn.XLOOKUP(history[[#This Row],[First Word]], Table4_2[First Word], Table4_2[Qty], "No encontrado")</f>
        <v>1</v>
      </c>
      <c r="H375" s="1">
        <f>history[[#This Row],[Qty]]*history[[#This Row],[MKM]]</f>
        <v>41.99</v>
      </c>
      <c r="I375" s="1">
        <f>history[[#This Row],[Qty]]*history[[#This Row],[Card Trader]]</f>
        <v>49.27</v>
      </c>
      <c r="J375" s="1">
        <f>history[[#This Row],[Total  MKM]]-history[[#This Row],[Total Card Trader]]</f>
        <v>-7.2800000000000011</v>
      </c>
      <c r="K375" s="6">
        <f>history[[#This Row],[Total  MKM]]/history[[#This Row],[Total Card Trader]]</f>
        <v>0.85224274406332456</v>
      </c>
    </row>
    <row r="376" spans="1:11">
      <c r="A376" s="1" t="s">
        <v>2</v>
      </c>
      <c r="B376" s="2">
        <v>45863.608763611111</v>
      </c>
      <c r="C376">
        <v>15</v>
      </c>
      <c r="D376">
        <v>23.39</v>
      </c>
      <c r="E376" s="3">
        <v>20</v>
      </c>
      <c r="F376" s="1" t="s">
        <v>59</v>
      </c>
      <c r="G376" s="5">
        <f>_xlfn.XLOOKUP(history[[#This Row],[First Word]], Table4_2[First Word], Table4_2[Qty], "No encontrado")</f>
        <v>1</v>
      </c>
      <c r="H376" s="1">
        <f>history[[#This Row],[Qty]]*history[[#This Row],[MKM]]</f>
        <v>15</v>
      </c>
      <c r="I376" s="1">
        <f>history[[#This Row],[Qty]]*history[[#This Row],[Card Trader]]</f>
        <v>23.39</v>
      </c>
      <c r="J376" s="1">
        <f>history[[#This Row],[Total  MKM]]-history[[#This Row],[Total Card Trader]]</f>
        <v>-8.39</v>
      </c>
      <c r="K376" s="6">
        <f>history[[#This Row],[Total  MKM]]/history[[#This Row],[Total Card Trader]]</f>
        <v>0.64129970072680631</v>
      </c>
    </row>
    <row r="377" spans="1:11">
      <c r="A377" s="1" t="s">
        <v>3</v>
      </c>
      <c r="B377" s="2">
        <v>45863.608763611111</v>
      </c>
      <c r="C377">
        <v>14.99</v>
      </c>
      <c r="D377">
        <v>19.25</v>
      </c>
      <c r="E377" s="3">
        <v>14</v>
      </c>
      <c r="F377" s="1" t="s">
        <v>73</v>
      </c>
      <c r="G377" s="5">
        <f>_xlfn.XLOOKUP(history[[#This Row],[First Word]], Table4_2[First Word], Table4_2[Qty], "No encontrado")</f>
        <v>2</v>
      </c>
      <c r="H377" s="1">
        <f>history[[#This Row],[Qty]]*history[[#This Row],[MKM]]</f>
        <v>29.98</v>
      </c>
      <c r="I377" s="1">
        <f>history[[#This Row],[Qty]]*history[[#This Row],[Card Trader]]</f>
        <v>38.5</v>
      </c>
      <c r="J377" s="1">
        <f>history[[#This Row],[Total  MKM]]-history[[#This Row],[Total Card Trader]]</f>
        <v>-8.52</v>
      </c>
      <c r="K377" s="6">
        <f>history[[#This Row],[Total  MKM]]/history[[#This Row],[Total Card Trader]]</f>
        <v>0.77870129870129867</v>
      </c>
    </row>
    <row r="378" spans="1:11">
      <c r="A378" s="1" t="s">
        <v>4</v>
      </c>
      <c r="B378" s="2">
        <v>45863.608763611111</v>
      </c>
      <c r="C378">
        <v>16.510000000000002</v>
      </c>
      <c r="D378">
        <v>13.22</v>
      </c>
      <c r="E378" s="3">
        <v>16</v>
      </c>
      <c r="F378" s="1" t="s">
        <v>75</v>
      </c>
      <c r="G378" s="5">
        <f>_xlfn.XLOOKUP(history[[#This Row],[First Word]], Table4_2[First Word], Table4_2[Qty], "No encontrado")</f>
        <v>2</v>
      </c>
      <c r="H378" s="1">
        <f>history[[#This Row],[Qty]]*history[[#This Row],[MKM]]</f>
        <v>33.020000000000003</v>
      </c>
      <c r="I378" s="1">
        <f>history[[#This Row],[Qty]]*history[[#This Row],[Card Trader]]</f>
        <v>26.44</v>
      </c>
      <c r="J378" s="1">
        <f>history[[#This Row],[Total  MKM]]-history[[#This Row],[Total Card Trader]]</f>
        <v>6.5800000000000018</v>
      </c>
      <c r="K378" s="6">
        <f>history[[#This Row],[Total  MKM]]/history[[#This Row],[Total Card Trader]]</f>
        <v>1.2488653555219364</v>
      </c>
    </row>
    <row r="379" spans="1:11">
      <c r="A379" s="1" t="s">
        <v>5</v>
      </c>
      <c r="B379" s="2">
        <v>45863.608763611111</v>
      </c>
      <c r="C379">
        <v>16</v>
      </c>
      <c r="D379">
        <v>25.84</v>
      </c>
      <c r="E379" s="3">
        <v>16</v>
      </c>
      <c r="F379" s="1" t="s">
        <v>58</v>
      </c>
      <c r="G379" s="5">
        <f>_xlfn.XLOOKUP(history[[#This Row],[First Word]], Table4_2[First Word], Table4_2[Qty], "No encontrado")</f>
        <v>2</v>
      </c>
      <c r="H379" s="1">
        <f>history[[#This Row],[Qty]]*history[[#This Row],[MKM]]</f>
        <v>32</v>
      </c>
      <c r="I379" s="1">
        <f>history[[#This Row],[Qty]]*history[[#This Row],[Card Trader]]</f>
        <v>51.68</v>
      </c>
      <c r="J379" s="1">
        <f>history[[#This Row],[Total  MKM]]-history[[#This Row],[Total Card Trader]]</f>
        <v>-19.68</v>
      </c>
      <c r="K379" s="6">
        <f>history[[#This Row],[Total  MKM]]/history[[#This Row],[Total Card Trader]]</f>
        <v>0.61919504643962853</v>
      </c>
    </row>
    <row r="380" spans="1:11">
      <c r="A380" s="1" t="s">
        <v>0</v>
      </c>
      <c r="B380" s="2">
        <v>45863.619189143516</v>
      </c>
      <c r="C380">
        <v>74.989999999999995</v>
      </c>
      <c r="D380">
        <v>66.260000000000005</v>
      </c>
      <c r="E380" s="3">
        <v>65</v>
      </c>
      <c r="F380" s="1" t="s">
        <v>60</v>
      </c>
      <c r="G380" s="5">
        <f>_xlfn.XLOOKUP(history[[#This Row],[First Word]], Table4_2[First Word], Table4_2[Qty], "No encontrado")</f>
        <v>2</v>
      </c>
      <c r="H380" s="1">
        <f>history[[#This Row],[Qty]]*history[[#This Row],[MKM]]</f>
        <v>149.97999999999999</v>
      </c>
      <c r="I380" s="1">
        <f>history[[#This Row],[Qty]]*history[[#This Row],[Card Trader]]</f>
        <v>132.52000000000001</v>
      </c>
      <c r="J380" s="1">
        <f>history[[#This Row],[Total  MKM]]-history[[#This Row],[Total Card Trader]]</f>
        <v>17.45999999999998</v>
      </c>
      <c r="K380" s="6">
        <f>history[[#This Row],[Total  MKM]]/history[[#This Row],[Total Card Trader]]</f>
        <v>1.1317536975550859</v>
      </c>
    </row>
    <row r="381" spans="1:11">
      <c r="A381" s="1" t="s">
        <v>1</v>
      </c>
      <c r="B381" s="2">
        <v>45863.619189143516</v>
      </c>
      <c r="C381">
        <v>41.99</v>
      </c>
      <c r="D381">
        <v>49.27</v>
      </c>
      <c r="E381" s="3">
        <v>38</v>
      </c>
      <c r="F381" s="1" t="s">
        <v>68</v>
      </c>
      <c r="G381" s="5">
        <f>_xlfn.XLOOKUP(history[[#This Row],[First Word]], Table4_2[First Word], Table4_2[Qty], "No encontrado")</f>
        <v>1</v>
      </c>
      <c r="H381" s="1">
        <f>history[[#This Row],[Qty]]*history[[#This Row],[MKM]]</f>
        <v>41.99</v>
      </c>
      <c r="I381" s="1">
        <f>history[[#This Row],[Qty]]*history[[#This Row],[Card Trader]]</f>
        <v>49.27</v>
      </c>
      <c r="J381" s="1">
        <f>history[[#This Row],[Total  MKM]]-history[[#This Row],[Total Card Trader]]</f>
        <v>-7.2800000000000011</v>
      </c>
      <c r="K381" s="6">
        <f>history[[#This Row],[Total  MKM]]/history[[#This Row],[Total Card Trader]]</f>
        <v>0.85224274406332456</v>
      </c>
    </row>
    <row r="382" spans="1:11">
      <c r="A382" s="1" t="s">
        <v>2</v>
      </c>
      <c r="B382" s="2">
        <v>45863.619189143516</v>
      </c>
      <c r="C382">
        <v>15</v>
      </c>
      <c r="D382">
        <v>23.39</v>
      </c>
      <c r="E382" s="3">
        <v>20</v>
      </c>
      <c r="F382" s="1" t="s">
        <v>59</v>
      </c>
      <c r="G382" s="5">
        <f>_xlfn.XLOOKUP(history[[#This Row],[First Word]], Table4_2[First Word], Table4_2[Qty], "No encontrado")</f>
        <v>1</v>
      </c>
      <c r="H382" s="1">
        <f>history[[#This Row],[Qty]]*history[[#This Row],[MKM]]</f>
        <v>15</v>
      </c>
      <c r="I382" s="1">
        <f>history[[#This Row],[Qty]]*history[[#This Row],[Card Trader]]</f>
        <v>23.39</v>
      </c>
      <c r="J382" s="1">
        <f>history[[#This Row],[Total  MKM]]-history[[#This Row],[Total Card Trader]]</f>
        <v>-8.39</v>
      </c>
      <c r="K382" s="6">
        <f>history[[#This Row],[Total  MKM]]/history[[#This Row],[Total Card Trader]]</f>
        <v>0.64129970072680631</v>
      </c>
    </row>
    <row r="383" spans="1:11">
      <c r="A383" s="1" t="s">
        <v>3</v>
      </c>
      <c r="B383" s="2">
        <v>45863.619189143516</v>
      </c>
      <c r="C383">
        <v>14.99</v>
      </c>
      <c r="D383">
        <v>19.25</v>
      </c>
      <c r="E383" s="3">
        <v>14</v>
      </c>
      <c r="F383" s="1" t="s">
        <v>73</v>
      </c>
      <c r="G383" s="5">
        <f>_xlfn.XLOOKUP(history[[#This Row],[First Word]], Table4_2[First Word], Table4_2[Qty], "No encontrado")</f>
        <v>2</v>
      </c>
      <c r="H383" s="1">
        <f>history[[#This Row],[Qty]]*history[[#This Row],[MKM]]</f>
        <v>29.98</v>
      </c>
      <c r="I383" s="1">
        <f>history[[#This Row],[Qty]]*history[[#This Row],[Card Trader]]</f>
        <v>38.5</v>
      </c>
      <c r="J383" s="1">
        <f>history[[#This Row],[Total  MKM]]-history[[#This Row],[Total Card Trader]]</f>
        <v>-8.52</v>
      </c>
      <c r="K383" s="6">
        <f>history[[#This Row],[Total  MKM]]/history[[#This Row],[Total Card Trader]]</f>
        <v>0.77870129870129867</v>
      </c>
    </row>
    <row r="384" spans="1:11">
      <c r="A384" s="1" t="s">
        <v>4</v>
      </c>
      <c r="B384" s="2">
        <v>45863.619189143516</v>
      </c>
      <c r="C384">
        <v>16.510000000000002</v>
      </c>
      <c r="D384">
        <v>13.22</v>
      </c>
      <c r="E384" s="3">
        <v>16</v>
      </c>
      <c r="F384" s="1" t="s">
        <v>75</v>
      </c>
      <c r="G384" s="5">
        <f>_xlfn.XLOOKUP(history[[#This Row],[First Word]], Table4_2[First Word], Table4_2[Qty], "No encontrado")</f>
        <v>2</v>
      </c>
      <c r="H384" s="1">
        <f>history[[#This Row],[Qty]]*history[[#This Row],[MKM]]</f>
        <v>33.020000000000003</v>
      </c>
      <c r="I384" s="1">
        <f>history[[#This Row],[Qty]]*history[[#This Row],[Card Trader]]</f>
        <v>26.44</v>
      </c>
      <c r="J384" s="1">
        <f>history[[#This Row],[Total  MKM]]-history[[#This Row],[Total Card Trader]]</f>
        <v>6.5800000000000018</v>
      </c>
      <c r="K384" s="6">
        <f>history[[#This Row],[Total  MKM]]/history[[#This Row],[Total Card Trader]]</f>
        <v>1.2488653555219364</v>
      </c>
    </row>
    <row r="385" spans="1:11">
      <c r="A385" s="1" t="s">
        <v>5</v>
      </c>
      <c r="B385" s="2">
        <v>45863.619189143516</v>
      </c>
      <c r="C385">
        <v>16</v>
      </c>
      <c r="D385">
        <v>25.84</v>
      </c>
      <c r="E385" s="3">
        <v>16</v>
      </c>
      <c r="F385" s="1" t="s">
        <v>58</v>
      </c>
      <c r="G385" s="5">
        <f>_xlfn.XLOOKUP(history[[#This Row],[First Word]], Table4_2[First Word], Table4_2[Qty], "No encontrado")</f>
        <v>2</v>
      </c>
      <c r="H385" s="1">
        <f>history[[#This Row],[Qty]]*history[[#This Row],[MKM]]</f>
        <v>32</v>
      </c>
      <c r="I385" s="1">
        <f>history[[#This Row],[Qty]]*history[[#This Row],[Card Trader]]</f>
        <v>51.68</v>
      </c>
      <c r="J385" s="1">
        <f>history[[#This Row],[Total  MKM]]-history[[#This Row],[Total Card Trader]]</f>
        <v>-19.68</v>
      </c>
      <c r="K385" s="6">
        <f>history[[#This Row],[Total  MKM]]/history[[#This Row],[Total Card Trader]]</f>
        <v>0.61919504643962853</v>
      </c>
    </row>
    <row r="386" spans="1:11">
      <c r="A386" s="1" t="s">
        <v>0</v>
      </c>
      <c r="B386" s="2">
        <v>45863.629599930558</v>
      </c>
      <c r="C386">
        <v>74.989999999999995</v>
      </c>
      <c r="D386">
        <v>66.260000000000005</v>
      </c>
      <c r="E386" s="3">
        <v>65</v>
      </c>
      <c r="F386" s="1" t="s">
        <v>60</v>
      </c>
      <c r="G386" s="5">
        <f>_xlfn.XLOOKUP(history[[#This Row],[First Word]], Table4_2[First Word], Table4_2[Qty], "No encontrado")</f>
        <v>2</v>
      </c>
      <c r="H386" s="1">
        <f>history[[#This Row],[Qty]]*history[[#This Row],[MKM]]</f>
        <v>149.97999999999999</v>
      </c>
      <c r="I386" s="1">
        <f>history[[#This Row],[Qty]]*history[[#This Row],[Card Trader]]</f>
        <v>132.52000000000001</v>
      </c>
      <c r="J386" s="1">
        <f>history[[#This Row],[Total  MKM]]-history[[#This Row],[Total Card Trader]]</f>
        <v>17.45999999999998</v>
      </c>
      <c r="K386" s="6">
        <f>history[[#This Row],[Total  MKM]]/history[[#This Row],[Total Card Trader]]</f>
        <v>1.1317536975550859</v>
      </c>
    </row>
    <row r="387" spans="1:11">
      <c r="A387" s="1" t="s">
        <v>1</v>
      </c>
      <c r="B387" s="2">
        <v>45863.629599930558</v>
      </c>
      <c r="C387">
        <v>41.99</v>
      </c>
      <c r="D387">
        <v>49.27</v>
      </c>
      <c r="E387" s="3">
        <v>38</v>
      </c>
      <c r="F387" s="1" t="s">
        <v>68</v>
      </c>
      <c r="G387" s="5">
        <f>_xlfn.XLOOKUP(history[[#This Row],[First Word]], Table4_2[First Word], Table4_2[Qty], "No encontrado")</f>
        <v>1</v>
      </c>
      <c r="H387" s="1">
        <f>history[[#This Row],[Qty]]*history[[#This Row],[MKM]]</f>
        <v>41.99</v>
      </c>
      <c r="I387" s="1">
        <f>history[[#This Row],[Qty]]*history[[#This Row],[Card Trader]]</f>
        <v>49.27</v>
      </c>
      <c r="J387" s="1">
        <f>history[[#This Row],[Total  MKM]]-history[[#This Row],[Total Card Trader]]</f>
        <v>-7.2800000000000011</v>
      </c>
      <c r="K387" s="6">
        <f>history[[#This Row],[Total  MKM]]/history[[#This Row],[Total Card Trader]]</f>
        <v>0.85224274406332456</v>
      </c>
    </row>
    <row r="388" spans="1:11">
      <c r="A388" s="1" t="s">
        <v>2</v>
      </c>
      <c r="B388" s="2">
        <v>45863.629599930558</v>
      </c>
      <c r="C388">
        <v>15</v>
      </c>
      <c r="D388">
        <v>23.39</v>
      </c>
      <c r="E388" s="3">
        <v>20</v>
      </c>
      <c r="F388" s="1" t="s">
        <v>59</v>
      </c>
      <c r="G388" s="5">
        <f>_xlfn.XLOOKUP(history[[#This Row],[First Word]], Table4_2[First Word], Table4_2[Qty], "No encontrado")</f>
        <v>1</v>
      </c>
      <c r="H388" s="1">
        <f>history[[#This Row],[Qty]]*history[[#This Row],[MKM]]</f>
        <v>15</v>
      </c>
      <c r="I388" s="1">
        <f>history[[#This Row],[Qty]]*history[[#This Row],[Card Trader]]</f>
        <v>23.39</v>
      </c>
      <c r="J388" s="1">
        <f>history[[#This Row],[Total  MKM]]-history[[#This Row],[Total Card Trader]]</f>
        <v>-8.39</v>
      </c>
      <c r="K388" s="6">
        <f>history[[#This Row],[Total  MKM]]/history[[#This Row],[Total Card Trader]]</f>
        <v>0.64129970072680631</v>
      </c>
    </row>
    <row r="389" spans="1:11">
      <c r="A389" s="1" t="s">
        <v>3</v>
      </c>
      <c r="B389" s="2">
        <v>45863.629599930558</v>
      </c>
      <c r="C389">
        <v>14.99</v>
      </c>
      <c r="D389">
        <v>19.25</v>
      </c>
      <c r="E389" s="3">
        <v>14</v>
      </c>
      <c r="F389" s="1" t="s">
        <v>73</v>
      </c>
      <c r="G389" s="5">
        <f>_xlfn.XLOOKUP(history[[#This Row],[First Word]], Table4_2[First Word], Table4_2[Qty], "No encontrado")</f>
        <v>2</v>
      </c>
      <c r="H389" s="1">
        <f>history[[#This Row],[Qty]]*history[[#This Row],[MKM]]</f>
        <v>29.98</v>
      </c>
      <c r="I389" s="1">
        <f>history[[#This Row],[Qty]]*history[[#This Row],[Card Trader]]</f>
        <v>38.5</v>
      </c>
      <c r="J389" s="1">
        <f>history[[#This Row],[Total  MKM]]-history[[#This Row],[Total Card Trader]]</f>
        <v>-8.52</v>
      </c>
      <c r="K389" s="6">
        <f>history[[#This Row],[Total  MKM]]/history[[#This Row],[Total Card Trader]]</f>
        <v>0.77870129870129867</v>
      </c>
    </row>
    <row r="390" spans="1:11">
      <c r="A390" s="1" t="s">
        <v>4</v>
      </c>
      <c r="B390" s="2">
        <v>45863.629599930558</v>
      </c>
      <c r="C390">
        <v>16.510000000000002</v>
      </c>
      <c r="D390">
        <v>13.22</v>
      </c>
      <c r="E390" s="3">
        <v>16</v>
      </c>
      <c r="F390" s="1" t="s">
        <v>75</v>
      </c>
      <c r="G390" s="5">
        <f>_xlfn.XLOOKUP(history[[#This Row],[First Word]], Table4_2[First Word], Table4_2[Qty], "No encontrado")</f>
        <v>2</v>
      </c>
      <c r="H390" s="1">
        <f>history[[#This Row],[Qty]]*history[[#This Row],[MKM]]</f>
        <v>33.020000000000003</v>
      </c>
      <c r="I390" s="1">
        <f>history[[#This Row],[Qty]]*history[[#This Row],[Card Trader]]</f>
        <v>26.44</v>
      </c>
      <c r="J390" s="1">
        <f>history[[#This Row],[Total  MKM]]-history[[#This Row],[Total Card Trader]]</f>
        <v>6.5800000000000018</v>
      </c>
      <c r="K390" s="6">
        <f>history[[#This Row],[Total  MKM]]/history[[#This Row],[Total Card Trader]]</f>
        <v>1.2488653555219364</v>
      </c>
    </row>
    <row r="391" spans="1:11">
      <c r="A391" s="1" t="s">
        <v>5</v>
      </c>
      <c r="B391" s="2">
        <v>45863.629599930558</v>
      </c>
      <c r="C391">
        <v>16</v>
      </c>
      <c r="D391">
        <v>25.84</v>
      </c>
      <c r="E391" s="3">
        <v>16</v>
      </c>
      <c r="F391" s="1" t="s">
        <v>58</v>
      </c>
      <c r="G391" s="5">
        <f>_xlfn.XLOOKUP(history[[#This Row],[First Word]], Table4_2[First Word], Table4_2[Qty], "No encontrado")</f>
        <v>2</v>
      </c>
      <c r="H391" s="1">
        <f>history[[#This Row],[Qty]]*history[[#This Row],[MKM]]</f>
        <v>32</v>
      </c>
      <c r="I391" s="1">
        <f>history[[#This Row],[Qty]]*history[[#This Row],[Card Trader]]</f>
        <v>51.68</v>
      </c>
      <c r="J391" s="1">
        <f>history[[#This Row],[Total  MKM]]-history[[#This Row],[Total Card Trader]]</f>
        <v>-19.68</v>
      </c>
      <c r="K391" s="6">
        <f>history[[#This Row],[Total  MKM]]/history[[#This Row],[Total Card Trader]]</f>
        <v>0.61919504643962853</v>
      </c>
    </row>
    <row r="392" spans="1:11">
      <c r="A392" s="1" t="s">
        <v>0</v>
      </c>
      <c r="B392" s="2">
        <v>45863.640020069448</v>
      </c>
      <c r="C392">
        <v>74.989999999999995</v>
      </c>
      <c r="D392">
        <v>66.260000000000005</v>
      </c>
      <c r="E392" s="3">
        <v>65</v>
      </c>
      <c r="F392" s="1" t="s">
        <v>60</v>
      </c>
      <c r="G392" s="5">
        <f>_xlfn.XLOOKUP(history[[#This Row],[First Word]], Table4_2[First Word], Table4_2[Qty], "No encontrado")</f>
        <v>2</v>
      </c>
      <c r="H392" s="1">
        <f>history[[#This Row],[Qty]]*history[[#This Row],[MKM]]</f>
        <v>149.97999999999999</v>
      </c>
      <c r="I392" s="1">
        <f>history[[#This Row],[Qty]]*history[[#This Row],[Card Trader]]</f>
        <v>132.52000000000001</v>
      </c>
      <c r="J392" s="1">
        <f>history[[#This Row],[Total  MKM]]-history[[#This Row],[Total Card Trader]]</f>
        <v>17.45999999999998</v>
      </c>
      <c r="K392" s="6">
        <f>history[[#This Row],[Total  MKM]]/history[[#This Row],[Total Card Trader]]</f>
        <v>1.1317536975550859</v>
      </c>
    </row>
    <row r="393" spans="1:11">
      <c r="A393" s="1" t="s">
        <v>1</v>
      </c>
      <c r="B393" s="2">
        <v>45863.640020069448</v>
      </c>
      <c r="C393">
        <v>41.99</v>
      </c>
      <c r="D393">
        <v>49.27</v>
      </c>
      <c r="E393" s="3">
        <v>38</v>
      </c>
      <c r="F393" s="1" t="s">
        <v>68</v>
      </c>
      <c r="G393" s="5">
        <f>_xlfn.XLOOKUP(history[[#This Row],[First Word]], Table4_2[First Word], Table4_2[Qty], "No encontrado")</f>
        <v>1</v>
      </c>
      <c r="H393" s="1">
        <f>history[[#This Row],[Qty]]*history[[#This Row],[MKM]]</f>
        <v>41.99</v>
      </c>
      <c r="I393" s="1">
        <f>history[[#This Row],[Qty]]*history[[#This Row],[Card Trader]]</f>
        <v>49.27</v>
      </c>
      <c r="J393" s="1">
        <f>history[[#This Row],[Total  MKM]]-history[[#This Row],[Total Card Trader]]</f>
        <v>-7.2800000000000011</v>
      </c>
      <c r="K393" s="6">
        <f>history[[#This Row],[Total  MKM]]/history[[#This Row],[Total Card Trader]]</f>
        <v>0.85224274406332456</v>
      </c>
    </row>
    <row r="394" spans="1:11">
      <c r="A394" s="1" t="s">
        <v>2</v>
      </c>
      <c r="B394" s="2">
        <v>45863.640020069448</v>
      </c>
      <c r="C394">
        <v>15</v>
      </c>
      <c r="D394">
        <v>23.39</v>
      </c>
      <c r="E394" s="3">
        <v>20</v>
      </c>
      <c r="F394" s="1" t="s">
        <v>59</v>
      </c>
      <c r="G394" s="5">
        <f>_xlfn.XLOOKUP(history[[#This Row],[First Word]], Table4_2[First Word], Table4_2[Qty], "No encontrado")</f>
        <v>1</v>
      </c>
      <c r="H394" s="1">
        <f>history[[#This Row],[Qty]]*history[[#This Row],[MKM]]</f>
        <v>15</v>
      </c>
      <c r="I394" s="1">
        <f>history[[#This Row],[Qty]]*history[[#This Row],[Card Trader]]</f>
        <v>23.39</v>
      </c>
      <c r="J394" s="1">
        <f>history[[#This Row],[Total  MKM]]-history[[#This Row],[Total Card Trader]]</f>
        <v>-8.39</v>
      </c>
      <c r="K394" s="6">
        <f>history[[#This Row],[Total  MKM]]/history[[#This Row],[Total Card Trader]]</f>
        <v>0.64129970072680631</v>
      </c>
    </row>
    <row r="395" spans="1:11">
      <c r="A395" s="1" t="s">
        <v>3</v>
      </c>
      <c r="B395" s="2">
        <v>45863.640020069448</v>
      </c>
      <c r="C395">
        <v>14.99</v>
      </c>
      <c r="D395">
        <v>19.25</v>
      </c>
      <c r="E395" s="3">
        <v>14</v>
      </c>
      <c r="F395" s="1" t="s">
        <v>73</v>
      </c>
      <c r="G395" s="5">
        <f>_xlfn.XLOOKUP(history[[#This Row],[First Word]], Table4_2[First Word], Table4_2[Qty], "No encontrado")</f>
        <v>2</v>
      </c>
      <c r="H395" s="1">
        <f>history[[#This Row],[Qty]]*history[[#This Row],[MKM]]</f>
        <v>29.98</v>
      </c>
      <c r="I395" s="1">
        <f>history[[#This Row],[Qty]]*history[[#This Row],[Card Trader]]</f>
        <v>38.5</v>
      </c>
      <c r="J395" s="1">
        <f>history[[#This Row],[Total  MKM]]-history[[#This Row],[Total Card Trader]]</f>
        <v>-8.52</v>
      </c>
      <c r="K395" s="6">
        <f>history[[#This Row],[Total  MKM]]/history[[#This Row],[Total Card Trader]]</f>
        <v>0.77870129870129867</v>
      </c>
    </row>
    <row r="396" spans="1:11">
      <c r="A396" s="1" t="s">
        <v>4</v>
      </c>
      <c r="B396" s="2">
        <v>45863.640020069448</v>
      </c>
      <c r="C396">
        <v>15.99</v>
      </c>
      <c r="D396">
        <v>13.22</v>
      </c>
      <c r="E396" s="3">
        <v>16</v>
      </c>
      <c r="F396" s="1" t="s">
        <v>75</v>
      </c>
      <c r="G396" s="5">
        <f>_xlfn.XLOOKUP(history[[#This Row],[First Word]], Table4_2[First Word], Table4_2[Qty], "No encontrado")</f>
        <v>2</v>
      </c>
      <c r="H396" s="1">
        <f>history[[#This Row],[Qty]]*history[[#This Row],[MKM]]</f>
        <v>31.98</v>
      </c>
      <c r="I396" s="1">
        <f>history[[#This Row],[Qty]]*history[[#This Row],[Card Trader]]</f>
        <v>26.44</v>
      </c>
      <c r="J396" s="1">
        <f>history[[#This Row],[Total  MKM]]-history[[#This Row],[Total Card Trader]]</f>
        <v>5.5399999999999991</v>
      </c>
      <c r="K396" s="6">
        <f>history[[#This Row],[Total  MKM]]/history[[#This Row],[Total Card Trader]]</f>
        <v>1.2095310136157338</v>
      </c>
    </row>
    <row r="397" spans="1:11">
      <c r="A397" s="1" t="s">
        <v>5</v>
      </c>
      <c r="B397" s="2">
        <v>45863.640020069448</v>
      </c>
      <c r="C397">
        <v>16</v>
      </c>
      <c r="D397">
        <v>25.84</v>
      </c>
      <c r="E397" s="3">
        <v>16</v>
      </c>
      <c r="F397" s="1" t="s">
        <v>58</v>
      </c>
      <c r="G397" s="5">
        <f>_xlfn.XLOOKUP(history[[#This Row],[First Word]], Table4_2[First Word], Table4_2[Qty], "No encontrado")</f>
        <v>2</v>
      </c>
      <c r="H397" s="1">
        <f>history[[#This Row],[Qty]]*history[[#This Row],[MKM]]</f>
        <v>32</v>
      </c>
      <c r="I397" s="1">
        <f>history[[#This Row],[Qty]]*history[[#This Row],[Card Trader]]</f>
        <v>51.68</v>
      </c>
      <c r="J397" s="1">
        <f>history[[#This Row],[Total  MKM]]-history[[#This Row],[Total Card Trader]]</f>
        <v>-19.68</v>
      </c>
      <c r="K397" s="6">
        <f>history[[#This Row],[Total  MKM]]/history[[#This Row],[Total Card Trader]]</f>
        <v>0.61919504643962853</v>
      </c>
    </row>
    <row r="398" spans="1:11">
      <c r="A398" s="1" t="s">
        <v>0</v>
      </c>
      <c r="B398" s="2">
        <v>45863.650439652774</v>
      </c>
      <c r="C398">
        <v>74.989999999999995</v>
      </c>
      <c r="D398">
        <v>66.260000000000005</v>
      </c>
      <c r="E398" s="3">
        <v>65</v>
      </c>
      <c r="F398" s="1" t="s">
        <v>60</v>
      </c>
      <c r="G398" s="5">
        <f>_xlfn.XLOOKUP(history[[#This Row],[First Word]], Table4_2[First Word], Table4_2[Qty], "No encontrado")</f>
        <v>2</v>
      </c>
      <c r="H398" s="1">
        <f>history[[#This Row],[Qty]]*history[[#This Row],[MKM]]</f>
        <v>149.97999999999999</v>
      </c>
      <c r="I398" s="1">
        <f>history[[#This Row],[Qty]]*history[[#This Row],[Card Trader]]</f>
        <v>132.52000000000001</v>
      </c>
      <c r="J398" s="1">
        <f>history[[#This Row],[Total  MKM]]-history[[#This Row],[Total Card Trader]]</f>
        <v>17.45999999999998</v>
      </c>
      <c r="K398" s="6">
        <f>history[[#This Row],[Total  MKM]]/history[[#This Row],[Total Card Trader]]</f>
        <v>1.1317536975550859</v>
      </c>
    </row>
    <row r="399" spans="1:11">
      <c r="A399" s="1" t="s">
        <v>1</v>
      </c>
      <c r="B399" s="2">
        <v>45863.650439652774</v>
      </c>
      <c r="C399">
        <v>41.99</v>
      </c>
      <c r="D399">
        <v>49.27</v>
      </c>
      <c r="E399" s="3">
        <v>38</v>
      </c>
      <c r="F399" s="1" t="s">
        <v>68</v>
      </c>
      <c r="G399" s="5">
        <f>_xlfn.XLOOKUP(history[[#This Row],[First Word]], Table4_2[First Word], Table4_2[Qty], "No encontrado")</f>
        <v>1</v>
      </c>
      <c r="H399" s="1">
        <f>history[[#This Row],[Qty]]*history[[#This Row],[MKM]]</f>
        <v>41.99</v>
      </c>
      <c r="I399" s="1">
        <f>history[[#This Row],[Qty]]*history[[#This Row],[Card Trader]]</f>
        <v>49.27</v>
      </c>
      <c r="J399" s="1">
        <f>history[[#This Row],[Total  MKM]]-history[[#This Row],[Total Card Trader]]</f>
        <v>-7.2800000000000011</v>
      </c>
      <c r="K399" s="6">
        <f>history[[#This Row],[Total  MKM]]/history[[#This Row],[Total Card Trader]]</f>
        <v>0.85224274406332456</v>
      </c>
    </row>
    <row r="400" spans="1:11">
      <c r="A400" s="1" t="s">
        <v>2</v>
      </c>
      <c r="B400" s="2">
        <v>45863.650439652774</v>
      </c>
      <c r="C400">
        <v>15</v>
      </c>
      <c r="D400">
        <v>23.39</v>
      </c>
      <c r="E400" s="3">
        <v>20</v>
      </c>
      <c r="F400" s="1" t="s">
        <v>59</v>
      </c>
      <c r="G400" s="5">
        <f>_xlfn.XLOOKUP(history[[#This Row],[First Word]], Table4_2[First Word], Table4_2[Qty], "No encontrado")</f>
        <v>1</v>
      </c>
      <c r="H400" s="1">
        <f>history[[#This Row],[Qty]]*history[[#This Row],[MKM]]</f>
        <v>15</v>
      </c>
      <c r="I400" s="1">
        <f>history[[#This Row],[Qty]]*history[[#This Row],[Card Trader]]</f>
        <v>23.39</v>
      </c>
      <c r="J400" s="1">
        <f>history[[#This Row],[Total  MKM]]-history[[#This Row],[Total Card Trader]]</f>
        <v>-8.39</v>
      </c>
      <c r="K400" s="6">
        <f>history[[#This Row],[Total  MKM]]/history[[#This Row],[Total Card Trader]]</f>
        <v>0.64129970072680631</v>
      </c>
    </row>
    <row r="401" spans="1:11">
      <c r="A401" s="1" t="s">
        <v>3</v>
      </c>
      <c r="B401" s="2">
        <v>45863.650439652774</v>
      </c>
      <c r="C401">
        <v>14.99</v>
      </c>
      <c r="D401">
        <v>19.25</v>
      </c>
      <c r="E401" s="3">
        <v>14</v>
      </c>
      <c r="F401" s="1" t="s">
        <v>73</v>
      </c>
      <c r="G401" s="5">
        <f>_xlfn.XLOOKUP(history[[#This Row],[First Word]], Table4_2[First Word], Table4_2[Qty], "No encontrado")</f>
        <v>2</v>
      </c>
      <c r="H401" s="1">
        <f>history[[#This Row],[Qty]]*history[[#This Row],[MKM]]</f>
        <v>29.98</v>
      </c>
      <c r="I401" s="1">
        <f>history[[#This Row],[Qty]]*history[[#This Row],[Card Trader]]</f>
        <v>38.5</v>
      </c>
      <c r="J401" s="1">
        <f>history[[#This Row],[Total  MKM]]-history[[#This Row],[Total Card Trader]]</f>
        <v>-8.52</v>
      </c>
      <c r="K401" s="6">
        <f>history[[#This Row],[Total  MKM]]/history[[#This Row],[Total Card Trader]]</f>
        <v>0.77870129870129867</v>
      </c>
    </row>
    <row r="402" spans="1:11">
      <c r="A402" s="1" t="s">
        <v>4</v>
      </c>
      <c r="B402" s="2">
        <v>45863.650439652774</v>
      </c>
      <c r="C402">
        <v>15.99</v>
      </c>
      <c r="D402">
        <v>13.22</v>
      </c>
      <c r="E402" s="3">
        <v>16</v>
      </c>
      <c r="F402" s="1" t="s">
        <v>75</v>
      </c>
      <c r="G402" s="5">
        <f>_xlfn.XLOOKUP(history[[#This Row],[First Word]], Table4_2[First Word], Table4_2[Qty], "No encontrado")</f>
        <v>2</v>
      </c>
      <c r="H402" s="1">
        <f>history[[#This Row],[Qty]]*history[[#This Row],[MKM]]</f>
        <v>31.98</v>
      </c>
      <c r="I402" s="1">
        <f>history[[#This Row],[Qty]]*history[[#This Row],[Card Trader]]</f>
        <v>26.44</v>
      </c>
      <c r="J402" s="1">
        <f>history[[#This Row],[Total  MKM]]-history[[#This Row],[Total Card Trader]]</f>
        <v>5.5399999999999991</v>
      </c>
      <c r="K402" s="6">
        <f>history[[#This Row],[Total  MKM]]/history[[#This Row],[Total Card Trader]]</f>
        <v>1.2095310136157338</v>
      </c>
    </row>
    <row r="403" spans="1:11">
      <c r="A403" s="1" t="s">
        <v>5</v>
      </c>
      <c r="B403" s="2">
        <v>45863.650439652774</v>
      </c>
      <c r="C403">
        <v>16</v>
      </c>
      <c r="D403">
        <v>25.84</v>
      </c>
      <c r="E403" s="3">
        <v>16</v>
      </c>
      <c r="F403" s="1" t="s">
        <v>58</v>
      </c>
      <c r="G403" s="5">
        <f>_xlfn.XLOOKUP(history[[#This Row],[First Word]], Table4_2[First Word], Table4_2[Qty], "No encontrado")</f>
        <v>2</v>
      </c>
      <c r="H403" s="1">
        <f>history[[#This Row],[Qty]]*history[[#This Row],[MKM]]</f>
        <v>32</v>
      </c>
      <c r="I403" s="1">
        <f>history[[#This Row],[Qty]]*history[[#This Row],[Card Trader]]</f>
        <v>51.68</v>
      </c>
      <c r="J403" s="1">
        <f>history[[#This Row],[Total  MKM]]-history[[#This Row],[Total Card Trader]]</f>
        <v>-19.68</v>
      </c>
      <c r="K403" s="6">
        <f>history[[#This Row],[Total  MKM]]/history[[#This Row],[Total Card Trader]]</f>
        <v>0.61919504643962853</v>
      </c>
    </row>
    <row r="404" spans="1:11">
      <c r="A404" s="1" t="s">
        <v>0</v>
      </c>
      <c r="B404" s="2">
        <v>45863.660853437497</v>
      </c>
      <c r="C404">
        <v>74.989999999999995</v>
      </c>
      <c r="D404">
        <v>66.260000000000005</v>
      </c>
      <c r="E404" s="3">
        <v>65</v>
      </c>
      <c r="F404" s="1" t="s">
        <v>60</v>
      </c>
      <c r="G404" s="5">
        <f>_xlfn.XLOOKUP(history[[#This Row],[First Word]], Table4_2[First Word], Table4_2[Qty], "No encontrado")</f>
        <v>2</v>
      </c>
      <c r="H404" s="1">
        <f>history[[#This Row],[Qty]]*history[[#This Row],[MKM]]</f>
        <v>149.97999999999999</v>
      </c>
      <c r="I404" s="1">
        <f>history[[#This Row],[Qty]]*history[[#This Row],[Card Trader]]</f>
        <v>132.52000000000001</v>
      </c>
      <c r="J404" s="1">
        <f>history[[#This Row],[Total  MKM]]-history[[#This Row],[Total Card Trader]]</f>
        <v>17.45999999999998</v>
      </c>
      <c r="K404" s="6">
        <f>history[[#This Row],[Total  MKM]]/history[[#This Row],[Total Card Trader]]</f>
        <v>1.1317536975550859</v>
      </c>
    </row>
    <row r="405" spans="1:11">
      <c r="A405" s="1" t="s">
        <v>1</v>
      </c>
      <c r="B405" s="2">
        <v>45863.660853437497</v>
      </c>
      <c r="C405">
        <v>41.99</v>
      </c>
      <c r="D405">
        <v>49.27</v>
      </c>
      <c r="E405" s="3">
        <v>38</v>
      </c>
      <c r="F405" s="1" t="s">
        <v>68</v>
      </c>
      <c r="G405" s="5">
        <f>_xlfn.XLOOKUP(history[[#This Row],[First Word]], Table4_2[First Word], Table4_2[Qty], "No encontrado")</f>
        <v>1</v>
      </c>
      <c r="H405" s="1">
        <f>history[[#This Row],[Qty]]*history[[#This Row],[MKM]]</f>
        <v>41.99</v>
      </c>
      <c r="I405" s="1">
        <f>history[[#This Row],[Qty]]*history[[#This Row],[Card Trader]]</f>
        <v>49.27</v>
      </c>
      <c r="J405" s="1">
        <f>history[[#This Row],[Total  MKM]]-history[[#This Row],[Total Card Trader]]</f>
        <v>-7.2800000000000011</v>
      </c>
      <c r="K405" s="6">
        <f>history[[#This Row],[Total  MKM]]/history[[#This Row],[Total Card Trader]]</f>
        <v>0.85224274406332456</v>
      </c>
    </row>
    <row r="406" spans="1:11">
      <c r="A406" s="1" t="s">
        <v>2</v>
      </c>
      <c r="B406" s="2">
        <v>45863.660853437497</v>
      </c>
      <c r="C406">
        <v>15</v>
      </c>
      <c r="D406">
        <v>23.39</v>
      </c>
      <c r="E406" s="3">
        <v>20</v>
      </c>
      <c r="F406" s="1" t="s">
        <v>59</v>
      </c>
      <c r="G406" s="5">
        <f>_xlfn.XLOOKUP(history[[#This Row],[First Word]], Table4_2[First Word], Table4_2[Qty], "No encontrado")</f>
        <v>1</v>
      </c>
      <c r="H406" s="1">
        <f>history[[#This Row],[Qty]]*history[[#This Row],[MKM]]</f>
        <v>15</v>
      </c>
      <c r="I406" s="1">
        <f>history[[#This Row],[Qty]]*history[[#This Row],[Card Trader]]</f>
        <v>23.39</v>
      </c>
      <c r="J406" s="1">
        <f>history[[#This Row],[Total  MKM]]-history[[#This Row],[Total Card Trader]]</f>
        <v>-8.39</v>
      </c>
      <c r="K406" s="6">
        <f>history[[#This Row],[Total  MKM]]/history[[#This Row],[Total Card Trader]]</f>
        <v>0.64129970072680631</v>
      </c>
    </row>
    <row r="407" spans="1:11">
      <c r="A407" s="1" t="s">
        <v>3</v>
      </c>
      <c r="B407" s="2">
        <v>45863.660853437497</v>
      </c>
      <c r="C407">
        <v>14.99</v>
      </c>
      <c r="D407">
        <v>19.25</v>
      </c>
      <c r="E407" s="3">
        <v>14</v>
      </c>
      <c r="F407" s="1" t="s">
        <v>73</v>
      </c>
      <c r="G407" s="5">
        <f>_xlfn.XLOOKUP(history[[#This Row],[First Word]], Table4_2[First Word], Table4_2[Qty], "No encontrado")</f>
        <v>2</v>
      </c>
      <c r="H407" s="1">
        <f>history[[#This Row],[Qty]]*history[[#This Row],[MKM]]</f>
        <v>29.98</v>
      </c>
      <c r="I407" s="1">
        <f>history[[#This Row],[Qty]]*history[[#This Row],[Card Trader]]</f>
        <v>38.5</v>
      </c>
      <c r="J407" s="1">
        <f>history[[#This Row],[Total  MKM]]-history[[#This Row],[Total Card Trader]]</f>
        <v>-8.52</v>
      </c>
      <c r="K407" s="6">
        <f>history[[#This Row],[Total  MKM]]/history[[#This Row],[Total Card Trader]]</f>
        <v>0.77870129870129867</v>
      </c>
    </row>
    <row r="408" spans="1:11">
      <c r="A408" s="1" t="s">
        <v>4</v>
      </c>
      <c r="B408" s="2">
        <v>45863.660853437497</v>
      </c>
      <c r="C408">
        <v>15.99</v>
      </c>
      <c r="D408">
        <v>13.22</v>
      </c>
      <c r="E408" s="3">
        <v>16</v>
      </c>
      <c r="F408" s="1" t="s">
        <v>75</v>
      </c>
      <c r="G408" s="5">
        <f>_xlfn.XLOOKUP(history[[#This Row],[First Word]], Table4_2[First Word], Table4_2[Qty], "No encontrado")</f>
        <v>2</v>
      </c>
      <c r="H408" s="1">
        <f>history[[#This Row],[Qty]]*history[[#This Row],[MKM]]</f>
        <v>31.98</v>
      </c>
      <c r="I408" s="1">
        <f>history[[#This Row],[Qty]]*history[[#This Row],[Card Trader]]</f>
        <v>26.44</v>
      </c>
      <c r="J408" s="1">
        <f>history[[#This Row],[Total  MKM]]-history[[#This Row],[Total Card Trader]]</f>
        <v>5.5399999999999991</v>
      </c>
      <c r="K408" s="6">
        <f>history[[#This Row],[Total  MKM]]/history[[#This Row],[Total Card Trader]]</f>
        <v>1.2095310136157338</v>
      </c>
    </row>
    <row r="409" spans="1:11">
      <c r="A409" s="1" t="s">
        <v>5</v>
      </c>
      <c r="B409" s="2">
        <v>45863.660853437497</v>
      </c>
      <c r="C409">
        <v>16</v>
      </c>
      <c r="D409">
        <v>25.84</v>
      </c>
      <c r="E409" s="3">
        <v>16</v>
      </c>
      <c r="F409" s="1" t="s">
        <v>58</v>
      </c>
      <c r="G409" s="5">
        <f>_xlfn.XLOOKUP(history[[#This Row],[First Word]], Table4_2[First Word], Table4_2[Qty], "No encontrado")</f>
        <v>2</v>
      </c>
      <c r="H409" s="1">
        <f>history[[#This Row],[Qty]]*history[[#This Row],[MKM]]</f>
        <v>32</v>
      </c>
      <c r="I409" s="1">
        <f>history[[#This Row],[Qty]]*history[[#This Row],[Card Trader]]</f>
        <v>51.68</v>
      </c>
      <c r="J409" s="1">
        <f>history[[#This Row],[Total  MKM]]-history[[#This Row],[Total Card Trader]]</f>
        <v>-19.68</v>
      </c>
      <c r="K409" s="6">
        <f>history[[#This Row],[Total  MKM]]/history[[#This Row],[Total Card Trader]]</f>
        <v>0.61919504643962853</v>
      </c>
    </row>
    <row r="410" spans="1:11">
      <c r="A410" s="1" t="s">
        <v>0</v>
      </c>
      <c r="B410" s="2">
        <v>45863.671272025465</v>
      </c>
      <c r="C410">
        <v>74.989999999999995</v>
      </c>
      <c r="D410">
        <v>66.260000000000005</v>
      </c>
      <c r="E410" s="3">
        <v>65</v>
      </c>
      <c r="F410" s="1" t="s">
        <v>60</v>
      </c>
      <c r="G410" s="5">
        <f>_xlfn.XLOOKUP(history[[#This Row],[First Word]], Table4_2[First Word], Table4_2[Qty], "No encontrado")</f>
        <v>2</v>
      </c>
      <c r="H410" s="1">
        <f>history[[#This Row],[Qty]]*history[[#This Row],[MKM]]</f>
        <v>149.97999999999999</v>
      </c>
      <c r="I410" s="1">
        <f>history[[#This Row],[Qty]]*history[[#This Row],[Card Trader]]</f>
        <v>132.52000000000001</v>
      </c>
      <c r="J410" s="1">
        <f>history[[#This Row],[Total  MKM]]-history[[#This Row],[Total Card Trader]]</f>
        <v>17.45999999999998</v>
      </c>
      <c r="K410" s="6">
        <f>history[[#This Row],[Total  MKM]]/history[[#This Row],[Total Card Trader]]</f>
        <v>1.1317536975550859</v>
      </c>
    </row>
    <row r="411" spans="1:11">
      <c r="A411" s="1" t="s">
        <v>2</v>
      </c>
      <c r="B411" s="2">
        <v>45863.671272025465</v>
      </c>
      <c r="C411">
        <v>15</v>
      </c>
      <c r="D411">
        <v>23.39</v>
      </c>
      <c r="E411" s="3">
        <v>20</v>
      </c>
      <c r="F411" s="1" t="s">
        <v>59</v>
      </c>
      <c r="G411" s="5">
        <f>_xlfn.XLOOKUP(history[[#This Row],[First Word]], Table4_2[First Word], Table4_2[Qty], "No encontrado")</f>
        <v>1</v>
      </c>
      <c r="H411" s="1">
        <f>history[[#This Row],[Qty]]*history[[#This Row],[MKM]]</f>
        <v>15</v>
      </c>
      <c r="I411" s="1">
        <f>history[[#This Row],[Qty]]*history[[#This Row],[Card Trader]]</f>
        <v>23.39</v>
      </c>
      <c r="J411" s="1">
        <f>history[[#This Row],[Total  MKM]]-history[[#This Row],[Total Card Trader]]</f>
        <v>-8.39</v>
      </c>
      <c r="K411" s="6">
        <f>history[[#This Row],[Total  MKM]]/history[[#This Row],[Total Card Trader]]</f>
        <v>0.64129970072680631</v>
      </c>
    </row>
    <row r="412" spans="1:11">
      <c r="A412" s="1" t="s">
        <v>3</v>
      </c>
      <c r="B412" s="2">
        <v>45863.671272025465</v>
      </c>
      <c r="C412">
        <v>14.99</v>
      </c>
      <c r="D412">
        <v>19.25</v>
      </c>
      <c r="E412" s="3">
        <v>14</v>
      </c>
      <c r="F412" s="1" t="s">
        <v>73</v>
      </c>
      <c r="G412" s="5">
        <f>_xlfn.XLOOKUP(history[[#This Row],[First Word]], Table4_2[First Word], Table4_2[Qty], "No encontrado")</f>
        <v>2</v>
      </c>
      <c r="H412" s="1">
        <f>history[[#This Row],[Qty]]*history[[#This Row],[MKM]]</f>
        <v>29.98</v>
      </c>
      <c r="I412" s="1">
        <f>history[[#This Row],[Qty]]*history[[#This Row],[Card Trader]]</f>
        <v>38.5</v>
      </c>
      <c r="J412" s="1">
        <f>history[[#This Row],[Total  MKM]]-history[[#This Row],[Total Card Trader]]</f>
        <v>-8.52</v>
      </c>
      <c r="K412" s="6">
        <f>history[[#This Row],[Total  MKM]]/history[[#This Row],[Total Card Trader]]</f>
        <v>0.77870129870129867</v>
      </c>
    </row>
    <row r="413" spans="1:11">
      <c r="A413" s="1" t="s">
        <v>4</v>
      </c>
      <c r="B413" s="2">
        <v>45863.671272025465</v>
      </c>
      <c r="C413">
        <v>15.99</v>
      </c>
      <c r="D413">
        <v>13.22</v>
      </c>
      <c r="E413" s="3">
        <v>16</v>
      </c>
      <c r="F413" s="1" t="s">
        <v>75</v>
      </c>
      <c r="G413" s="5">
        <f>_xlfn.XLOOKUP(history[[#This Row],[First Word]], Table4_2[First Word], Table4_2[Qty], "No encontrado")</f>
        <v>2</v>
      </c>
      <c r="H413" s="1">
        <f>history[[#This Row],[Qty]]*history[[#This Row],[MKM]]</f>
        <v>31.98</v>
      </c>
      <c r="I413" s="1">
        <f>history[[#This Row],[Qty]]*history[[#This Row],[Card Trader]]</f>
        <v>26.44</v>
      </c>
      <c r="J413" s="1">
        <f>history[[#This Row],[Total  MKM]]-history[[#This Row],[Total Card Trader]]</f>
        <v>5.5399999999999991</v>
      </c>
      <c r="K413" s="6">
        <f>history[[#This Row],[Total  MKM]]/history[[#This Row],[Total Card Trader]]</f>
        <v>1.2095310136157338</v>
      </c>
    </row>
    <row r="414" spans="1:11">
      <c r="A414" s="1" t="s">
        <v>5</v>
      </c>
      <c r="B414" s="2">
        <v>45863.671272025465</v>
      </c>
      <c r="C414">
        <v>16</v>
      </c>
      <c r="D414">
        <v>25.84</v>
      </c>
      <c r="E414" s="3">
        <v>16</v>
      </c>
      <c r="F414" s="1" t="s">
        <v>58</v>
      </c>
      <c r="G414" s="5">
        <f>_xlfn.XLOOKUP(history[[#This Row],[First Word]], Table4_2[First Word], Table4_2[Qty], "No encontrado")</f>
        <v>2</v>
      </c>
      <c r="H414" s="1">
        <f>history[[#This Row],[Qty]]*history[[#This Row],[MKM]]</f>
        <v>32</v>
      </c>
      <c r="I414" s="1">
        <f>history[[#This Row],[Qty]]*history[[#This Row],[Card Trader]]</f>
        <v>51.68</v>
      </c>
      <c r="J414" s="1">
        <f>history[[#This Row],[Total  MKM]]-history[[#This Row],[Total Card Trader]]</f>
        <v>-19.68</v>
      </c>
      <c r="K414" s="6">
        <f>history[[#This Row],[Total  MKM]]/history[[#This Row],[Total Card Trader]]</f>
        <v>0.61919504643962853</v>
      </c>
    </row>
    <row r="415" spans="1:11">
      <c r="A415" s="1" t="s">
        <v>0</v>
      </c>
      <c r="B415" s="2">
        <v>45863.681679259258</v>
      </c>
      <c r="C415">
        <v>74.989999999999995</v>
      </c>
      <c r="D415">
        <v>66.260000000000005</v>
      </c>
      <c r="E415" s="3">
        <v>65</v>
      </c>
      <c r="F415" s="1" t="s">
        <v>60</v>
      </c>
      <c r="G415" s="5">
        <f>_xlfn.XLOOKUP(history[[#This Row],[First Word]], Table4_2[First Word], Table4_2[Qty], "No encontrado")</f>
        <v>2</v>
      </c>
      <c r="H415" s="1">
        <f>history[[#This Row],[Qty]]*history[[#This Row],[MKM]]</f>
        <v>149.97999999999999</v>
      </c>
      <c r="I415" s="1">
        <f>history[[#This Row],[Qty]]*history[[#This Row],[Card Trader]]</f>
        <v>132.52000000000001</v>
      </c>
      <c r="J415" s="1">
        <f>history[[#This Row],[Total  MKM]]-history[[#This Row],[Total Card Trader]]</f>
        <v>17.45999999999998</v>
      </c>
      <c r="K415" s="6">
        <f>history[[#This Row],[Total  MKM]]/history[[#This Row],[Total Card Trader]]</f>
        <v>1.1317536975550859</v>
      </c>
    </row>
    <row r="416" spans="1:11">
      <c r="A416" s="1" t="s">
        <v>1</v>
      </c>
      <c r="B416" s="2">
        <v>45863.681679259258</v>
      </c>
      <c r="C416">
        <v>41.99</v>
      </c>
      <c r="D416">
        <v>49.27</v>
      </c>
      <c r="E416" s="3">
        <v>38</v>
      </c>
      <c r="F416" s="1" t="s">
        <v>68</v>
      </c>
      <c r="G416" s="5">
        <f>_xlfn.XLOOKUP(history[[#This Row],[First Word]], Table4_2[First Word], Table4_2[Qty], "No encontrado")</f>
        <v>1</v>
      </c>
      <c r="H416" s="1">
        <f>history[[#This Row],[Qty]]*history[[#This Row],[MKM]]</f>
        <v>41.99</v>
      </c>
      <c r="I416" s="1">
        <f>history[[#This Row],[Qty]]*history[[#This Row],[Card Trader]]</f>
        <v>49.27</v>
      </c>
      <c r="J416" s="1">
        <f>history[[#This Row],[Total  MKM]]-history[[#This Row],[Total Card Trader]]</f>
        <v>-7.2800000000000011</v>
      </c>
      <c r="K416" s="6">
        <f>history[[#This Row],[Total  MKM]]/history[[#This Row],[Total Card Trader]]</f>
        <v>0.85224274406332456</v>
      </c>
    </row>
    <row r="417" spans="1:11">
      <c r="A417" s="1" t="s">
        <v>2</v>
      </c>
      <c r="B417" s="2">
        <v>45863.681679259258</v>
      </c>
      <c r="C417">
        <v>15</v>
      </c>
      <c r="D417">
        <v>23.39</v>
      </c>
      <c r="E417" s="3">
        <v>20</v>
      </c>
      <c r="F417" s="1" t="s">
        <v>59</v>
      </c>
      <c r="G417" s="5">
        <f>_xlfn.XLOOKUP(history[[#This Row],[First Word]], Table4_2[First Word], Table4_2[Qty], "No encontrado")</f>
        <v>1</v>
      </c>
      <c r="H417" s="1">
        <f>history[[#This Row],[Qty]]*history[[#This Row],[MKM]]</f>
        <v>15</v>
      </c>
      <c r="I417" s="1">
        <f>history[[#This Row],[Qty]]*history[[#This Row],[Card Trader]]</f>
        <v>23.39</v>
      </c>
      <c r="J417" s="1">
        <f>history[[#This Row],[Total  MKM]]-history[[#This Row],[Total Card Trader]]</f>
        <v>-8.39</v>
      </c>
      <c r="K417" s="6">
        <f>history[[#This Row],[Total  MKM]]/history[[#This Row],[Total Card Trader]]</f>
        <v>0.64129970072680631</v>
      </c>
    </row>
    <row r="418" spans="1:11">
      <c r="A418" s="1" t="s">
        <v>3</v>
      </c>
      <c r="B418" s="2">
        <v>45863.681679259258</v>
      </c>
      <c r="C418">
        <v>14.99</v>
      </c>
      <c r="D418">
        <v>19.25</v>
      </c>
      <c r="E418" s="3">
        <v>14</v>
      </c>
      <c r="F418" s="1" t="s">
        <v>73</v>
      </c>
      <c r="G418" s="5">
        <f>_xlfn.XLOOKUP(history[[#This Row],[First Word]], Table4_2[First Word], Table4_2[Qty], "No encontrado")</f>
        <v>2</v>
      </c>
      <c r="H418" s="1">
        <f>history[[#This Row],[Qty]]*history[[#This Row],[MKM]]</f>
        <v>29.98</v>
      </c>
      <c r="I418" s="1">
        <f>history[[#This Row],[Qty]]*history[[#This Row],[Card Trader]]</f>
        <v>38.5</v>
      </c>
      <c r="J418" s="1">
        <f>history[[#This Row],[Total  MKM]]-history[[#This Row],[Total Card Trader]]</f>
        <v>-8.52</v>
      </c>
      <c r="K418" s="6">
        <f>history[[#This Row],[Total  MKM]]/history[[#This Row],[Total Card Trader]]</f>
        <v>0.77870129870129867</v>
      </c>
    </row>
    <row r="419" spans="1:11">
      <c r="A419" s="1" t="s">
        <v>4</v>
      </c>
      <c r="B419" s="2">
        <v>45863.681679259258</v>
      </c>
      <c r="C419">
        <v>15.99</v>
      </c>
      <c r="D419">
        <v>13.22</v>
      </c>
      <c r="E419" s="3">
        <v>16</v>
      </c>
      <c r="F419" s="1" t="s">
        <v>75</v>
      </c>
      <c r="G419" s="5">
        <f>_xlfn.XLOOKUP(history[[#This Row],[First Word]], Table4_2[First Word], Table4_2[Qty], "No encontrado")</f>
        <v>2</v>
      </c>
      <c r="H419" s="1">
        <f>history[[#This Row],[Qty]]*history[[#This Row],[MKM]]</f>
        <v>31.98</v>
      </c>
      <c r="I419" s="1">
        <f>history[[#This Row],[Qty]]*history[[#This Row],[Card Trader]]</f>
        <v>26.44</v>
      </c>
      <c r="J419" s="1">
        <f>history[[#This Row],[Total  MKM]]-history[[#This Row],[Total Card Trader]]</f>
        <v>5.5399999999999991</v>
      </c>
      <c r="K419" s="6">
        <f>history[[#This Row],[Total  MKM]]/history[[#This Row],[Total Card Trader]]</f>
        <v>1.2095310136157338</v>
      </c>
    </row>
    <row r="420" spans="1:11">
      <c r="A420" s="1" t="s">
        <v>5</v>
      </c>
      <c r="B420" s="2">
        <v>45863.681679259258</v>
      </c>
      <c r="C420">
        <v>16</v>
      </c>
      <c r="D420">
        <v>25.84</v>
      </c>
      <c r="E420" s="3">
        <v>16</v>
      </c>
      <c r="F420" s="1" t="s">
        <v>58</v>
      </c>
      <c r="G420" s="5">
        <f>_xlfn.XLOOKUP(history[[#This Row],[First Word]], Table4_2[First Word], Table4_2[Qty], "No encontrado")</f>
        <v>2</v>
      </c>
      <c r="H420" s="1">
        <f>history[[#This Row],[Qty]]*history[[#This Row],[MKM]]</f>
        <v>32</v>
      </c>
      <c r="I420" s="1">
        <f>history[[#This Row],[Qty]]*history[[#This Row],[Card Trader]]</f>
        <v>51.68</v>
      </c>
      <c r="J420" s="1">
        <f>history[[#This Row],[Total  MKM]]-history[[#This Row],[Total Card Trader]]</f>
        <v>-19.68</v>
      </c>
      <c r="K420" s="6">
        <f>history[[#This Row],[Total  MKM]]/history[[#This Row],[Total Card Trader]]</f>
        <v>0.61919504643962853</v>
      </c>
    </row>
    <row r="421" spans="1:11">
      <c r="A421" s="1" t="s">
        <v>0</v>
      </c>
      <c r="B421" s="2">
        <v>45863.692094675927</v>
      </c>
      <c r="C421">
        <v>74.989999999999995</v>
      </c>
      <c r="D421">
        <v>66.260000000000005</v>
      </c>
      <c r="E421" s="3">
        <v>65</v>
      </c>
      <c r="F421" s="1" t="s">
        <v>60</v>
      </c>
      <c r="G421" s="5">
        <f>_xlfn.XLOOKUP(history[[#This Row],[First Word]], Table4_2[First Word], Table4_2[Qty], "No encontrado")</f>
        <v>2</v>
      </c>
      <c r="H421" s="1">
        <f>history[[#This Row],[Qty]]*history[[#This Row],[MKM]]</f>
        <v>149.97999999999999</v>
      </c>
      <c r="I421" s="1">
        <f>history[[#This Row],[Qty]]*history[[#This Row],[Card Trader]]</f>
        <v>132.52000000000001</v>
      </c>
      <c r="J421" s="1">
        <f>history[[#This Row],[Total  MKM]]-history[[#This Row],[Total Card Trader]]</f>
        <v>17.45999999999998</v>
      </c>
      <c r="K421" s="6">
        <f>history[[#This Row],[Total  MKM]]/history[[#This Row],[Total Card Trader]]</f>
        <v>1.1317536975550859</v>
      </c>
    </row>
    <row r="422" spans="1:11">
      <c r="A422" s="1" t="s">
        <v>1</v>
      </c>
      <c r="B422" s="2">
        <v>45863.692094675927</v>
      </c>
      <c r="C422">
        <v>41.99</v>
      </c>
      <c r="D422">
        <v>49.27</v>
      </c>
      <c r="E422" s="3">
        <v>38</v>
      </c>
      <c r="F422" s="1" t="s">
        <v>68</v>
      </c>
      <c r="G422" s="5">
        <f>_xlfn.XLOOKUP(history[[#This Row],[First Word]], Table4_2[First Word], Table4_2[Qty], "No encontrado")</f>
        <v>1</v>
      </c>
      <c r="H422" s="1">
        <f>history[[#This Row],[Qty]]*history[[#This Row],[MKM]]</f>
        <v>41.99</v>
      </c>
      <c r="I422" s="1">
        <f>history[[#This Row],[Qty]]*history[[#This Row],[Card Trader]]</f>
        <v>49.27</v>
      </c>
      <c r="J422" s="1">
        <f>history[[#This Row],[Total  MKM]]-history[[#This Row],[Total Card Trader]]</f>
        <v>-7.2800000000000011</v>
      </c>
      <c r="K422" s="6">
        <f>history[[#This Row],[Total  MKM]]/history[[#This Row],[Total Card Trader]]</f>
        <v>0.85224274406332456</v>
      </c>
    </row>
    <row r="423" spans="1:11">
      <c r="A423" s="1" t="s">
        <v>2</v>
      </c>
      <c r="B423" s="2">
        <v>45863.692094675927</v>
      </c>
      <c r="C423">
        <v>15</v>
      </c>
      <c r="D423">
        <v>23.39</v>
      </c>
      <c r="E423" s="3">
        <v>20</v>
      </c>
      <c r="F423" s="1" t="s">
        <v>59</v>
      </c>
      <c r="G423" s="5">
        <f>_xlfn.XLOOKUP(history[[#This Row],[First Word]], Table4_2[First Word], Table4_2[Qty], "No encontrado")</f>
        <v>1</v>
      </c>
      <c r="H423" s="1">
        <f>history[[#This Row],[Qty]]*history[[#This Row],[MKM]]</f>
        <v>15</v>
      </c>
      <c r="I423" s="1">
        <f>history[[#This Row],[Qty]]*history[[#This Row],[Card Trader]]</f>
        <v>23.39</v>
      </c>
      <c r="J423" s="1">
        <f>history[[#This Row],[Total  MKM]]-history[[#This Row],[Total Card Trader]]</f>
        <v>-8.39</v>
      </c>
      <c r="K423" s="6">
        <f>history[[#This Row],[Total  MKM]]/history[[#This Row],[Total Card Trader]]</f>
        <v>0.64129970072680631</v>
      </c>
    </row>
    <row r="424" spans="1:11">
      <c r="A424" s="1" t="s">
        <v>3</v>
      </c>
      <c r="B424" s="2">
        <v>45863.692094675927</v>
      </c>
      <c r="C424">
        <v>14.99</v>
      </c>
      <c r="D424">
        <v>19.25</v>
      </c>
      <c r="E424" s="3">
        <v>14</v>
      </c>
      <c r="F424" s="1" t="s">
        <v>73</v>
      </c>
      <c r="G424" s="5">
        <f>_xlfn.XLOOKUP(history[[#This Row],[First Word]], Table4_2[First Word], Table4_2[Qty], "No encontrado")</f>
        <v>2</v>
      </c>
      <c r="H424" s="1">
        <f>history[[#This Row],[Qty]]*history[[#This Row],[MKM]]</f>
        <v>29.98</v>
      </c>
      <c r="I424" s="1">
        <f>history[[#This Row],[Qty]]*history[[#This Row],[Card Trader]]</f>
        <v>38.5</v>
      </c>
      <c r="J424" s="1">
        <f>history[[#This Row],[Total  MKM]]-history[[#This Row],[Total Card Trader]]</f>
        <v>-8.52</v>
      </c>
      <c r="K424" s="6">
        <f>history[[#This Row],[Total  MKM]]/history[[#This Row],[Total Card Trader]]</f>
        <v>0.77870129870129867</v>
      </c>
    </row>
    <row r="425" spans="1:11">
      <c r="A425" s="1" t="s">
        <v>4</v>
      </c>
      <c r="B425" s="2">
        <v>45863.692094675927</v>
      </c>
      <c r="C425">
        <v>15.99</v>
      </c>
      <c r="D425">
        <v>13.22</v>
      </c>
      <c r="E425" s="3">
        <v>16</v>
      </c>
      <c r="F425" s="1" t="s">
        <v>75</v>
      </c>
      <c r="G425" s="5">
        <f>_xlfn.XLOOKUP(history[[#This Row],[First Word]], Table4_2[First Word], Table4_2[Qty], "No encontrado")</f>
        <v>2</v>
      </c>
      <c r="H425" s="1">
        <f>history[[#This Row],[Qty]]*history[[#This Row],[MKM]]</f>
        <v>31.98</v>
      </c>
      <c r="I425" s="1">
        <f>history[[#This Row],[Qty]]*history[[#This Row],[Card Trader]]</f>
        <v>26.44</v>
      </c>
      <c r="J425" s="1">
        <f>history[[#This Row],[Total  MKM]]-history[[#This Row],[Total Card Trader]]</f>
        <v>5.5399999999999991</v>
      </c>
      <c r="K425" s="6">
        <f>history[[#This Row],[Total  MKM]]/history[[#This Row],[Total Card Trader]]</f>
        <v>1.2095310136157338</v>
      </c>
    </row>
    <row r="426" spans="1:11">
      <c r="A426" s="1" t="s">
        <v>5</v>
      </c>
      <c r="B426" s="2">
        <v>45863.692094675927</v>
      </c>
      <c r="C426">
        <v>16</v>
      </c>
      <c r="D426">
        <v>25.84</v>
      </c>
      <c r="E426" s="3">
        <v>16</v>
      </c>
      <c r="F426" s="1" t="s">
        <v>58</v>
      </c>
      <c r="G426" s="5">
        <f>_xlfn.XLOOKUP(history[[#This Row],[First Word]], Table4_2[First Word], Table4_2[Qty], "No encontrado")</f>
        <v>2</v>
      </c>
      <c r="H426" s="1">
        <f>history[[#This Row],[Qty]]*history[[#This Row],[MKM]]</f>
        <v>32</v>
      </c>
      <c r="I426" s="1">
        <f>history[[#This Row],[Qty]]*history[[#This Row],[Card Trader]]</f>
        <v>51.68</v>
      </c>
      <c r="J426" s="1">
        <f>history[[#This Row],[Total  MKM]]-history[[#This Row],[Total Card Trader]]</f>
        <v>-19.68</v>
      </c>
      <c r="K426" s="6">
        <f>history[[#This Row],[Total  MKM]]/history[[#This Row],[Total Card Trader]]</f>
        <v>0.61919504643962853</v>
      </c>
    </row>
    <row r="427" spans="1:11">
      <c r="A427" s="1" t="s">
        <v>0</v>
      </c>
      <c r="B427" s="2">
        <v>45863.702509722221</v>
      </c>
      <c r="C427">
        <v>74.989999999999995</v>
      </c>
      <c r="D427">
        <v>66.260000000000005</v>
      </c>
      <c r="E427" s="3">
        <v>65</v>
      </c>
      <c r="F427" s="1" t="s">
        <v>60</v>
      </c>
      <c r="G427" s="5">
        <f>_xlfn.XLOOKUP(history[[#This Row],[First Word]], Table4_2[First Word], Table4_2[Qty], "No encontrado")</f>
        <v>2</v>
      </c>
      <c r="H427" s="1">
        <f>history[[#This Row],[Qty]]*history[[#This Row],[MKM]]</f>
        <v>149.97999999999999</v>
      </c>
      <c r="I427" s="1">
        <f>history[[#This Row],[Qty]]*history[[#This Row],[Card Trader]]</f>
        <v>132.52000000000001</v>
      </c>
      <c r="J427" s="1">
        <f>history[[#This Row],[Total  MKM]]-history[[#This Row],[Total Card Trader]]</f>
        <v>17.45999999999998</v>
      </c>
      <c r="K427" s="6">
        <f>history[[#This Row],[Total  MKM]]/history[[#This Row],[Total Card Trader]]</f>
        <v>1.1317536975550859</v>
      </c>
    </row>
    <row r="428" spans="1:11">
      <c r="A428" s="1" t="s">
        <v>1</v>
      </c>
      <c r="B428" s="2">
        <v>45863.702509722221</v>
      </c>
      <c r="C428">
        <v>41.99</v>
      </c>
      <c r="D428">
        <v>49.27</v>
      </c>
      <c r="E428" s="3">
        <v>38</v>
      </c>
      <c r="F428" s="1" t="s">
        <v>68</v>
      </c>
      <c r="G428" s="5">
        <f>_xlfn.XLOOKUP(history[[#This Row],[First Word]], Table4_2[First Word], Table4_2[Qty], "No encontrado")</f>
        <v>1</v>
      </c>
      <c r="H428" s="1">
        <f>history[[#This Row],[Qty]]*history[[#This Row],[MKM]]</f>
        <v>41.99</v>
      </c>
      <c r="I428" s="1">
        <f>history[[#This Row],[Qty]]*history[[#This Row],[Card Trader]]</f>
        <v>49.27</v>
      </c>
      <c r="J428" s="1">
        <f>history[[#This Row],[Total  MKM]]-history[[#This Row],[Total Card Trader]]</f>
        <v>-7.2800000000000011</v>
      </c>
      <c r="K428" s="6">
        <f>history[[#This Row],[Total  MKM]]/history[[#This Row],[Total Card Trader]]</f>
        <v>0.85224274406332456</v>
      </c>
    </row>
    <row r="429" spans="1:11">
      <c r="A429" s="1" t="s">
        <v>2</v>
      </c>
      <c r="B429" s="2">
        <v>45863.702509722221</v>
      </c>
      <c r="C429">
        <v>15</v>
      </c>
      <c r="D429">
        <v>23.39</v>
      </c>
      <c r="E429" s="3">
        <v>20</v>
      </c>
      <c r="F429" s="1" t="s">
        <v>59</v>
      </c>
      <c r="G429" s="5">
        <f>_xlfn.XLOOKUP(history[[#This Row],[First Word]], Table4_2[First Word], Table4_2[Qty], "No encontrado")</f>
        <v>1</v>
      </c>
      <c r="H429" s="1">
        <f>history[[#This Row],[Qty]]*history[[#This Row],[MKM]]</f>
        <v>15</v>
      </c>
      <c r="I429" s="1">
        <f>history[[#This Row],[Qty]]*history[[#This Row],[Card Trader]]</f>
        <v>23.39</v>
      </c>
      <c r="J429" s="1">
        <f>history[[#This Row],[Total  MKM]]-history[[#This Row],[Total Card Trader]]</f>
        <v>-8.39</v>
      </c>
      <c r="K429" s="6">
        <f>history[[#This Row],[Total  MKM]]/history[[#This Row],[Total Card Trader]]</f>
        <v>0.64129970072680631</v>
      </c>
    </row>
    <row r="430" spans="1:11">
      <c r="A430" s="1" t="s">
        <v>3</v>
      </c>
      <c r="B430" s="2">
        <v>45863.702509722221</v>
      </c>
      <c r="C430">
        <v>14.99</v>
      </c>
      <c r="D430">
        <v>19.25</v>
      </c>
      <c r="E430" s="3">
        <v>14</v>
      </c>
      <c r="F430" s="1" t="s">
        <v>73</v>
      </c>
      <c r="G430" s="5">
        <f>_xlfn.XLOOKUP(history[[#This Row],[First Word]], Table4_2[First Word], Table4_2[Qty], "No encontrado")</f>
        <v>2</v>
      </c>
      <c r="H430" s="1">
        <f>history[[#This Row],[Qty]]*history[[#This Row],[MKM]]</f>
        <v>29.98</v>
      </c>
      <c r="I430" s="1">
        <f>history[[#This Row],[Qty]]*history[[#This Row],[Card Trader]]</f>
        <v>38.5</v>
      </c>
      <c r="J430" s="1">
        <f>history[[#This Row],[Total  MKM]]-history[[#This Row],[Total Card Trader]]</f>
        <v>-8.52</v>
      </c>
      <c r="K430" s="6">
        <f>history[[#This Row],[Total  MKM]]/history[[#This Row],[Total Card Trader]]</f>
        <v>0.77870129870129867</v>
      </c>
    </row>
    <row r="431" spans="1:11">
      <c r="A431" s="1" t="s">
        <v>4</v>
      </c>
      <c r="B431" s="2">
        <v>45863.702509722221</v>
      </c>
      <c r="C431">
        <v>15.99</v>
      </c>
      <c r="D431">
        <v>13.22</v>
      </c>
      <c r="E431" s="3">
        <v>16</v>
      </c>
      <c r="F431" s="1" t="s">
        <v>75</v>
      </c>
      <c r="G431" s="5">
        <f>_xlfn.XLOOKUP(history[[#This Row],[First Word]], Table4_2[First Word], Table4_2[Qty], "No encontrado")</f>
        <v>2</v>
      </c>
      <c r="H431" s="1">
        <f>history[[#This Row],[Qty]]*history[[#This Row],[MKM]]</f>
        <v>31.98</v>
      </c>
      <c r="I431" s="1">
        <f>history[[#This Row],[Qty]]*history[[#This Row],[Card Trader]]</f>
        <v>26.44</v>
      </c>
      <c r="J431" s="1">
        <f>history[[#This Row],[Total  MKM]]-history[[#This Row],[Total Card Trader]]</f>
        <v>5.5399999999999991</v>
      </c>
      <c r="K431" s="6">
        <f>history[[#This Row],[Total  MKM]]/history[[#This Row],[Total Card Trader]]</f>
        <v>1.2095310136157338</v>
      </c>
    </row>
    <row r="432" spans="1:11">
      <c r="A432" s="1" t="s">
        <v>5</v>
      </c>
      <c r="B432" s="2">
        <v>45863.702509722221</v>
      </c>
      <c r="C432">
        <v>16</v>
      </c>
      <c r="D432">
        <v>25.84</v>
      </c>
      <c r="E432" s="3">
        <v>16</v>
      </c>
      <c r="F432" s="1" t="s">
        <v>58</v>
      </c>
      <c r="G432" s="5">
        <f>_xlfn.XLOOKUP(history[[#This Row],[First Word]], Table4_2[First Word], Table4_2[Qty], "No encontrado")</f>
        <v>2</v>
      </c>
      <c r="H432" s="1">
        <f>history[[#This Row],[Qty]]*history[[#This Row],[MKM]]</f>
        <v>32</v>
      </c>
      <c r="I432" s="1">
        <f>history[[#This Row],[Qty]]*history[[#This Row],[Card Trader]]</f>
        <v>51.68</v>
      </c>
      <c r="J432" s="1">
        <f>history[[#This Row],[Total  MKM]]-history[[#This Row],[Total Card Trader]]</f>
        <v>-19.68</v>
      </c>
      <c r="K432" s="6">
        <f>history[[#This Row],[Total  MKM]]/history[[#This Row],[Total Card Trader]]</f>
        <v>0.61919504643962853</v>
      </c>
    </row>
    <row r="433" spans="1:11">
      <c r="A433" s="1" t="s">
        <v>0</v>
      </c>
      <c r="B433" s="2">
        <v>45863.712928287037</v>
      </c>
      <c r="C433">
        <v>74.989999999999995</v>
      </c>
      <c r="D433">
        <v>66.260000000000005</v>
      </c>
      <c r="E433" s="3">
        <v>65</v>
      </c>
      <c r="F433" s="1" t="s">
        <v>60</v>
      </c>
      <c r="G433" s="5">
        <f>_xlfn.XLOOKUP(history[[#This Row],[First Word]], Table4_2[First Word], Table4_2[Qty], "No encontrado")</f>
        <v>2</v>
      </c>
      <c r="H433" s="1">
        <f>history[[#This Row],[Qty]]*history[[#This Row],[MKM]]</f>
        <v>149.97999999999999</v>
      </c>
      <c r="I433" s="1">
        <f>history[[#This Row],[Qty]]*history[[#This Row],[Card Trader]]</f>
        <v>132.52000000000001</v>
      </c>
      <c r="J433" s="1">
        <f>history[[#This Row],[Total  MKM]]-history[[#This Row],[Total Card Trader]]</f>
        <v>17.45999999999998</v>
      </c>
      <c r="K433" s="6">
        <f>history[[#This Row],[Total  MKM]]/history[[#This Row],[Total Card Trader]]</f>
        <v>1.1317536975550859</v>
      </c>
    </row>
    <row r="434" spans="1:11">
      <c r="A434" s="1" t="s">
        <v>1</v>
      </c>
      <c r="B434" s="2">
        <v>45863.712928287037</v>
      </c>
      <c r="C434">
        <v>41.99</v>
      </c>
      <c r="D434">
        <v>49.27</v>
      </c>
      <c r="E434" s="3">
        <v>38</v>
      </c>
      <c r="F434" s="1" t="s">
        <v>68</v>
      </c>
      <c r="G434" s="5">
        <f>_xlfn.XLOOKUP(history[[#This Row],[First Word]], Table4_2[First Word], Table4_2[Qty], "No encontrado")</f>
        <v>1</v>
      </c>
      <c r="H434" s="1">
        <f>history[[#This Row],[Qty]]*history[[#This Row],[MKM]]</f>
        <v>41.99</v>
      </c>
      <c r="I434" s="1">
        <f>history[[#This Row],[Qty]]*history[[#This Row],[Card Trader]]</f>
        <v>49.27</v>
      </c>
      <c r="J434" s="1">
        <f>history[[#This Row],[Total  MKM]]-history[[#This Row],[Total Card Trader]]</f>
        <v>-7.2800000000000011</v>
      </c>
      <c r="K434" s="6">
        <f>history[[#This Row],[Total  MKM]]/history[[#This Row],[Total Card Trader]]</f>
        <v>0.85224274406332456</v>
      </c>
    </row>
    <row r="435" spans="1:11">
      <c r="A435" s="1" t="s">
        <v>2</v>
      </c>
      <c r="B435" s="2">
        <v>45863.712928287037</v>
      </c>
      <c r="C435">
        <v>15</v>
      </c>
      <c r="D435">
        <v>23.39</v>
      </c>
      <c r="E435" s="3">
        <v>20</v>
      </c>
      <c r="F435" s="1" t="s">
        <v>59</v>
      </c>
      <c r="G435" s="5">
        <f>_xlfn.XLOOKUP(history[[#This Row],[First Word]], Table4_2[First Word], Table4_2[Qty], "No encontrado")</f>
        <v>1</v>
      </c>
      <c r="H435" s="1">
        <f>history[[#This Row],[Qty]]*history[[#This Row],[MKM]]</f>
        <v>15</v>
      </c>
      <c r="I435" s="1">
        <f>history[[#This Row],[Qty]]*history[[#This Row],[Card Trader]]</f>
        <v>23.39</v>
      </c>
      <c r="J435" s="1">
        <f>history[[#This Row],[Total  MKM]]-history[[#This Row],[Total Card Trader]]</f>
        <v>-8.39</v>
      </c>
      <c r="K435" s="6">
        <f>history[[#This Row],[Total  MKM]]/history[[#This Row],[Total Card Trader]]</f>
        <v>0.64129970072680631</v>
      </c>
    </row>
    <row r="436" spans="1:11">
      <c r="A436" s="1" t="s">
        <v>3</v>
      </c>
      <c r="B436" s="2">
        <v>45863.712928287037</v>
      </c>
      <c r="C436">
        <v>14.99</v>
      </c>
      <c r="D436">
        <v>19.25</v>
      </c>
      <c r="E436" s="3">
        <v>14</v>
      </c>
      <c r="F436" s="1" t="s">
        <v>73</v>
      </c>
      <c r="G436" s="5">
        <f>_xlfn.XLOOKUP(history[[#This Row],[First Word]], Table4_2[First Word], Table4_2[Qty], "No encontrado")</f>
        <v>2</v>
      </c>
      <c r="H436" s="1">
        <f>history[[#This Row],[Qty]]*history[[#This Row],[MKM]]</f>
        <v>29.98</v>
      </c>
      <c r="I436" s="1">
        <f>history[[#This Row],[Qty]]*history[[#This Row],[Card Trader]]</f>
        <v>38.5</v>
      </c>
      <c r="J436" s="1">
        <f>history[[#This Row],[Total  MKM]]-history[[#This Row],[Total Card Trader]]</f>
        <v>-8.52</v>
      </c>
      <c r="K436" s="6">
        <f>history[[#This Row],[Total  MKM]]/history[[#This Row],[Total Card Trader]]</f>
        <v>0.77870129870129867</v>
      </c>
    </row>
    <row r="437" spans="1:11">
      <c r="A437" s="1" t="s">
        <v>4</v>
      </c>
      <c r="B437" s="2">
        <v>45863.712928287037</v>
      </c>
      <c r="C437">
        <v>15.99</v>
      </c>
      <c r="D437">
        <v>13.22</v>
      </c>
      <c r="E437" s="3">
        <v>16</v>
      </c>
      <c r="F437" s="1" t="s">
        <v>75</v>
      </c>
      <c r="G437" s="5">
        <f>_xlfn.XLOOKUP(history[[#This Row],[First Word]], Table4_2[First Word], Table4_2[Qty], "No encontrado")</f>
        <v>2</v>
      </c>
      <c r="H437" s="1">
        <f>history[[#This Row],[Qty]]*history[[#This Row],[MKM]]</f>
        <v>31.98</v>
      </c>
      <c r="I437" s="1">
        <f>history[[#This Row],[Qty]]*history[[#This Row],[Card Trader]]</f>
        <v>26.44</v>
      </c>
      <c r="J437" s="1">
        <f>history[[#This Row],[Total  MKM]]-history[[#This Row],[Total Card Trader]]</f>
        <v>5.5399999999999991</v>
      </c>
      <c r="K437" s="6">
        <f>history[[#This Row],[Total  MKM]]/history[[#This Row],[Total Card Trader]]</f>
        <v>1.2095310136157338</v>
      </c>
    </row>
    <row r="438" spans="1:11">
      <c r="A438" s="1" t="s">
        <v>5</v>
      </c>
      <c r="B438" s="2">
        <v>45863.712928287037</v>
      </c>
      <c r="C438">
        <v>16</v>
      </c>
      <c r="D438">
        <v>25.84</v>
      </c>
      <c r="E438" s="3">
        <v>16</v>
      </c>
      <c r="F438" s="1" t="s">
        <v>58</v>
      </c>
      <c r="G438" s="5">
        <f>_xlfn.XLOOKUP(history[[#This Row],[First Word]], Table4_2[First Word], Table4_2[Qty], "No encontrado")</f>
        <v>2</v>
      </c>
      <c r="H438" s="1">
        <f>history[[#This Row],[Qty]]*history[[#This Row],[MKM]]</f>
        <v>32</v>
      </c>
      <c r="I438" s="1">
        <f>history[[#This Row],[Qty]]*history[[#This Row],[Card Trader]]</f>
        <v>51.68</v>
      </c>
      <c r="J438" s="1">
        <f>history[[#This Row],[Total  MKM]]-history[[#This Row],[Total Card Trader]]</f>
        <v>-19.68</v>
      </c>
      <c r="K438" s="6">
        <f>history[[#This Row],[Total  MKM]]/history[[#This Row],[Total Card Trader]]</f>
        <v>0.61919504643962853</v>
      </c>
    </row>
    <row r="439" spans="1:11">
      <c r="A439" s="1" t="s">
        <v>0</v>
      </c>
      <c r="B439" s="2">
        <v>45863.723350428241</v>
      </c>
      <c r="C439">
        <v>74.989999999999995</v>
      </c>
      <c r="D439">
        <v>66.260000000000005</v>
      </c>
      <c r="E439" s="3">
        <v>65</v>
      </c>
      <c r="F439" s="1" t="s">
        <v>60</v>
      </c>
      <c r="G439" s="5">
        <f>_xlfn.XLOOKUP(history[[#This Row],[First Word]], Table4_2[First Word], Table4_2[Qty], "No encontrado")</f>
        <v>2</v>
      </c>
      <c r="H439" s="1">
        <f>history[[#This Row],[Qty]]*history[[#This Row],[MKM]]</f>
        <v>149.97999999999999</v>
      </c>
      <c r="I439" s="1">
        <f>history[[#This Row],[Qty]]*history[[#This Row],[Card Trader]]</f>
        <v>132.52000000000001</v>
      </c>
      <c r="J439" s="1">
        <f>history[[#This Row],[Total  MKM]]-history[[#This Row],[Total Card Trader]]</f>
        <v>17.45999999999998</v>
      </c>
      <c r="K439" s="6">
        <f>history[[#This Row],[Total  MKM]]/history[[#This Row],[Total Card Trader]]</f>
        <v>1.1317536975550859</v>
      </c>
    </row>
    <row r="440" spans="1:11">
      <c r="A440" s="1" t="s">
        <v>1</v>
      </c>
      <c r="B440" s="2">
        <v>45863.723350428241</v>
      </c>
      <c r="C440">
        <v>41.99</v>
      </c>
      <c r="D440">
        <v>49.27</v>
      </c>
      <c r="E440" s="3">
        <v>38</v>
      </c>
      <c r="F440" s="1" t="s">
        <v>68</v>
      </c>
      <c r="G440" s="5">
        <f>_xlfn.XLOOKUP(history[[#This Row],[First Word]], Table4_2[First Word], Table4_2[Qty], "No encontrado")</f>
        <v>1</v>
      </c>
      <c r="H440" s="1">
        <f>history[[#This Row],[Qty]]*history[[#This Row],[MKM]]</f>
        <v>41.99</v>
      </c>
      <c r="I440" s="1">
        <f>history[[#This Row],[Qty]]*history[[#This Row],[Card Trader]]</f>
        <v>49.27</v>
      </c>
      <c r="J440" s="1">
        <f>history[[#This Row],[Total  MKM]]-history[[#This Row],[Total Card Trader]]</f>
        <v>-7.2800000000000011</v>
      </c>
      <c r="K440" s="6">
        <f>history[[#This Row],[Total  MKM]]/history[[#This Row],[Total Card Trader]]</f>
        <v>0.85224274406332456</v>
      </c>
    </row>
    <row r="441" spans="1:11">
      <c r="A441" s="1" t="s">
        <v>2</v>
      </c>
      <c r="B441" s="2">
        <v>45863.723350428241</v>
      </c>
      <c r="C441">
        <v>15</v>
      </c>
      <c r="D441">
        <v>23.39</v>
      </c>
      <c r="E441" s="3">
        <v>20</v>
      </c>
      <c r="F441" s="1" t="s">
        <v>59</v>
      </c>
      <c r="G441" s="5">
        <f>_xlfn.XLOOKUP(history[[#This Row],[First Word]], Table4_2[First Word], Table4_2[Qty], "No encontrado")</f>
        <v>1</v>
      </c>
      <c r="H441" s="1">
        <f>history[[#This Row],[Qty]]*history[[#This Row],[MKM]]</f>
        <v>15</v>
      </c>
      <c r="I441" s="1">
        <f>history[[#This Row],[Qty]]*history[[#This Row],[Card Trader]]</f>
        <v>23.39</v>
      </c>
      <c r="J441" s="1">
        <f>history[[#This Row],[Total  MKM]]-history[[#This Row],[Total Card Trader]]</f>
        <v>-8.39</v>
      </c>
      <c r="K441" s="6">
        <f>history[[#This Row],[Total  MKM]]/history[[#This Row],[Total Card Trader]]</f>
        <v>0.64129970072680631</v>
      </c>
    </row>
    <row r="442" spans="1:11">
      <c r="A442" s="1" t="s">
        <v>3</v>
      </c>
      <c r="B442" s="2">
        <v>45863.723350428241</v>
      </c>
      <c r="C442">
        <v>14.99</v>
      </c>
      <c r="D442">
        <v>19.25</v>
      </c>
      <c r="E442" s="3">
        <v>14</v>
      </c>
      <c r="F442" s="1" t="s">
        <v>73</v>
      </c>
      <c r="G442" s="5">
        <f>_xlfn.XLOOKUP(history[[#This Row],[First Word]], Table4_2[First Word], Table4_2[Qty], "No encontrado")</f>
        <v>2</v>
      </c>
      <c r="H442" s="1">
        <f>history[[#This Row],[Qty]]*history[[#This Row],[MKM]]</f>
        <v>29.98</v>
      </c>
      <c r="I442" s="1">
        <f>history[[#This Row],[Qty]]*history[[#This Row],[Card Trader]]</f>
        <v>38.5</v>
      </c>
      <c r="J442" s="1">
        <f>history[[#This Row],[Total  MKM]]-history[[#This Row],[Total Card Trader]]</f>
        <v>-8.52</v>
      </c>
      <c r="K442" s="6">
        <f>history[[#This Row],[Total  MKM]]/history[[#This Row],[Total Card Trader]]</f>
        <v>0.77870129870129867</v>
      </c>
    </row>
    <row r="443" spans="1:11">
      <c r="A443" s="1" t="s">
        <v>4</v>
      </c>
      <c r="B443" s="2">
        <v>45863.723350428241</v>
      </c>
      <c r="C443">
        <v>15.99</v>
      </c>
      <c r="D443">
        <v>13.22</v>
      </c>
      <c r="E443" s="3">
        <v>16</v>
      </c>
      <c r="F443" s="1" t="s">
        <v>75</v>
      </c>
      <c r="G443" s="5">
        <f>_xlfn.XLOOKUP(history[[#This Row],[First Word]], Table4_2[First Word], Table4_2[Qty], "No encontrado")</f>
        <v>2</v>
      </c>
      <c r="H443" s="1">
        <f>history[[#This Row],[Qty]]*history[[#This Row],[MKM]]</f>
        <v>31.98</v>
      </c>
      <c r="I443" s="1">
        <f>history[[#This Row],[Qty]]*history[[#This Row],[Card Trader]]</f>
        <v>26.44</v>
      </c>
      <c r="J443" s="1">
        <f>history[[#This Row],[Total  MKM]]-history[[#This Row],[Total Card Trader]]</f>
        <v>5.5399999999999991</v>
      </c>
      <c r="K443" s="6">
        <f>history[[#This Row],[Total  MKM]]/history[[#This Row],[Total Card Trader]]</f>
        <v>1.2095310136157338</v>
      </c>
    </row>
    <row r="444" spans="1:11">
      <c r="A444" s="1" t="s">
        <v>5</v>
      </c>
      <c r="B444" s="2">
        <v>45863.723350428241</v>
      </c>
      <c r="C444">
        <v>16</v>
      </c>
      <c r="D444">
        <v>25.84</v>
      </c>
      <c r="E444" s="3">
        <v>16</v>
      </c>
      <c r="F444" s="1" t="s">
        <v>58</v>
      </c>
      <c r="G444" s="5">
        <f>_xlfn.XLOOKUP(history[[#This Row],[First Word]], Table4_2[First Word], Table4_2[Qty], "No encontrado")</f>
        <v>2</v>
      </c>
      <c r="H444" s="1">
        <f>history[[#This Row],[Qty]]*history[[#This Row],[MKM]]</f>
        <v>32</v>
      </c>
      <c r="I444" s="1">
        <f>history[[#This Row],[Qty]]*history[[#This Row],[Card Trader]]</f>
        <v>51.68</v>
      </c>
      <c r="J444" s="1">
        <f>history[[#This Row],[Total  MKM]]-history[[#This Row],[Total Card Trader]]</f>
        <v>-19.68</v>
      </c>
      <c r="K444" s="6">
        <f>history[[#This Row],[Total  MKM]]/history[[#This Row],[Total Card Trader]]</f>
        <v>0.61919504643962853</v>
      </c>
    </row>
    <row r="445" spans="1:11">
      <c r="A445" s="1" t="s">
        <v>0</v>
      </c>
      <c r="B445" s="2">
        <v>45863.733766550926</v>
      </c>
      <c r="C445">
        <v>74.989999999999995</v>
      </c>
      <c r="D445">
        <v>66.260000000000005</v>
      </c>
      <c r="E445" s="3">
        <v>65</v>
      </c>
      <c r="F445" s="1" t="s">
        <v>60</v>
      </c>
      <c r="G445" s="5">
        <f>_xlfn.XLOOKUP(history[[#This Row],[First Word]], Table4_2[First Word], Table4_2[Qty], "No encontrado")</f>
        <v>2</v>
      </c>
      <c r="H445" s="1">
        <f>history[[#This Row],[Qty]]*history[[#This Row],[MKM]]</f>
        <v>149.97999999999999</v>
      </c>
      <c r="I445" s="1">
        <f>history[[#This Row],[Qty]]*history[[#This Row],[Card Trader]]</f>
        <v>132.52000000000001</v>
      </c>
      <c r="J445" s="1">
        <f>history[[#This Row],[Total  MKM]]-history[[#This Row],[Total Card Trader]]</f>
        <v>17.45999999999998</v>
      </c>
      <c r="K445" s="6">
        <f>history[[#This Row],[Total  MKM]]/history[[#This Row],[Total Card Trader]]</f>
        <v>1.1317536975550859</v>
      </c>
    </row>
    <row r="446" spans="1:11">
      <c r="A446" s="1" t="s">
        <v>1</v>
      </c>
      <c r="B446" s="2">
        <v>45863.733766550926</v>
      </c>
      <c r="C446">
        <v>41.99</v>
      </c>
      <c r="D446">
        <v>49.27</v>
      </c>
      <c r="E446" s="3">
        <v>38</v>
      </c>
      <c r="F446" s="1" t="s">
        <v>68</v>
      </c>
      <c r="G446" s="5">
        <f>_xlfn.XLOOKUP(history[[#This Row],[First Word]], Table4_2[First Word], Table4_2[Qty], "No encontrado")</f>
        <v>1</v>
      </c>
      <c r="H446" s="1">
        <f>history[[#This Row],[Qty]]*history[[#This Row],[MKM]]</f>
        <v>41.99</v>
      </c>
      <c r="I446" s="1">
        <f>history[[#This Row],[Qty]]*history[[#This Row],[Card Trader]]</f>
        <v>49.27</v>
      </c>
      <c r="J446" s="1">
        <f>history[[#This Row],[Total  MKM]]-history[[#This Row],[Total Card Trader]]</f>
        <v>-7.2800000000000011</v>
      </c>
      <c r="K446" s="6">
        <f>history[[#This Row],[Total  MKM]]/history[[#This Row],[Total Card Trader]]</f>
        <v>0.85224274406332456</v>
      </c>
    </row>
    <row r="447" spans="1:11">
      <c r="A447" s="1" t="s">
        <v>2</v>
      </c>
      <c r="B447" s="2">
        <v>45863.733766550926</v>
      </c>
      <c r="C447">
        <v>15</v>
      </c>
      <c r="D447">
        <v>23.39</v>
      </c>
      <c r="E447" s="3">
        <v>20</v>
      </c>
      <c r="F447" s="1" t="s">
        <v>59</v>
      </c>
      <c r="G447" s="5">
        <f>_xlfn.XLOOKUP(history[[#This Row],[First Word]], Table4_2[First Word], Table4_2[Qty], "No encontrado")</f>
        <v>1</v>
      </c>
      <c r="H447" s="1">
        <f>history[[#This Row],[Qty]]*history[[#This Row],[MKM]]</f>
        <v>15</v>
      </c>
      <c r="I447" s="1">
        <f>history[[#This Row],[Qty]]*history[[#This Row],[Card Trader]]</f>
        <v>23.39</v>
      </c>
      <c r="J447" s="1">
        <f>history[[#This Row],[Total  MKM]]-history[[#This Row],[Total Card Trader]]</f>
        <v>-8.39</v>
      </c>
      <c r="K447" s="6">
        <f>history[[#This Row],[Total  MKM]]/history[[#This Row],[Total Card Trader]]</f>
        <v>0.64129970072680631</v>
      </c>
    </row>
    <row r="448" spans="1:11">
      <c r="A448" s="1" t="s">
        <v>3</v>
      </c>
      <c r="B448" s="2">
        <v>45863.733766550926</v>
      </c>
      <c r="C448">
        <v>14.99</v>
      </c>
      <c r="D448">
        <v>19.25</v>
      </c>
      <c r="E448" s="3">
        <v>14</v>
      </c>
      <c r="F448" s="1" t="s">
        <v>73</v>
      </c>
      <c r="G448" s="5">
        <f>_xlfn.XLOOKUP(history[[#This Row],[First Word]], Table4_2[First Word], Table4_2[Qty], "No encontrado")</f>
        <v>2</v>
      </c>
      <c r="H448" s="1">
        <f>history[[#This Row],[Qty]]*history[[#This Row],[MKM]]</f>
        <v>29.98</v>
      </c>
      <c r="I448" s="1">
        <f>history[[#This Row],[Qty]]*history[[#This Row],[Card Trader]]</f>
        <v>38.5</v>
      </c>
      <c r="J448" s="1">
        <f>history[[#This Row],[Total  MKM]]-history[[#This Row],[Total Card Trader]]</f>
        <v>-8.52</v>
      </c>
      <c r="K448" s="6">
        <f>history[[#This Row],[Total  MKM]]/history[[#This Row],[Total Card Trader]]</f>
        <v>0.77870129870129867</v>
      </c>
    </row>
    <row r="449" spans="1:11">
      <c r="A449" s="1" t="s">
        <v>4</v>
      </c>
      <c r="B449" s="2">
        <v>45863.733766550926</v>
      </c>
      <c r="C449">
        <v>15.99</v>
      </c>
      <c r="D449">
        <v>13.22</v>
      </c>
      <c r="E449" s="3">
        <v>16</v>
      </c>
      <c r="F449" s="1" t="s">
        <v>75</v>
      </c>
      <c r="G449" s="5">
        <f>_xlfn.XLOOKUP(history[[#This Row],[First Word]], Table4_2[First Word], Table4_2[Qty], "No encontrado")</f>
        <v>2</v>
      </c>
      <c r="H449" s="1">
        <f>history[[#This Row],[Qty]]*history[[#This Row],[MKM]]</f>
        <v>31.98</v>
      </c>
      <c r="I449" s="1">
        <f>history[[#This Row],[Qty]]*history[[#This Row],[Card Trader]]</f>
        <v>26.44</v>
      </c>
      <c r="J449" s="1">
        <f>history[[#This Row],[Total  MKM]]-history[[#This Row],[Total Card Trader]]</f>
        <v>5.5399999999999991</v>
      </c>
      <c r="K449" s="6">
        <f>history[[#This Row],[Total  MKM]]/history[[#This Row],[Total Card Trader]]</f>
        <v>1.2095310136157338</v>
      </c>
    </row>
    <row r="450" spans="1:11">
      <c r="A450" s="1" t="s">
        <v>5</v>
      </c>
      <c r="B450" s="2">
        <v>45863.733766550926</v>
      </c>
      <c r="C450">
        <v>16</v>
      </c>
      <c r="D450">
        <v>25.84</v>
      </c>
      <c r="E450" s="3">
        <v>16</v>
      </c>
      <c r="F450" s="1" t="s">
        <v>58</v>
      </c>
      <c r="G450" s="5">
        <f>_xlfn.XLOOKUP(history[[#This Row],[First Word]], Table4_2[First Word], Table4_2[Qty], "No encontrado")</f>
        <v>2</v>
      </c>
      <c r="H450" s="1">
        <f>history[[#This Row],[Qty]]*history[[#This Row],[MKM]]</f>
        <v>32</v>
      </c>
      <c r="I450" s="1">
        <f>history[[#This Row],[Qty]]*history[[#This Row],[Card Trader]]</f>
        <v>51.68</v>
      </c>
      <c r="J450" s="1">
        <f>history[[#This Row],[Total  MKM]]-history[[#This Row],[Total Card Trader]]</f>
        <v>-19.68</v>
      </c>
      <c r="K450" s="6">
        <f>history[[#This Row],[Total  MKM]]/history[[#This Row],[Total Card Trader]]</f>
        <v>0.61919504643962853</v>
      </c>
    </row>
    <row r="451" spans="1:11">
      <c r="A451" s="1" t="s">
        <v>0</v>
      </c>
      <c r="B451" s="2">
        <v>45863.744178020832</v>
      </c>
      <c r="C451">
        <v>74.989999999999995</v>
      </c>
      <c r="D451">
        <v>66.260000000000005</v>
      </c>
      <c r="E451" s="3">
        <v>65</v>
      </c>
      <c r="F451" s="1" t="s">
        <v>60</v>
      </c>
      <c r="G451" s="5">
        <f>_xlfn.XLOOKUP(history[[#This Row],[First Word]], Table4_2[First Word], Table4_2[Qty], "No encontrado")</f>
        <v>2</v>
      </c>
      <c r="H451" s="1">
        <f>history[[#This Row],[Qty]]*history[[#This Row],[MKM]]</f>
        <v>149.97999999999999</v>
      </c>
      <c r="I451" s="1">
        <f>history[[#This Row],[Qty]]*history[[#This Row],[Card Trader]]</f>
        <v>132.52000000000001</v>
      </c>
      <c r="J451" s="1">
        <f>history[[#This Row],[Total  MKM]]-history[[#This Row],[Total Card Trader]]</f>
        <v>17.45999999999998</v>
      </c>
      <c r="K451" s="6">
        <f>history[[#This Row],[Total  MKM]]/history[[#This Row],[Total Card Trader]]</f>
        <v>1.1317536975550859</v>
      </c>
    </row>
    <row r="452" spans="1:11">
      <c r="A452" s="1" t="s">
        <v>1</v>
      </c>
      <c r="B452" s="2">
        <v>45863.744178020832</v>
      </c>
      <c r="C452">
        <v>41.99</v>
      </c>
      <c r="D452">
        <v>49.27</v>
      </c>
      <c r="E452" s="3">
        <v>38</v>
      </c>
      <c r="F452" s="1" t="s">
        <v>68</v>
      </c>
      <c r="G452" s="5">
        <f>_xlfn.XLOOKUP(history[[#This Row],[First Word]], Table4_2[First Word], Table4_2[Qty], "No encontrado")</f>
        <v>1</v>
      </c>
      <c r="H452" s="1">
        <f>history[[#This Row],[Qty]]*history[[#This Row],[MKM]]</f>
        <v>41.99</v>
      </c>
      <c r="I452" s="1">
        <f>history[[#This Row],[Qty]]*history[[#This Row],[Card Trader]]</f>
        <v>49.27</v>
      </c>
      <c r="J452" s="1">
        <f>history[[#This Row],[Total  MKM]]-history[[#This Row],[Total Card Trader]]</f>
        <v>-7.2800000000000011</v>
      </c>
      <c r="K452" s="6">
        <f>history[[#This Row],[Total  MKM]]/history[[#This Row],[Total Card Trader]]</f>
        <v>0.85224274406332456</v>
      </c>
    </row>
    <row r="453" spans="1:11">
      <c r="A453" s="1" t="s">
        <v>2</v>
      </c>
      <c r="B453" s="2">
        <v>45863.744178020832</v>
      </c>
      <c r="C453">
        <v>15</v>
      </c>
      <c r="D453">
        <v>23.39</v>
      </c>
      <c r="E453" s="3">
        <v>20</v>
      </c>
      <c r="F453" s="1" t="s">
        <v>59</v>
      </c>
      <c r="G453" s="5">
        <f>_xlfn.XLOOKUP(history[[#This Row],[First Word]], Table4_2[First Word], Table4_2[Qty], "No encontrado")</f>
        <v>1</v>
      </c>
      <c r="H453" s="1">
        <f>history[[#This Row],[Qty]]*history[[#This Row],[MKM]]</f>
        <v>15</v>
      </c>
      <c r="I453" s="1">
        <f>history[[#This Row],[Qty]]*history[[#This Row],[Card Trader]]</f>
        <v>23.39</v>
      </c>
      <c r="J453" s="1">
        <f>history[[#This Row],[Total  MKM]]-history[[#This Row],[Total Card Trader]]</f>
        <v>-8.39</v>
      </c>
      <c r="K453" s="6">
        <f>history[[#This Row],[Total  MKM]]/history[[#This Row],[Total Card Trader]]</f>
        <v>0.64129970072680631</v>
      </c>
    </row>
    <row r="454" spans="1:11">
      <c r="A454" s="1" t="s">
        <v>3</v>
      </c>
      <c r="B454" s="2">
        <v>45863.744178020832</v>
      </c>
      <c r="C454">
        <v>14.99</v>
      </c>
      <c r="D454">
        <v>19.25</v>
      </c>
      <c r="E454" s="3">
        <v>14</v>
      </c>
      <c r="F454" s="1" t="s">
        <v>73</v>
      </c>
      <c r="G454" s="5">
        <f>_xlfn.XLOOKUP(history[[#This Row],[First Word]], Table4_2[First Word], Table4_2[Qty], "No encontrado")</f>
        <v>2</v>
      </c>
      <c r="H454" s="1">
        <f>history[[#This Row],[Qty]]*history[[#This Row],[MKM]]</f>
        <v>29.98</v>
      </c>
      <c r="I454" s="1">
        <f>history[[#This Row],[Qty]]*history[[#This Row],[Card Trader]]</f>
        <v>38.5</v>
      </c>
      <c r="J454" s="1">
        <f>history[[#This Row],[Total  MKM]]-history[[#This Row],[Total Card Trader]]</f>
        <v>-8.52</v>
      </c>
      <c r="K454" s="6">
        <f>history[[#This Row],[Total  MKM]]/history[[#This Row],[Total Card Trader]]</f>
        <v>0.77870129870129867</v>
      </c>
    </row>
    <row r="455" spans="1:11">
      <c r="A455" s="1" t="s">
        <v>4</v>
      </c>
      <c r="B455" s="2">
        <v>45863.744178020832</v>
      </c>
      <c r="C455">
        <v>15.99</v>
      </c>
      <c r="D455">
        <v>13.22</v>
      </c>
      <c r="E455" s="3">
        <v>16</v>
      </c>
      <c r="F455" s="1" t="s">
        <v>75</v>
      </c>
      <c r="G455" s="5">
        <f>_xlfn.XLOOKUP(history[[#This Row],[First Word]], Table4_2[First Word], Table4_2[Qty], "No encontrado")</f>
        <v>2</v>
      </c>
      <c r="H455" s="1">
        <f>history[[#This Row],[Qty]]*history[[#This Row],[MKM]]</f>
        <v>31.98</v>
      </c>
      <c r="I455" s="1">
        <f>history[[#This Row],[Qty]]*history[[#This Row],[Card Trader]]</f>
        <v>26.44</v>
      </c>
      <c r="J455" s="1">
        <f>history[[#This Row],[Total  MKM]]-history[[#This Row],[Total Card Trader]]</f>
        <v>5.5399999999999991</v>
      </c>
      <c r="K455" s="6">
        <f>history[[#This Row],[Total  MKM]]/history[[#This Row],[Total Card Trader]]</f>
        <v>1.2095310136157338</v>
      </c>
    </row>
    <row r="456" spans="1:11">
      <c r="A456" s="1" t="s">
        <v>5</v>
      </c>
      <c r="B456" s="2">
        <v>45863.744178020832</v>
      </c>
      <c r="C456">
        <v>16</v>
      </c>
      <c r="D456">
        <v>25.84</v>
      </c>
      <c r="E456" s="3">
        <v>16</v>
      </c>
      <c r="F456" s="1" t="s">
        <v>58</v>
      </c>
      <c r="G456" s="5">
        <f>_xlfn.XLOOKUP(history[[#This Row],[First Word]], Table4_2[First Word], Table4_2[Qty], "No encontrado")</f>
        <v>2</v>
      </c>
      <c r="H456" s="1">
        <f>history[[#This Row],[Qty]]*history[[#This Row],[MKM]]</f>
        <v>32</v>
      </c>
      <c r="I456" s="1">
        <f>history[[#This Row],[Qty]]*history[[#This Row],[Card Trader]]</f>
        <v>51.68</v>
      </c>
      <c r="J456" s="1">
        <f>history[[#This Row],[Total  MKM]]-history[[#This Row],[Total Card Trader]]</f>
        <v>-19.68</v>
      </c>
      <c r="K456" s="6">
        <f>history[[#This Row],[Total  MKM]]/history[[#This Row],[Total Card Trader]]</f>
        <v>0.61919504643962853</v>
      </c>
    </row>
    <row r="457" spans="1:11">
      <c r="A457" s="1" t="s">
        <v>0</v>
      </c>
      <c r="B457" s="2">
        <v>45863.754595312501</v>
      </c>
      <c r="C457">
        <v>74.989999999999995</v>
      </c>
      <c r="D457">
        <v>66.260000000000005</v>
      </c>
      <c r="E457" s="3">
        <v>65</v>
      </c>
      <c r="F457" s="1" t="s">
        <v>60</v>
      </c>
      <c r="G457" s="5">
        <f>_xlfn.XLOOKUP(history[[#This Row],[First Word]], Table4_2[First Word], Table4_2[Qty], "No encontrado")</f>
        <v>2</v>
      </c>
      <c r="H457" s="1">
        <f>history[[#This Row],[Qty]]*history[[#This Row],[MKM]]</f>
        <v>149.97999999999999</v>
      </c>
      <c r="I457" s="1">
        <f>history[[#This Row],[Qty]]*history[[#This Row],[Card Trader]]</f>
        <v>132.52000000000001</v>
      </c>
      <c r="J457" s="1">
        <f>history[[#This Row],[Total  MKM]]-history[[#This Row],[Total Card Trader]]</f>
        <v>17.45999999999998</v>
      </c>
      <c r="K457" s="6">
        <f>history[[#This Row],[Total  MKM]]/history[[#This Row],[Total Card Trader]]</f>
        <v>1.1317536975550859</v>
      </c>
    </row>
    <row r="458" spans="1:11">
      <c r="A458" s="1" t="s">
        <v>1</v>
      </c>
      <c r="B458" s="2">
        <v>45863.754595312501</v>
      </c>
      <c r="C458">
        <v>41.99</v>
      </c>
      <c r="D458">
        <v>49.27</v>
      </c>
      <c r="E458" s="3">
        <v>38</v>
      </c>
      <c r="F458" s="1" t="s">
        <v>68</v>
      </c>
      <c r="G458" s="5">
        <f>_xlfn.XLOOKUP(history[[#This Row],[First Word]], Table4_2[First Word], Table4_2[Qty], "No encontrado")</f>
        <v>1</v>
      </c>
      <c r="H458" s="1">
        <f>history[[#This Row],[Qty]]*history[[#This Row],[MKM]]</f>
        <v>41.99</v>
      </c>
      <c r="I458" s="1">
        <f>history[[#This Row],[Qty]]*history[[#This Row],[Card Trader]]</f>
        <v>49.27</v>
      </c>
      <c r="J458" s="1">
        <f>history[[#This Row],[Total  MKM]]-history[[#This Row],[Total Card Trader]]</f>
        <v>-7.2800000000000011</v>
      </c>
      <c r="K458" s="6">
        <f>history[[#This Row],[Total  MKM]]/history[[#This Row],[Total Card Trader]]</f>
        <v>0.85224274406332456</v>
      </c>
    </row>
    <row r="459" spans="1:11">
      <c r="A459" s="1" t="s">
        <v>2</v>
      </c>
      <c r="B459" s="2">
        <v>45863.754595312501</v>
      </c>
      <c r="C459">
        <v>15</v>
      </c>
      <c r="D459">
        <v>23.39</v>
      </c>
      <c r="E459" s="3">
        <v>20</v>
      </c>
      <c r="F459" s="1" t="s">
        <v>59</v>
      </c>
      <c r="G459" s="5">
        <f>_xlfn.XLOOKUP(history[[#This Row],[First Word]], Table4_2[First Word], Table4_2[Qty], "No encontrado")</f>
        <v>1</v>
      </c>
      <c r="H459" s="1">
        <f>history[[#This Row],[Qty]]*history[[#This Row],[MKM]]</f>
        <v>15</v>
      </c>
      <c r="I459" s="1">
        <f>history[[#This Row],[Qty]]*history[[#This Row],[Card Trader]]</f>
        <v>23.39</v>
      </c>
      <c r="J459" s="1">
        <f>history[[#This Row],[Total  MKM]]-history[[#This Row],[Total Card Trader]]</f>
        <v>-8.39</v>
      </c>
      <c r="K459" s="6">
        <f>history[[#This Row],[Total  MKM]]/history[[#This Row],[Total Card Trader]]</f>
        <v>0.64129970072680631</v>
      </c>
    </row>
    <row r="460" spans="1:11">
      <c r="A460" s="1" t="s">
        <v>3</v>
      </c>
      <c r="B460" s="2">
        <v>45863.754595312501</v>
      </c>
      <c r="C460">
        <v>14.99</v>
      </c>
      <c r="D460">
        <v>19.25</v>
      </c>
      <c r="E460" s="3">
        <v>14</v>
      </c>
      <c r="F460" s="1" t="s">
        <v>73</v>
      </c>
      <c r="G460" s="5">
        <f>_xlfn.XLOOKUP(history[[#This Row],[First Word]], Table4_2[First Word], Table4_2[Qty], "No encontrado")</f>
        <v>2</v>
      </c>
      <c r="H460" s="1">
        <f>history[[#This Row],[Qty]]*history[[#This Row],[MKM]]</f>
        <v>29.98</v>
      </c>
      <c r="I460" s="1">
        <f>history[[#This Row],[Qty]]*history[[#This Row],[Card Trader]]</f>
        <v>38.5</v>
      </c>
      <c r="J460" s="1">
        <f>history[[#This Row],[Total  MKM]]-history[[#This Row],[Total Card Trader]]</f>
        <v>-8.52</v>
      </c>
      <c r="K460" s="6">
        <f>history[[#This Row],[Total  MKM]]/history[[#This Row],[Total Card Trader]]</f>
        <v>0.77870129870129867</v>
      </c>
    </row>
    <row r="461" spans="1:11">
      <c r="A461" s="1" t="s">
        <v>4</v>
      </c>
      <c r="B461" s="2">
        <v>45863.754595312501</v>
      </c>
      <c r="C461">
        <v>15.99</v>
      </c>
      <c r="D461">
        <v>13.22</v>
      </c>
      <c r="E461" s="3">
        <v>16</v>
      </c>
      <c r="F461" s="1" t="s">
        <v>75</v>
      </c>
      <c r="G461" s="5">
        <f>_xlfn.XLOOKUP(history[[#This Row],[First Word]], Table4_2[First Word], Table4_2[Qty], "No encontrado")</f>
        <v>2</v>
      </c>
      <c r="H461" s="1">
        <f>history[[#This Row],[Qty]]*history[[#This Row],[MKM]]</f>
        <v>31.98</v>
      </c>
      <c r="I461" s="1">
        <f>history[[#This Row],[Qty]]*history[[#This Row],[Card Trader]]</f>
        <v>26.44</v>
      </c>
      <c r="J461" s="1">
        <f>history[[#This Row],[Total  MKM]]-history[[#This Row],[Total Card Trader]]</f>
        <v>5.5399999999999991</v>
      </c>
      <c r="K461" s="6">
        <f>history[[#This Row],[Total  MKM]]/history[[#This Row],[Total Card Trader]]</f>
        <v>1.2095310136157338</v>
      </c>
    </row>
    <row r="462" spans="1:11">
      <c r="A462" s="1" t="s">
        <v>5</v>
      </c>
      <c r="B462" s="2">
        <v>45863.754595312501</v>
      </c>
      <c r="C462">
        <v>16</v>
      </c>
      <c r="D462">
        <v>25.84</v>
      </c>
      <c r="E462" s="3">
        <v>16</v>
      </c>
      <c r="F462" s="1" t="s">
        <v>58</v>
      </c>
      <c r="G462" s="5">
        <f>_xlfn.XLOOKUP(history[[#This Row],[First Word]], Table4_2[First Word], Table4_2[Qty], "No encontrado")</f>
        <v>2</v>
      </c>
      <c r="H462" s="1">
        <f>history[[#This Row],[Qty]]*history[[#This Row],[MKM]]</f>
        <v>32</v>
      </c>
      <c r="I462" s="1">
        <f>history[[#This Row],[Qty]]*history[[#This Row],[Card Trader]]</f>
        <v>51.68</v>
      </c>
      <c r="J462" s="1">
        <f>history[[#This Row],[Total  MKM]]-history[[#This Row],[Total Card Trader]]</f>
        <v>-19.68</v>
      </c>
      <c r="K462" s="6">
        <f>history[[#This Row],[Total  MKM]]/history[[#This Row],[Total Card Trader]]</f>
        <v>0.61919504643962853</v>
      </c>
    </row>
    <row r="463" spans="1:11">
      <c r="A463" s="1" t="s">
        <v>0</v>
      </c>
      <c r="B463" s="2">
        <v>45863.765008969909</v>
      </c>
      <c r="C463">
        <v>74.989999999999995</v>
      </c>
      <c r="D463">
        <v>66.260000000000005</v>
      </c>
      <c r="E463" s="3">
        <v>65</v>
      </c>
      <c r="F463" s="1" t="s">
        <v>60</v>
      </c>
      <c r="G463" s="5">
        <f>_xlfn.XLOOKUP(history[[#This Row],[First Word]], Table4_2[First Word], Table4_2[Qty], "No encontrado")</f>
        <v>2</v>
      </c>
      <c r="H463" s="1">
        <f>history[[#This Row],[Qty]]*history[[#This Row],[MKM]]</f>
        <v>149.97999999999999</v>
      </c>
      <c r="I463" s="1">
        <f>history[[#This Row],[Qty]]*history[[#This Row],[Card Trader]]</f>
        <v>132.52000000000001</v>
      </c>
      <c r="J463" s="1">
        <f>history[[#This Row],[Total  MKM]]-history[[#This Row],[Total Card Trader]]</f>
        <v>17.45999999999998</v>
      </c>
      <c r="K463" s="6">
        <f>history[[#This Row],[Total  MKM]]/history[[#This Row],[Total Card Trader]]</f>
        <v>1.1317536975550859</v>
      </c>
    </row>
    <row r="464" spans="1:11">
      <c r="A464" s="1" t="s">
        <v>1</v>
      </c>
      <c r="B464" s="2">
        <v>45863.765008969909</v>
      </c>
      <c r="C464">
        <v>41.99</v>
      </c>
      <c r="D464">
        <v>49.27</v>
      </c>
      <c r="E464" s="3">
        <v>38</v>
      </c>
      <c r="F464" s="1" t="s">
        <v>68</v>
      </c>
      <c r="G464" s="5">
        <f>_xlfn.XLOOKUP(history[[#This Row],[First Word]], Table4_2[First Word], Table4_2[Qty], "No encontrado")</f>
        <v>1</v>
      </c>
      <c r="H464" s="1">
        <f>history[[#This Row],[Qty]]*history[[#This Row],[MKM]]</f>
        <v>41.99</v>
      </c>
      <c r="I464" s="1">
        <f>history[[#This Row],[Qty]]*history[[#This Row],[Card Trader]]</f>
        <v>49.27</v>
      </c>
      <c r="J464" s="1">
        <f>history[[#This Row],[Total  MKM]]-history[[#This Row],[Total Card Trader]]</f>
        <v>-7.2800000000000011</v>
      </c>
      <c r="K464" s="6">
        <f>history[[#This Row],[Total  MKM]]/history[[#This Row],[Total Card Trader]]</f>
        <v>0.85224274406332456</v>
      </c>
    </row>
    <row r="465" spans="1:11">
      <c r="A465" s="1" t="s">
        <v>2</v>
      </c>
      <c r="B465" s="2">
        <v>45863.765008969909</v>
      </c>
      <c r="C465">
        <v>15</v>
      </c>
      <c r="D465">
        <v>23.39</v>
      </c>
      <c r="E465" s="3">
        <v>20</v>
      </c>
      <c r="F465" s="1" t="s">
        <v>59</v>
      </c>
      <c r="G465" s="5">
        <f>_xlfn.XLOOKUP(history[[#This Row],[First Word]], Table4_2[First Word], Table4_2[Qty], "No encontrado")</f>
        <v>1</v>
      </c>
      <c r="H465" s="1">
        <f>history[[#This Row],[Qty]]*history[[#This Row],[MKM]]</f>
        <v>15</v>
      </c>
      <c r="I465" s="1">
        <f>history[[#This Row],[Qty]]*history[[#This Row],[Card Trader]]</f>
        <v>23.39</v>
      </c>
      <c r="J465" s="1">
        <f>history[[#This Row],[Total  MKM]]-history[[#This Row],[Total Card Trader]]</f>
        <v>-8.39</v>
      </c>
      <c r="K465" s="6">
        <f>history[[#This Row],[Total  MKM]]/history[[#This Row],[Total Card Trader]]</f>
        <v>0.64129970072680631</v>
      </c>
    </row>
    <row r="466" spans="1:11">
      <c r="A466" s="1" t="s">
        <v>3</v>
      </c>
      <c r="B466" s="2">
        <v>45863.765008969909</v>
      </c>
      <c r="C466">
        <v>14.99</v>
      </c>
      <c r="D466">
        <v>19.25</v>
      </c>
      <c r="E466" s="3">
        <v>14</v>
      </c>
      <c r="F466" s="1" t="s">
        <v>73</v>
      </c>
      <c r="G466" s="5">
        <f>_xlfn.XLOOKUP(history[[#This Row],[First Word]], Table4_2[First Word], Table4_2[Qty], "No encontrado")</f>
        <v>2</v>
      </c>
      <c r="H466" s="1">
        <f>history[[#This Row],[Qty]]*history[[#This Row],[MKM]]</f>
        <v>29.98</v>
      </c>
      <c r="I466" s="1">
        <f>history[[#This Row],[Qty]]*history[[#This Row],[Card Trader]]</f>
        <v>38.5</v>
      </c>
      <c r="J466" s="1">
        <f>history[[#This Row],[Total  MKM]]-history[[#This Row],[Total Card Trader]]</f>
        <v>-8.52</v>
      </c>
      <c r="K466" s="6">
        <f>history[[#This Row],[Total  MKM]]/history[[#This Row],[Total Card Trader]]</f>
        <v>0.77870129870129867</v>
      </c>
    </row>
    <row r="467" spans="1:11">
      <c r="A467" s="1" t="s">
        <v>4</v>
      </c>
      <c r="B467" s="2">
        <v>45863.765008969909</v>
      </c>
      <c r="C467">
        <v>15.99</v>
      </c>
      <c r="D467">
        <v>13.22</v>
      </c>
      <c r="E467" s="3">
        <v>16</v>
      </c>
      <c r="F467" s="1" t="s">
        <v>75</v>
      </c>
      <c r="G467" s="5">
        <f>_xlfn.XLOOKUP(history[[#This Row],[First Word]], Table4_2[First Word], Table4_2[Qty], "No encontrado")</f>
        <v>2</v>
      </c>
      <c r="H467" s="1">
        <f>history[[#This Row],[Qty]]*history[[#This Row],[MKM]]</f>
        <v>31.98</v>
      </c>
      <c r="I467" s="1">
        <f>history[[#This Row],[Qty]]*history[[#This Row],[Card Trader]]</f>
        <v>26.44</v>
      </c>
      <c r="J467" s="1">
        <f>history[[#This Row],[Total  MKM]]-history[[#This Row],[Total Card Trader]]</f>
        <v>5.5399999999999991</v>
      </c>
      <c r="K467" s="6">
        <f>history[[#This Row],[Total  MKM]]/history[[#This Row],[Total Card Trader]]</f>
        <v>1.2095310136157338</v>
      </c>
    </row>
    <row r="468" spans="1:11">
      <c r="A468" s="1" t="s">
        <v>5</v>
      </c>
      <c r="B468" s="2">
        <v>45863.765008969909</v>
      </c>
      <c r="C468">
        <v>16</v>
      </c>
      <c r="D468">
        <v>25.84</v>
      </c>
      <c r="E468" s="3">
        <v>16</v>
      </c>
      <c r="F468" s="1" t="s">
        <v>58</v>
      </c>
      <c r="G468" s="5">
        <f>_xlfn.XLOOKUP(history[[#This Row],[First Word]], Table4_2[First Word], Table4_2[Qty], "No encontrado")</f>
        <v>2</v>
      </c>
      <c r="H468" s="1">
        <f>history[[#This Row],[Qty]]*history[[#This Row],[MKM]]</f>
        <v>32</v>
      </c>
      <c r="I468" s="1">
        <f>history[[#This Row],[Qty]]*history[[#This Row],[Card Trader]]</f>
        <v>51.68</v>
      </c>
      <c r="J468" s="1">
        <f>history[[#This Row],[Total  MKM]]-history[[#This Row],[Total Card Trader]]</f>
        <v>-19.68</v>
      </c>
      <c r="K468" s="6">
        <f>history[[#This Row],[Total  MKM]]/history[[#This Row],[Total Card Trader]]</f>
        <v>0.61919504643962853</v>
      </c>
    </row>
    <row r="469" spans="1:11">
      <c r="A469" s="1" t="s">
        <v>0</v>
      </c>
      <c r="B469" s="2">
        <v>45863.775431678238</v>
      </c>
      <c r="C469">
        <v>74.989999999999995</v>
      </c>
      <c r="D469">
        <v>66.260000000000005</v>
      </c>
      <c r="E469" s="3">
        <v>65</v>
      </c>
      <c r="F469" s="1" t="s">
        <v>60</v>
      </c>
      <c r="G469" s="5">
        <f>_xlfn.XLOOKUP(history[[#This Row],[First Word]], Table4_2[First Word], Table4_2[Qty], "No encontrado")</f>
        <v>2</v>
      </c>
      <c r="H469" s="1">
        <f>history[[#This Row],[Qty]]*history[[#This Row],[MKM]]</f>
        <v>149.97999999999999</v>
      </c>
      <c r="I469" s="1">
        <f>history[[#This Row],[Qty]]*history[[#This Row],[Card Trader]]</f>
        <v>132.52000000000001</v>
      </c>
      <c r="J469" s="1">
        <f>history[[#This Row],[Total  MKM]]-history[[#This Row],[Total Card Trader]]</f>
        <v>17.45999999999998</v>
      </c>
      <c r="K469" s="6">
        <f>history[[#This Row],[Total  MKM]]/history[[#This Row],[Total Card Trader]]</f>
        <v>1.1317536975550859</v>
      </c>
    </row>
    <row r="470" spans="1:11">
      <c r="A470" s="1" t="s">
        <v>1</v>
      </c>
      <c r="B470" s="2">
        <v>45863.775431678238</v>
      </c>
      <c r="C470">
        <v>41.99</v>
      </c>
      <c r="D470">
        <v>49.27</v>
      </c>
      <c r="E470" s="3">
        <v>38</v>
      </c>
      <c r="F470" s="1" t="s">
        <v>68</v>
      </c>
      <c r="G470" s="5">
        <f>_xlfn.XLOOKUP(history[[#This Row],[First Word]], Table4_2[First Word], Table4_2[Qty], "No encontrado")</f>
        <v>1</v>
      </c>
      <c r="H470" s="1">
        <f>history[[#This Row],[Qty]]*history[[#This Row],[MKM]]</f>
        <v>41.99</v>
      </c>
      <c r="I470" s="1">
        <f>history[[#This Row],[Qty]]*history[[#This Row],[Card Trader]]</f>
        <v>49.27</v>
      </c>
      <c r="J470" s="1">
        <f>history[[#This Row],[Total  MKM]]-history[[#This Row],[Total Card Trader]]</f>
        <v>-7.2800000000000011</v>
      </c>
      <c r="K470" s="6">
        <f>history[[#This Row],[Total  MKM]]/history[[#This Row],[Total Card Trader]]</f>
        <v>0.85224274406332456</v>
      </c>
    </row>
    <row r="471" spans="1:11">
      <c r="A471" s="1" t="s">
        <v>2</v>
      </c>
      <c r="B471" s="2">
        <v>45863.775431678238</v>
      </c>
      <c r="C471">
        <v>15</v>
      </c>
      <c r="D471">
        <v>23.39</v>
      </c>
      <c r="E471" s="3">
        <v>20</v>
      </c>
      <c r="F471" s="1" t="s">
        <v>59</v>
      </c>
      <c r="G471" s="5">
        <f>_xlfn.XLOOKUP(history[[#This Row],[First Word]], Table4_2[First Word], Table4_2[Qty], "No encontrado")</f>
        <v>1</v>
      </c>
      <c r="H471" s="1">
        <f>history[[#This Row],[Qty]]*history[[#This Row],[MKM]]</f>
        <v>15</v>
      </c>
      <c r="I471" s="1">
        <f>history[[#This Row],[Qty]]*history[[#This Row],[Card Trader]]</f>
        <v>23.39</v>
      </c>
      <c r="J471" s="1">
        <f>history[[#This Row],[Total  MKM]]-history[[#This Row],[Total Card Trader]]</f>
        <v>-8.39</v>
      </c>
      <c r="K471" s="6">
        <f>history[[#This Row],[Total  MKM]]/history[[#This Row],[Total Card Trader]]</f>
        <v>0.64129970072680631</v>
      </c>
    </row>
    <row r="472" spans="1:11">
      <c r="A472" s="1" t="s">
        <v>3</v>
      </c>
      <c r="B472" s="2">
        <v>45863.775431678238</v>
      </c>
      <c r="C472">
        <v>14.99</v>
      </c>
      <c r="D472">
        <v>19.25</v>
      </c>
      <c r="E472" s="3">
        <v>14</v>
      </c>
      <c r="F472" s="1" t="s">
        <v>73</v>
      </c>
      <c r="G472" s="5">
        <f>_xlfn.XLOOKUP(history[[#This Row],[First Word]], Table4_2[First Word], Table4_2[Qty], "No encontrado")</f>
        <v>2</v>
      </c>
      <c r="H472" s="1">
        <f>history[[#This Row],[Qty]]*history[[#This Row],[MKM]]</f>
        <v>29.98</v>
      </c>
      <c r="I472" s="1">
        <f>history[[#This Row],[Qty]]*history[[#This Row],[Card Trader]]</f>
        <v>38.5</v>
      </c>
      <c r="J472" s="1">
        <f>history[[#This Row],[Total  MKM]]-history[[#This Row],[Total Card Trader]]</f>
        <v>-8.52</v>
      </c>
      <c r="K472" s="6">
        <f>history[[#This Row],[Total  MKM]]/history[[#This Row],[Total Card Trader]]</f>
        <v>0.77870129870129867</v>
      </c>
    </row>
    <row r="473" spans="1:11">
      <c r="A473" s="1" t="s">
        <v>4</v>
      </c>
      <c r="B473" s="2">
        <v>45863.775431678238</v>
      </c>
      <c r="C473">
        <v>15.99</v>
      </c>
      <c r="D473">
        <v>13.22</v>
      </c>
      <c r="E473" s="3">
        <v>16</v>
      </c>
      <c r="F473" s="1" t="s">
        <v>75</v>
      </c>
      <c r="G473" s="5">
        <f>_xlfn.XLOOKUP(history[[#This Row],[First Word]], Table4_2[First Word], Table4_2[Qty], "No encontrado")</f>
        <v>2</v>
      </c>
      <c r="H473" s="1">
        <f>history[[#This Row],[Qty]]*history[[#This Row],[MKM]]</f>
        <v>31.98</v>
      </c>
      <c r="I473" s="1">
        <f>history[[#This Row],[Qty]]*history[[#This Row],[Card Trader]]</f>
        <v>26.44</v>
      </c>
      <c r="J473" s="1">
        <f>history[[#This Row],[Total  MKM]]-history[[#This Row],[Total Card Trader]]</f>
        <v>5.5399999999999991</v>
      </c>
      <c r="K473" s="6">
        <f>history[[#This Row],[Total  MKM]]/history[[#This Row],[Total Card Trader]]</f>
        <v>1.2095310136157338</v>
      </c>
    </row>
    <row r="474" spans="1:11">
      <c r="A474" s="1" t="s">
        <v>5</v>
      </c>
      <c r="B474" s="2">
        <v>45863.775431678238</v>
      </c>
      <c r="C474">
        <v>16</v>
      </c>
      <c r="D474">
        <v>25.84</v>
      </c>
      <c r="E474" s="3">
        <v>16</v>
      </c>
      <c r="F474" s="1" t="s">
        <v>58</v>
      </c>
      <c r="G474" s="5">
        <f>_xlfn.XLOOKUP(history[[#This Row],[First Word]], Table4_2[First Word], Table4_2[Qty], "No encontrado")</f>
        <v>2</v>
      </c>
      <c r="H474" s="1">
        <f>history[[#This Row],[Qty]]*history[[#This Row],[MKM]]</f>
        <v>32</v>
      </c>
      <c r="I474" s="1">
        <f>history[[#This Row],[Qty]]*history[[#This Row],[Card Trader]]</f>
        <v>51.68</v>
      </c>
      <c r="J474" s="1">
        <f>history[[#This Row],[Total  MKM]]-history[[#This Row],[Total Card Trader]]</f>
        <v>-19.68</v>
      </c>
      <c r="K474" s="6">
        <f>history[[#This Row],[Total  MKM]]/history[[#This Row],[Total Card Trader]]</f>
        <v>0.61919504643962853</v>
      </c>
    </row>
    <row r="475" spans="1:11">
      <c r="A475" s="1" t="s">
        <v>0</v>
      </c>
      <c r="B475" s="2">
        <v>45863.785850462962</v>
      </c>
      <c r="C475">
        <v>74.989999999999995</v>
      </c>
      <c r="D475">
        <v>66.260000000000005</v>
      </c>
      <c r="E475" s="3">
        <v>65</v>
      </c>
      <c r="F475" s="1" t="s">
        <v>60</v>
      </c>
      <c r="G475" s="5">
        <f>_xlfn.XLOOKUP(history[[#This Row],[First Word]], Table4_2[First Word], Table4_2[Qty], "No encontrado")</f>
        <v>2</v>
      </c>
      <c r="H475" s="1">
        <f>history[[#This Row],[Qty]]*history[[#This Row],[MKM]]</f>
        <v>149.97999999999999</v>
      </c>
      <c r="I475" s="1">
        <f>history[[#This Row],[Qty]]*history[[#This Row],[Card Trader]]</f>
        <v>132.52000000000001</v>
      </c>
      <c r="J475" s="1">
        <f>history[[#This Row],[Total  MKM]]-history[[#This Row],[Total Card Trader]]</f>
        <v>17.45999999999998</v>
      </c>
      <c r="K475" s="6">
        <f>history[[#This Row],[Total  MKM]]/history[[#This Row],[Total Card Trader]]</f>
        <v>1.1317536975550859</v>
      </c>
    </row>
    <row r="476" spans="1:11">
      <c r="A476" s="1" t="s">
        <v>1</v>
      </c>
      <c r="B476" s="2">
        <v>45863.785850462962</v>
      </c>
      <c r="C476">
        <v>41.99</v>
      </c>
      <c r="D476">
        <v>49.27</v>
      </c>
      <c r="E476" s="3">
        <v>38</v>
      </c>
      <c r="F476" s="1" t="s">
        <v>68</v>
      </c>
      <c r="G476" s="5">
        <f>_xlfn.XLOOKUP(history[[#This Row],[First Word]], Table4_2[First Word], Table4_2[Qty], "No encontrado")</f>
        <v>1</v>
      </c>
      <c r="H476" s="1">
        <f>history[[#This Row],[Qty]]*history[[#This Row],[MKM]]</f>
        <v>41.99</v>
      </c>
      <c r="I476" s="1">
        <f>history[[#This Row],[Qty]]*history[[#This Row],[Card Trader]]</f>
        <v>49.27</v>
      </c>
      <c r="J476" s="1">
        <f>history[[#This Row],[Total  MKM]]-history[[#This Row],[Total Card Trader]]</f>
        <v>-7.2800000000000011</v>
      </c>
      <c r="K476" s="6">
        <f>history[[#This Row],[Total  MKM]]/history[[#This Row],[Total Card Trader]]</f>
        <v>0.85224274406332456</v>
      </c>
    </row>
    <row r="477" spans="1:11">
      <c r="A477" s="1" t="s">
        <v>2</v>
      </c>
      <c r="B477" s="2">
        <v>45863.785850462962</v>
      </c>
      <c r="C477">
        <v>15</v>
      </c>
      <c r="D477">
        <v>23.39</v>
      </c>
      <c r="E477" s="3">
        <v>20</v>
      </c>
      <c r="F477" s="1" t="s">
        <v>59</v>
      </c>
      <c r="G477" s="5">
        <f>_xlfn.XLOOKUP(history[[#This Row],[First Word]], Table4_2[First Word], Table4_2[Qty], "No encontrado")</f>
        <v>1</v>
      </c>
      <c r="H477" s="1">
        <f>history[[#This Row],[Qty]]*history[[#This Row],[MKM]]</f>
        <v>15</v>
      </c>
      <c r="I477" s="1">
        <f>history[[#This Row],[Qty]]*history[[#This Row],[Card Trader]]</f>
        <v>23.39</v>
      </c>
      <c r="J477" s="1">
        <f>history[[#This Row],[Total  MKM]]-history[[#This Row],[Total Card Trader]]</f>
        <v>-8.39</v>
      </c>
      <c r="K477" s="6">
        <f>history[[#This Row],[Total  MKM]]/history[[#This Row],[Total Card Trader]]</f>
        <v>0.64129970072680631</v>
      </c>
    </row>
    <row r="478" spans="1:11">
      <c r="A478" s="1" t="s">
        <v>3</v>
      </c>
      <c r="B478" s="2">
        <v>45863.785850462962</v>
      </c>
      <c r="C478">
        <v>14.99</v>
      </c>
      <c r="D478">
        <v>19.25</v>
      </c>
      <c r="E478" s="3">
        <v>14</v>
      </c>
      <c r="F478" s="1" t="s">
        <v>73</v>
      </c>
      <c r="G478" s="5">
        <f>_xlfn.XLOOKUP(history[[#This Row],[First Word]], Table4_2[First Word], Table4_2[Qty], "No encontrado")</f>
        <v>2</v>
      </c>
      <c r="H478" s="1">
        <f>history[[#This Row],[Qty]]*history[[#This Row],[MKM]]</f>
        <v>29.98</v>
      </c>
      <c r="I478" s="1">
        <f>history[[#This Row],[Qty]]*history[[#This Row],[Card Trader]]</f>
        <v>38.5</v>
      </c>
      <c r="J478" s="1">
        <f>history[[#This Row],[Total  MKM]]-history[[#This Row],[Total Card Trader]]</f>
        <v>-8.52</v>
      </c>
      <c r="K478" s="6">
        <f>history[[#This Row],[Total  MKM]]/history[[#This Row],[Total Card Trader]]</f>
        <v>0.77870129870129867</v>
      </c>
    </row>
    <row r="479" spans="1:11">
      <c r="A479" s="1" t="s">
        <v>4</v>
      </c>
      <c r="B479" s="2">
        <v>45863.785850462962</v>
      </c>
      <c r="C479">
        <v>15.99</v>
      </c>
      <c r="D479">
        <v>13.22</v>
      </c>
      <c r="E479" s="3">
        <v>16</v>
      </c>
      <c r="F479" s="1" t="s">
        <v>75</v>
      </c>
      <c r="G479" s="5">
        <f>_xlfn.XLOOKUP(history[[#This Row],[First Word]], Table4_2[First Word], Table4_2[Qty], "No encontrado")</f>
        <v>2</v>
      </c>
      <c r="H479" s="1">
        <f>history[[#This Row],[Qty]]*history[[#This Row],[MKM]]</f>
        <v>31.98</v>
      </c>
      <c r="I479" s="1">
        <f>history[[#This Row],[Qty]]*history[[#This Row],[Card Trader]]</f>
        <v>26.44</v>
      </c>
      <c r="J479" s="1">
        <f>history[[#This Row],[Total  MKM]]-history[[#This Row],[Total Card Trader]]</f>
        <v>5.5399999999999991</v>
      </c>
      <c r="K479" s="6">
        <f>history[[#This Row],[Total  MKM]]/history[[#This Row],[Total Card Trader]]</f>
        <v>1.2095310136157338</v>
      </c>
    </row>
    <row r="480" spans="1:11">
      <c r="A480" s="1" t="s">
        <v>5</v>
      </c>
      <c r="B480" s="2">
        <v>45863.785850462962</v>
      </c>
      <c r="C480">
        <v>16</v>
      </c>
      <c r="D480">
        <v>25.84</v>
      </c>
      <c r="E480" s="3">
        <v>16</v>
      </c>
      <c r="F480" s="1" t="s">
        <v>58</v>
      </c>
      <c r="G480" s="5">
        <f>_xlfn.XLOOKUP(history[[#This Row],[First Word]], Table4_2[First Word], Table4_2[Qty], "No encontrado")</f>
        <v>2</v>
      </c>
      <c r="H480" s="1">
        <f>history[[#This Row],[Qty]]*history[[#This Row],[MKM]]</f>
        <v>32</v>
      </c>
      <c r="I480" s="1">
        <f>history[[#This Row],[Qty]]*history[[#This Row],[Card Trader]]</f>
        <v>51.68</v>
      </c>
      <c r="J480" s="1">
        <f>history[[#This Row],[Total  MKM]]-history[[#This Row],[Total Card Trader]]</f>
        <v>-19.68</v>
      </c>
      <c r="K480" s="6">
        <f>history[[#This Row],[Total  MKM]]/history[[#This Row],[Total Card Trader]]</f>
        <v>0.61919504643962853</v>
      </c>
    </row>
    <row r="481" spans="1:11">
      <c r="A481" s="1" t="s">
        <v>0</v>
      </c>
      <c r="B481" s="2">
        <v>45863.796326655094</v>
      </c>
      <c r="C481">
        <v>74.989999999999995</v>
      </c>
      <c r="D481">
        <v>66.260000000000005</v>
      </c>
      <c r="E481" s="3">
        <v>65</v>
      </c>
      <c r="F481" s="1" t="s">
        <v>60</v>
      </c>
      <c r="G481" s="5">
        <f>_xlfn.XLOOKUP(history[[#This Row],[First Word]], Table4_2[First Word], Table4_2[Qty], "No encontrado")</f>
        <v>2</v>
      </c>
      <c r="H481" s="1">
        <f>history[[#This Row],[Qty]]*history[[#This Row],[MKM]]</f>
        <v>149.97999999999999</v>
      </c>
      <c r="I481" s="1">
        <f>history[[#This Row],[Qty]]*history[[#This Row],[Card Trader]]</f>
        <v>132.52000000000001</v>
      </c>
      <c r="J481" s="1">
        <f>history[[#This Row],[Total  MKM]]-history[[#This Row],[Total Card Trader]]</f>
        <v>17.45999999999998</v>
      </c>
      <c r="K481" s="6">
        <f>history[[#This Row],[Total  MKM]]/history[[#This Row],[Total Card Trader]]</f>
        <v>1.1317536975550859</v>
      </c>
    </row>
    <row r="482" spans="1:11">
      <c r="A482" s="1" t="s">
        <v>1</v>
      </c>
      <c r="B482" s="2">
        <v>45863.796326655094</v>
      </c>
      <c r="C482">
        <v>41.99</v>
      </c>
      <c r="D482">
        <v>49.27</v>
      </c>
      <c r="E482" s="3">
        <v>38</v>
      </c>
      <c r="F482" s="1" t="s">
        <v>68</v>
      </c>
      <c r="G482" s="5">
        <f>_xlfn.XLOOKUP(history[[#This Row],[First Word]], Table4_2[First Word], Table4_2[Qty], "No encontrado")</f>
        <v>1</v>
      </c>
      <c r="H482" s="1">
        <f>history[[#This Row],[Qty]]*history[[#This Row],[MKM]]</f>
        <v>41.99</v>
      </c>
      <c r="I482" s="1">
        <f>history[[#This Row],[Qty]]*history[[#This Row],[Card Trader]]</f>
        <v>49.27</v>
      </c>
      <c r="J482" s="1">
        <f>history[[#This Row],[Total  MKM]]-history[[#This Row],[Total Card Trader]]</f>
        <v>-7.2800000000000011</v>
      </c>
      <c r="K482" s="6">
        <f>history[[#This Row],[Total  MKM]]/history[[#This Row],[Total Card Trader]]</f>
        <v>0.85224274406332456</v>
      </c>
    </row>
    <row r="483" spans="1:11">
      <c r="A483" s="1" t="s">
        <v>2</v>
      </c>
      <c r="B483" s="2">
        <v>45863.796326655094</v>
      </c>
      <c r="C483">
        <v>15</v>
      </c>
      <c r="D483">
        <v>23.39</v>
      </c>
      <c r="E483" s="3">
        <v>20</v>
      </c>
      <c r="F483" s="1" t="s">
        <v>59</v>
      </c>
      <c r="G483" s="5">
        <f>_xlfn.XLOOKUP(history[[#This Row],[First Word]], Table4_2[First Word], Table4_2[Qty], "No encontrado")</f>
        <v>1</v>
      </c>
      <c r="H483" s="1">
        <f>history[[#This Row],[Qty]]*history[[#This Row],[MKM]]</f>
        <v>15</v>
      </c>
      <c r="I483" s="1">
        <f>history[[#This Row],[Qty]]*history[[#This Row],[Card Trader]]</f>
        <v>23.39</v>
      </c>
      <c r="J483" s="1">
        <f>history[[#This Row],[Total  MKM]]-history[[#This Row],[Total Card Trader]]</f>
        <v>-8.39</v>
      </c>
      <c r="K483" s="6">
        <f>history[[#This Row],[Total  MKM]]/history[[#This Row],[Total Card Trader]]</f>
        <v>0.64129970072680631</v>
      </c>
    </row>
    <row r="484" spans="1:11">
      <c r="A484" s="1" t="s">
        <v>3</v>
      </c>
      <c r="B484" s="2">
        <v>45863.796326655094</v>
      </c>
      <c r="C484">
        <v>14.99</v>
      </c>
      <c r="D484">
        <v>19.25</v>
      </c>
      <c r="E484" s="3">
        <v>14</v>
      </c>
      <c r="F484" s="1" t="s">
        <v>73</v>
      </c>
      <c r="G484" s="5">
        <f>_xlfn.XLOOKUP(history[[#This Row],[First Word]], Table4_2[First Word], Table4_2[Qty], "No encontrado")</f>
        <v>2</v>
      </c>
      <c r="H484" s="1">
        <f>history[[#This Row],[Qty]]*history[[#This Row],[MKM]]</f>
        <v>29.98</v>
      </c>
      <c r="I484" s="1">
        <f>history[[#This Row],[Qty]]*history[[#This Row],[Card Trader]]</f>
        <v>38.5</v>
      </c>
      <c r="J484" s="1">
        <f>history[[#This Row],[Total  MKM]]-history[[#This Row],[Total Card Trader]]</f>
        <v>-8.52</v>
      </c>
      <c r="K484" s="6">
        <f>history[[#This Row],[Total  MKM]]/history[[#This Row],[Total Card Trader]]</f>
        <v>0.77870129870129867</v>
      </c>
    </row>
    <row r="485" spans="1:11">
      <c r="A485" s="1" t="s">
        <v>4</v>
      </c>
      <c r="B485" s="2">
        <v>45863.796326655094</v>
      </c>
      <c r="C485">
        <v>15.99</v>
      </c>
      <c r="D485">
        <v>13.22</v>
      </c>
      <c r="E485" s="3">
        <v>16</v>
      </c>
      <c r="F485" s="1" t="s">
        <v>75</v>
      </c>
      <c r="G485" s="5">
        <f>_xlfn.XLOOKUP(history[[#This Row],[First Word]], Table4_2[First Word], Table4_2[Qty], "No encontrado")</f>
        <v>2</v>
      </c>
      <c r="H485" s="1">
        <f>history[[#This Row],[Qty]]*history[[#This Row],[MKM]]</f>
        <v>31.98</v>
      </c>
      <c r="I485" s="1">
        <f>history[[#This Row],[Qty]]*history[[#This Row],[Card Trader]]</f>
        <v>26.44</v>
      </c>
      <c r="J485" s="1">
        <f>history[[#This Row],[Total  MKM]]-history[[#This Row],[Total Card Trader]]</f>
        <v>5.5399999999999991</v>
      </c>
      <c r="K485" s="6">
        <f>history[[#This Row],[Total  MKM]]/history[[#This Row],[Total Card Trader]]</f>
        <v>1.2095310136157338</v>
      </c>
    </row>
    <row r="486" spans="1:11">
      <c r="A486" s="1" t="s">
        <v>5</v>
      </c>
      <c r="B486" s="2">
        <v>45863.796326655094</v>
      </c>
      <c r="C486">
        <v>16</v>
      </c>
      <c r="D486">
        <v>25.84</v>
      </c>
      <c r="E486" s="3">
        <v>16</v>
      </c>
      <c r="F486" s="1" t="s">
        <v>58</v>
      </c>
      <c r="G486" s="5">
        <f>_xlfn.XLOOKUP(history[[#This Row],[First Word]], Table4_2[First Word], Table4_2[Qty], "No encontrado")</f>
        <v>2</v>
      </c>
      <c r="H486" s="1">
        <f>history[[#This Row],[Qty]]*history[[#This Row],[MKM]]</f>
        <v>32</v>
      </c>
      <c r="I486" s="1">
        <f>history[[#This Row],[Qty]]*history[[#This Row],[Card Trader]]</f>
        <v>51.68</v>
      </c>
      <c r="J486" s="1">
        <f>history[[#This Row],[Total  MKM]]-history[[#This Row],[Total Card Trader]]</f>
        <v>-19.68</v>
      </c>
      <c r="K486" s="6">
        <f>history[[#This Row],[Total  MKM]]/history[[#This Row],[Total Card Trader]]</f>
        <v>0.61919504643962853</v>
      </c>
    </row>
    <row r="487" spans="1:11">
      <c r="A487" s="1" t="s">
        <v>0</v>
      </c>
      <c r="B487" s="2">
        <v>45863.80668228009</v>
      </c>
      <c r="C487">
        <v>74.989999999999995</v>
      </c>
      <c r="D487">
        <v>66.260000000000005</v>
      </c>
      <c r="E487" s="3">
        <v>65</v>
      </c>
      <c r="F487" s="1" t="s">
        <v>60</v>
      </c>
      <c r="G487" s="5">
        <f>_xlfn.XLOOKUP(history[[#This Row],[First Word]], Table4_2[First Word], Table4_2[Qty], "No encontrado")</f>
        <v>2</v>
      </c>
      <c r="H487" s="1">
        <f>history[[#This Row],[Qty]]*history[[#This Row],[MKM]]</f>
        <v>149.97999999999999</v>
      </c>
      <c r="I487" s="1">
        <f>history[[#This Row],[Qty]]*history[[#This Row],[Card Trader]]</f>
        <v>132.52000000000001</v>
      </c>
      <c r="J487" s="1">
        <f>history[[#This Row],[Total  MKM]]-history[[#This Row],[Total Card Trader]]</f>
        <v>17.45999999999998</v>
      </c>
      <c r="K487" s="6">
        <f>history[[#This Row],[Total  MKM]]/history[[#This Row],[Total Card Trader]]</f>
        <v>1.1317536975550859</v>
      </c>
    </row>
    <row r="488" spans="1:11">
      <c r="A488" s="1" t="s">
        <v>1</v>
      </c>
      <c r="B488" s="2">
        <v>45863.80668228009</v>
      </c>
      <c r="C488">
        <v>41.99</v>
      </c>
      <c r="D488">
        <v>49.27</v>
      </c>
      <c r="E488" s="3">
        <v>38</v>
      </c>
      <c r="F488" s="1" t="s">
        <v>68</v>
      </c>
      <c r="G488" s="5">
        <f>_xlfn.XLOOKUP(history[[#This Row],[First Word]], Table4_2[First Word], Table4_2[Qty], "No encontrado")</f>
        <v>1</v>
      </c>
      <c r="H488" s="1">
        <f>history[[#This Row],[Qty]]*history[[#This Row],[MKM]]</f>
        <v>41.99</v>
      </c>
      <c r="I488" s="1">
        <f>history[[#This Row],[Qty]]*history[[#This Row],[Card Trader]]</f>
        <v>49.27</v>
      </c>
      <c r="J488" s="1">
        <f>history[[#This Row],[Total  MKM]]-history[[#This Row],[Total Card Trader]]</f>
        <v>-7.2800000000000011</v>
      </c>
      <c r="K488" s="6">
        <f>history[[#This Row],[Total  MKM]]/history[[#This Row],[Total Card Trader]]</f>
        <v>0.85224274406332456</v>
      </c>
    </row>
    <row r="489" spans="1:11">
      <c r="A489" s="1" t="s">
        <v>2</v>
      </c>
      <c r="B489" s="2">
        <v>45863.80668228009</v>
      </c>
      <c r="C489">
        <v>15</v>
      </c>
      <c r="D489">
        <v>23.39</v>
      </c>
      <c r="E489" s="3">
        <v>20</v>
      </c>
      <c r="F489" s="1" t="s">
        <v>59</v>
      </c>
      <c r="G489" s="5">
        <f>_xlfn.XLOOKUP(history[[#This Row],[First Word]], Table4_2[First Word], Table4_2[Qty], "No encontrado")</f>
        <v>1</v>
      </c>
      <c r="H489" s="1">
        <f>history[[#This Row],[Qty]]*history[[#This Row],[MKM]]</f>
        <v>15</v>
      </c>
      <c r="I489" s="1">
        <f>history[[#This Row],[Qty]]*history[[#This Row],[Card Trader]]</f>
        <v>23.39</v>
      </c>
      <c r="J489" s="1">
        <f>history[[#This Row],[Total  MKM]]-history[[#This Row],[Total Card Trader]]</f>
        <v>-8.39</v>
      </c>
      <c r="K489" s="6">
        <f>history[[#This Row],[Total  MKM]]/history[[#This Row],[Total Card Trader]]</f>
        <v>0.64129970072680631</v>
      </c>
    </row>
    <row r="490" spans="1:11">
      <c r="A490" s="1" t="s">
        <v>3</v>
      </c>
      <c r="B490" s="2">
        <v>45863.80668228009</v>
      </c>
      <c r="C490">
        <v>14.99</v>
      </c>
      <c r="D490">
        <v>19.25</v>
      </c>
      <c r="E490" s="3">
        <v>14</v>
      </c>
      <c r="F490" s="1" t="s">
        <v>73</v>
      </c>
      <c r="G490" s="5">
        <f>_xlfn.XLOOKUP(history[[#This Row],[First Word]], Table4_2[First Word], Table4_2[Qty], "No encontrado")</f>
        <v>2</v>
      </c>
      <c r="H490" s="1">
        <f>history[[#This Row],[Qty]]*history[[#This Row],[MKM]]</f>
        <v>29.98</v>
      </c>
      <c r="I490" s="1">
        <f>history[[#This Row],[Qty]]*history[[#This Row],[Card Trader]]</f>
        <v>38.5</v>
      </c>
      <c r="J490" s="1">
        <f>history[[#This Row],[Total  MKM]]-history[[#This Row],[Total Card Trader]]</f>
        <v>-8.52</v>
      </c>
      <c r="K490" s="6">
        <f>history[[#This Row],[Total  MKM]]/history[[#This Row],[Total Card Trader]]</f>
        <v>0.77870129870129867</v>
      </c>
    </row>
    <row r="491" spans="1:11">
      <c r="A491" s="1" t="s">
        <v>4</v>
      </c>
      <c r="B491" s="2">
        <v>45863.80668228009</v>
      </c>
      <c r="C491">
        <v>15.99</v>
      </c>
      <c r="D491">
        <v>13.22</v>
      </c>
      <c r="E491" s="3">
        <v>16</v>
      </c>
      <c r="F491" s="1" t="s">
        <v>75</v>
      </c>
      <c r="G491" s="5">
        <f>_xlfn.XLOOKUP(history[[#This Row],[First Word]], Table4_2[First Word], Table4_2[Qty], "No encontrado")</f>
        <v>2</v>
      </c>
      <c r="H491" s="1">
        <f>history[[#This Row],[Qty]]*history[[#This Row],[MKM]]</f>
        <v>31.98</v>
      </c>
      <c r="I491" s="1">
        <f>history[[#This Row],[Qty]]*history[[#This Row],[Card Trader]]</f>
        <v>26.44</v>
      </c>
      <c r="J491" s="1">
        <f>history[[#This Row],[Total  MKM]]-history[[#This Row],[Total Card Trader]]</f>
        <v>5.5399999999999991</v>
      </c>
      <c r="K491" s="6">
        <f>history[[#This Row],[Total  MKM]]/history[[#This Row],[Total Card Trader]]</f>
        <v>1.2095310136157338</v>
      </c>
    </row>
    <row r="492" spans="1:11">
      <c r="A492" s="1" t="s">
        <v>5</v>
      </c>
      <c r="B492" s="2">
        <v>45863.80668228009</v>
      </c>
      <c r="C492">
        <v>16</v>
      </c>
      <c r="D492">
        <v>25.84</v>
      </c>
      <c r="E492" s="3">
        <v>16</v>
      </c>
      <c r="F492" s="1" t="s">
        <v>58</v>
      </c>
      <c r="G492" s="5">
        <f>_xlfn.XLOOKUP(history[[#This Row],[First Word]], Table4_2[First Word], Table4_2[Qty], "No encontrado")</f>
        <v>2</v>
      </c>
      <c r="H492" s="1">
        <f>history[[#This Row],[Qty]]*history[[#This Row],[MKM]]</f>
        <v>32</v>
      </c>
      <c r="I492" s="1">
        <f>history[[#This Row],[Qty]]*history[[#This Row],[Card Trader]]</f>
        <v>51.68</v>
      </c>
      <c r="J492" s="1">
        <f>history[[#This Row],[Total  MKM]]-history[[#This Row],[Total Card Trader]]</f>
        <v>-19.68</v>
      </c>
      <c r="K492" s="6">
        <f>history[[#This Row],[Total  MKM]]/history[[#This Row],[Total Card Trader]]</f>
        <v>0.61919504643962853</v>
      </c>
    </row>
    <row r="493" spans="1:11">
      <c r="A493" s="1" t="s">
        <v>0</v>
      </c>
      <c r="B493" s="2">
        <v>45863.817096909719</v>
      </c>
      <c r="C493">
        <v>74.989999999999995</v>
      </c>
      <c r="D493">
        <v>66.260000000000005</v>
      </c>
      <c r="E493" s="3">
        <v>65</v>
      </c>
      <c r="F493" s="1" t="s">
        <v>60</v>
      </c>
      <c r="G493" s="5">
        <f>_xlfn.XLOOKUP(history[[#This Row],[First Word]], Table4_2[First Word], Table4_2[Qty], "No encontrado")</f>
        <v>2</v>
      </c>
      <c r="H493" s="1">
        <f>history[[#This Row],[Qty]]*history[[#This Row],[MKM]]</f>
        <v>149.97999999999999</v>
      </c>
      <c r="I493" s="1">
        <f>history[[#This Row],[Qty]]*history[[#This Row],[Card Trader]]</f>
        <v>132.52000000000001</v>
      </c>
      <c r="J493" s="1">
        <f>history[[#This Row],[Total  MKM]]-history[[#This Row],[Total Card Trader]]</f>
        <v>17.45999999999998</v>
      </c>
      <c r="K493" s="6">
        <f>history[[#This Row],[Total  MKM]]/history[[#This Row],[Total Card Trader]]</f>
        <v>1.1317536975550859</v>
      </c>
    </row>
    <row r="494" spans="1:11">
      <c r="A494" s="1" t="s">
        <v>1</v>
      </c>
      <c r="B494" s="2">
        <v>45863.817096909719</v>
      </c>
      <c r="C494">
        <v>41.99</v>
      </c>
      <c r="D494">
        <v>49.27</v>
      </c>
      <c r="E494" s="3">
        <v>38</v>
      </c>
      <c r="F494" s="1" t="s">
        <v>68</v>
      </c>
      <c r="G494" s="5">
        <f>_xlfn.XLOOKUP(history[[#This Row],[First Word]], Table4_2[First Word], Table4_2[Qty], "No encontrado")</f>
        <v>1</v>
      </c>
      <c r="H494" s="1">
        <f>history[[#This Row],[Qty]]*history[[#This Row],[MKM]]</f>
        <v>41.99</v>
      </c>
      <c r="I494" s="1">
        <f>history[[#This Row],[Qty]]*history[[#This Row],[Card Trader]]</f>
        <v>49.27</v>
      </c>
      <c r="J494" s="1">
        <f>history[[#This Row],[Total  MKM]]-history[[#This Row],[Total Card Trader]]</f>
        <v>-7.2800000000000011</v>
      </c>
      <c r="K494" s="6">
        <f>history[[#This Row],[Total  MKM]]/history[[#This Row],[Total Card Trader]]</f>
        <v>0.85224274406332456</v>
      </c>
    </row>
    <row r="495" spans="1:11">
      <c r="A495" s="1" t="s">
        <v>2</v>
      </c>
      <c r="B495" s="2">
        <v>45863.817096909719</v>
      </c>
      <c r="C495">
        <v>15</v>
      </c>
      <c r="D495">
        <v>23.39</v>
      </c>
      <c r="E495" s="3">
        <v>20</v>
      </c>
      <c r="F495" s="1" t="s">
        <v>59</v>
      </c>
      <c r="G495" s="5">
        <f>_xlfn.XLOOKUP(history[[#This Row],[First Word]], Table4_2[First Word], Table4_2[Qty], "No encontrado")</f>
        <v>1</v>
      </c>
      <c r="H495" s="1">
        <f>history[[#This Row],[Qty]]*history[[#This Row],[MKM]]</f>
        <v>15</v>
      </c>
      <c r="I495" s="1">
        <f>history[[#This Row],[Qty]]*history[[#This Row],[Card Trader]]</f>
        <v>23.39</v>
      </c>
      <c r="J495" s="1">
        <f>history[[#This Row],[Total  MKM]]-history[[#This Row],[Total Card Trader]]</f>
        <v>-8.39</v>
      </c>
      <c r="K495" s="6">
        <f>history[[#This Row],[Total  MKM]]/history[[#This Row],[Total Card Trader]]</f>
        <v>0.64129970072680631</v>
      </c>
    </row>
    <row r="496" spans="1:11">
      <c r="A496" s="1" t="s">
        <v>3</v>
      </c>
      <c r="B496" s="2">
        <v>45863.817096909719</v>
      </c>
      <c r="C496">
        <v>14.99</v>
      </c>
      <c r="D496">
        <v>19.25</v>
      </c>
      <c r="E496" s="3">
        <v>14</v>
      </c>
      <c r="F496" s="1" t="s">
        <v>73</v>
      </c>
      <c r="G496" s="5">
        <f>_xlfn.XLOOKUP(history[[#This Row],[First Word]], Table4_2[First Word], Table4_2[Qty], "No encontrado")</f>
        <v>2</v>
      </c>
      <c r="H496" s="1">
        <f>history[[#This Row],[Qty]]*history[[#This Row],[MKM]]</f>
        <v>29.98</v>
      </c>
      <c r="I496" s="1">
        <f>history[[#This Row],[Qty]]*history[[#This Row],[Card Trader]]</f>
        <v>38.5</v>
      </c>
      <c r="J496" s="1">
        <f>history[[#This Row],[Total  MKM]]-history[[#This Row],[Total Card Trader]]</f>
        <v>-8.52</v>
      </c>
      <c r="K496" s="6">
        <f>history[[#This Row],[Total  MKM]]/history[[#This Row],[Total Card Trader]]</f>
        <v>0.77870129870129867</v>
      </c>
    </row>
    <row r="497" spans="1:11">
      <c r="A497" s="1" t="s">
        <v>4</v>
      </c>
      <c r="B497" s="2">
        <v>45863.817096909719</v>
      </c>
      <c r="C497">
        <v>15.99</v>
      </c>
      <c r="D497">
        <v>13.22</v>
      </c>
      <c r="E497" s="3">
        <v>16</v>
      </c>
      <c r="F497" s="1" t="s">
        <v>75</v>
      </c>
      <c r="G497" s="5">
        <f>_xlfn.XLOOKUP(history[[#This Row],[First Word]], Table4_2[First Word], Table4_2[Qty], "No encontrado")</f>
        <v>2</v>
      </c>
      <c r="H497" s="1">
        <f>history[[#This Row],[Qty]]*history[[#This Row],[MKM]]</f>
        <v>31.98</v>
      </c>
      <c r="I497" s="1">
        <f>history[[#This Row],[Qty]]*history[[#This Row],[Card Trader]]</f>
        <v>26.44</v>
      </c>
      <c r="J497" s="1">
        <f>history[[#This Row],[Total  MKM]]-history[[#This Row],[Total Card Trader]]</f>
        <v>5.5399999999999991</v>
      </c>
      <c r="K497" s="6">
        <f>history[[#This Row],[Total  MKM]]/history[[#This Row],[Total Card Trader]]</f>
        <v>1.2095310136157338</v>
      </c>
    </row>
    <row r="498" spans="1:11">
      <c r="A498" s="1" t="s">
        <v>5</v>
      </c>
      <c r="B498" s="2">
        <v>45863.817096909719</v>
      </c>
      <c r="C498">
        <v>16</v>
      </c>
      <c r="D498">
        <v>25.84</v>
      </c>
      <c r="E498" s="3">
        <v>16</v>
      </c>
      <c r="F498" s="1" t="s">
        <v>58</v>
      </c>
      <c r="G498" s="5">
        <f>_xlfn.XLOOKUP(history[[#This Row],[First Word]], Table4_2[First Word], Table4_2[Qty], "No encontrado")</f>
        <v>2</v>
      </c>
      <c r="H498" s="1">
        <f>history[[#This Row],[Qty]]*history[[#This Row],[MKM]]</f>
        <v>32</v>
      </c>
      <c r="I498" s="1">
        <f>history[[#This Row],[Qty]]*history[[#This Row],[Card Trader]]</f>
        <v>51.68</v>
      </c>
      <c r="J498" s="1">
        <f>history[[#This Row],[Total  MKM]]-history[[#This Row],[Total Card Trader]]</f>
        <v>-19.68</v>
      </c>
      <c r="K498" s="6">
        <f>history[[#This Row],[Total  MKM]]/history[[#This Row],[Total Card Trader]]</f>
        <v>0.61919504643962853</v>
      </c>
    </row>
    <row r="499" spans="1:11">
      <c r="A499" s="1" t="s">
        <v>0</v>
      </c>
      <c r="B499" s="2">
        <v>45863.82751880787</v>
      </c>
      <c r="C499">
        <v>65.989999999999995</v>
      </c>
      <c r="D499">
        <v>66.260000000000005</v>
      </c>
      <c r="E499" s="3">
        <v>65</v>
      </c>
      <c r="F499" s="1" t="s">
        <v>60</v>
      </c>
      <c r="G499" s="5">
        <f>_xlfn.XLOOKUP(history[[#This Row],[First Word]], Table4_2[First Word], Table4_2[Qty], "No encontrado")</f>
        <v>2</v>
      </c>
      <c r="H499" s="1">
        <f>history[[#This Row],[Qty]]*history[[#This Row],[MKM]]</f>
        <v>131.97999999999999</v>
      </c>
      <c r="I499" s="1">
        <f>history[[#This Row],[Qty]]*history[[#This Row],[Card Trader]]</f>
        <v>132.52000000000001</v>
      </c>
      <c r="J499" s="1">
        <f>history[[#This Row],[Total  MKM]]-history[[#This Row],[Total Card Trader]]</f>
        <v>-0.54000000000002046</v>
      </c>
      <c r="K499" s="6">
        <f>history[[#This Row],[Total  MKM]]/history[[#This Row],[Total Card Trader]]</f>
        <v>0.99592514337458482</v>
      </c>
    </row>
    <row r="500" spans="1:11">
      <c r="A500" s="1" t="s">
        <v>1</v>
      </c>
      <c r="B500" s="2">
        <v>45863.82751880787</v>
      </c>
      <c r="C500">
        <v>41.99</v>
      </c>
      <c r="D500">
        <v>49.27</v>
      </c>
      <c r="E500" s="3">
        <v>38</v>
      </c>
      <c r="F500" s="1" t="s">
        <v>68</v>
      </c>
      <c r="G500" s="5">
        <f>_xlfn.XLOOKUP(history[[#This Row],[First Word]], Table4_2[First Word], Table4_2[Qty], "No encontrado")</f>
        <v>1</v>
      </c>
      <c r="H500" s="1">
        <f>history[[#This Row],[Qty]]*history[[#This Row],[MKM]]</f>
        <v>41.99</v>
      </c>
      <c r="I500" s="1">
        <f>history[[#This Row],[Qty]]*history[[#This Row],[Card Trader]]</f>
        <v>49.27</v>
      </c>
      <c r="J500" s="1">
        <f>history[[#This Row],[Total  MKM]]-history[[#This Row],[Total Card Trader]]</f>
        <v>-7.2800000000000011</v>
      </c>
      <c r="K500" s="6">
        <f>history[[#This Row],[Total  MKM]]/history[[#This Row],[Total Card Trader]]</f>
        <v>0.85224274406332456</v>
      </c>
    </row>
    <row r="501" spans="1:11">
      <c r="A501" s="1" t="s">
        <v>2</v>
      </c>
      <c r="B501" s="2">
        <v>45863.82751880787</v>
      </c>
      <c r="C501">
        <v>15</v>
      </c>
      <c r="D501">
        <v>23.39</v>
      </c>
      <c r="E501" s="3">
        <v>20</v>
      </c>
      <c r="F501" s="1" t="s">
        <v>59</v>
      </c>
      <c r="G501" s="5">
        <f>_xlfn.XLOOKUP(history[[#This Row],[First Word]], Table4_2[First Word], Table4_2[Qty], "No encontrado")</f>
        <v>1</v>
      </c>
      <c r="H501" s="1">
        <f>history[[#This Row],[Qty]]*history[[#This Row],[MKM]]</f>
        <v>15</v>
      </c>
      <c r="I501" s="1">
        <f>history[[#This Row],[Qty]]*history[[#This Row],[Card Trader]]</f>
        <v>23.39</v>
      </c>
      <c r="J501" s="1">
        <f>history[[#This Row],[Total  MKM]]-history[[#This Row],[Total Card Trader]]</f>
        <v>-8.39</v>
      </c>
      <c r="K501" s="6">
        <f>history[[#This Row],[Total  MKM]]/history[[#This Row],[Total Card Trader]]</f>
        <v>0.64129970072680631</v>
      </c>
    </row>
    <row r="502" spans="1:11">
      <c r="A502" s="1" t="s">
        <v>3</v>
      </c>
      <c r="B502" s="2">
        <v>45863.82751880787</v>
      </c>
      <c r="C502">
        <v>14.95</v>
      </c>
      <c r="D502">
        <v>19.25</v>
      </c>
      <c r="E502" s="3">
        <v>14</v>
      </c>
      <c r="F502" s="1" t="s">
        <v>73</v>
      </c>
      <c r="G502" s="5">
        <f>_xlfn.XLOOKUP(history[[#This Row],[First Word]], Table4_2[First Word], Table4_2[Qty], "No encontrado")</f>
        <v>2</v>
      </c>
      <c r="H502" s="1">
        <f>history[[#This Row],[Qty]]*history[[#This Row],[MKM]]</f>
        <v>29.9</v>
      </c>
      <c r="I502" s="1">
        <f>history[[#This Row],[Qty]]*history[[#This Row],[Card Trader]]</f>
        <v>38.5</v>
      </c>
      <c r="J502" s="1">
        <f>history[[#This Row],[Total  MKM]]-history[[#This Row],[Total Card Trader]]</f>
        <v>-8.6000000000000014</v>
      </c>
      <c r="K502" s="6">
        <f>history[[#This Row],[Total  MKM]]/history[[#This Row],[Total Card Trader]]</f>
        <v>0.77662337662337655</v>
      </c>
    </row>
    <row r="503" spans="1:11">
      <c r="A503" s="1" t="s">
        <v>4</v>
      </c>
      <c r="B503" s="2">
        <v>45863.82751880787</v>
      </c>
      <c r="C503">
        <v>15.99</v>
      </c>
      <c r="D503">
        <v>13.22</v>
      </c>
      <c r="E503" s="3">
        <v>16</v>
      </c>
      <c r="F503" s="1" t="s">
        <v>75</v>
      </c>
      <c r="G503" s="5">
        <f>_xlfn.XLOOKUP(history[[#This Row],[First Word]], Table4_2[First Word], Table4_2[Qty], "No encontrado")</f>
        <v>2</v>
      </c>
      <c r="H503" s="1">
        <f>history[[#This Row],[Qty]]*history[[#This Row],[MKM]]</f>
        <v>31.98</v>
      </c>
      <c r="I503" s="1">
        <f>history[[#This Row],[Qty]]*history[[#This Row],[Card Trader]]</f>
        <v>26.44</v>
      </c>
      <c r="J503" s="1">
        <f>history[[#This Row],[Total  MKM]]-history[[#This Row],[Total Card Trader]]</f>
        <v>5.5399999999999991</v>
      </c>
      <c r="K503" s="6">
        <f>history[[#This Row],[Total  MKM]]/history[[#This Row],[Total Card Trader]]</f>
        <v>1.2095310136157338</v>
      </c>
    </row>
    <row r="504" spans="1:11">
      <c r="A504" s="1" t="s">
        <v>5</v>
      </c>
      <c r="B504" s="2">
        <v>45863.82751880787</v>
      </c>
      <c r="C504">
        <v>16</v>
      </c>
      <c r="D504">
        <v>25.84</v>
      </c>
      <c r="E504" s="3">
        <v>16</v>
      </c>
      <c r="F504" s="1" t="s">
        <v>58</v>
      </c>
      <c r="G504" s="5">
        <f>_xlfn.XLOOKUP(history[[#This Row],[First Word]], Table4_2[First Word], Table4_2[Qty], "No encontrado")</f>
        <v>2</v>
      </c>
      <c r="H504" s="1">
        <f>history[[#This Row],[Qty]]*history[[#This Row],[MKM]]</f>
        <v>32</v>
      </c>
      <c r="I504" s="1">
        <f>history[[#This Row],[Qty]]*history[[#This Row],[Card Trader]]</f>
        <v>51.68</v>
      </c>
      <c r="J504" s="1">
        <f>history[[#This Row],[Total  MKM]]-history[[#This Row],[Total Card Trader]]</f>
        <v>-19.68</v>
      </c>
      <c r="K504" s="6">
        <f>history[[#This Row],[Total  MKM]]/history[[#This Row],[Total Card Trader]]</f>
        <v>0.61919504643962853</v>
      </c>
    </row>
    <row r="505" spans="1:11">
      <c r="A505" s="1" t="s">
        <v>0</v>
      </c>
      <c r="B505" s="2">
        <v>45863.837937060183</v>
      </c>
      <c r="C505">
        <v>74.989999999999995</v>
      </c>
      <c r="D505">
        <v>66.260000000000005</v>
      </c>
      <c r="E505" s="3">
        <v>65</v>
      </c>
      <c r="F505" s="1" t="s">
        <v>60</v>
      </c>
      <c r="G505" s="5">
        <f>_xlfn.XLOOKUP(history[[#This Row],[First Word]], Table4_2[First Word], Table4_2[Qty], "No encontrado")</f>
        <v>2</v>
      </c>
      <c r="H505" s="1">
        <f>history[[#This Row],[Qty]]*history[[#This Row],[MKM]]</f>
        <v>149.97999999999999</v>
      </c>
      <c r="I505" s="1">
        <f>history[[#This Row],[Qty]]*history[[#This Row],[Card Trader]]</f>
        <v>132.52000000000001</v>
      </c>
      <c r="J505" s="1">
        <f>history[[#This Row],[Total  MKM]]-history[[#This Row],[Total Card Trader]]</f>
        <v>17.45999999999998</v>
      </c>
      <c r="K505" s="6">
        <f>history[[#This Row],[Total  MKM]]/history[[#This Row],[Total Card Trader]]</f>
        <v>1.1317536975550859</v>
      </c>
    </row>
    <row r="506" spans="1:11">
      <c r="A506" s="1" t="s">
        <v>1</v>
      </c>
      <c r="B506" s="2">
        <v>45863.837937060183</v>
      </c>
      <c r="C506">
        <v>41.99</v>
      </c>
      <c r="D506">
        <v>49.27</v>
      </c>
      <c r="E506" s="3">
        <v>38</v>
      </c>
      <c r="F506" s="1" t="s">
        <v>68</v>
      </c>
      <c r="G506" s="5">
        <f>_xlfn.XLOOKUP(history[[#This Row],[First Word]], Table4_2[First Word], Table4_2[Qty], "No encontrado")</f>
        <v>1</v>
      </c>
      <c r="H506" s="1">
        <f>history[[#This Row],[Qty]]*history[[#This Row],[MKM]]</f>
        <v>41.99</v>
      </c>
      <c r="I506" s="1">
        <f>history[[#This Row],[Qty]]*history[[#This Row],[Card Trader]]</f>
        <v>49.27</v>
      </c>
      <c r="J506" s="1">
        <f>history[[#This Row],[Total  MKM]]-history[[#This Row],[Total Card Trader]]</f>
        <v>-7.2800000000000011</v>
      </c>
      <c r="K506" s="6">
        <f>history[[#This Row],[Total  MKM]]/history[[#This Row],[Total Card Trader]]</f>
        <v>0.85224274406332456</v>
      </c>
    </row>
    <row r="507" spans="1:11">
      <c r="A507" s="1" t="s">
        <v>2</v>
      </c>
      <c r="B507" s="2">
        <v>45863.837937060183</v>
      </c>
      <c r="C507">
        <v>15</v>
      </c>
      <c r="D507">
        <v>23.39</v>
      </c>
      <c r="E507" s="3">
        <v>20</v>
      </c>
      <c r="F507" s="1" t="s">
        <v>59</v>
      </c>
      <c r="G507" s="5">
        <f>_xlfn.XLOOKUP(history[[#This Row],[First Word]], Table4_2[First Word], Table4_2[Qty], "No encontrado")</f>
        <v>1</v>
      </c>
      <c r="H507" s="1">
        <f>history[[#This Row],[Qty]]*history[[#This Row],[MKM]]</f>
        <v>15</v>
      </c>
      <c r="I507" s="1">
        <f>history[[#This Row],[Qty]]*history[[#This Row],[Card Trader]]</f>
        <v>23.39</v>
      </c>
      <c r="J507" s="1">
        <f>history[[#This Row],[Total  MKM]]-history[[#This Row],[Total Card Trader]]</f>
        <v>-8.39</v>
      </c>
      <c r="K507" s="6">
        <f>history[[#This Row],[Total  MKM]]/history[[#This Row],[Total Card Trader]]</f>
        <v>0.64129970072680631</v>
      </c>
    </row>
    <row r="508" spans="1:11">
      <c r="A508" s="1" t="s">
        <v>3</v>
      </c>
      <c r="B508" s="2">
        <v>45863.837937060183</v>
      </c>
      <c r="C508">
        <v>14.95</v>
      </c>
      <c r="D508">
        <v>19.25</v>
      </c>
      <c r="E508" s="3">
        <v>14</v>
      </c>
      <c r="F508" s="1" t="s">
        <v>73</v>
      </c>
      <c r="G508" s="5">
        <f>_xlfn.XLOOKUP(history[[#This Row],[First Word]], Table4_2[First Word], Table4_2[Qty], "No encontrado")</f>
        <v>2</v>
      </c>
      <c r="H508" s="1">
        <f>history[[#This Row],[Qty]]*history[[#This Row],[MKM]]</f>
        <v>29.9</v>
      </c>
      <c r="I508" s="1">
        <f>history[[#This Row],[Qty]]*history[[#This Row],[Card Trader]]</f>
        <v>38.5</v>
      </c>
      <c r="J508" s="1">
        <f>history[[#This Row],[Total  MKM]]-history[[#This Row],[Total Card Trader]]</f>
        <v>-8.6000000000000014</v>
      </c>
      <c r="K508" s="6">
        <f>history[[#This Row],[Total  MKM]]/history[[#This Row],[Total Card Trader]]</f>
        <v>0.77662337662337655</v>
      </c>
    </row>
    <row r="509" spans="1:11">
      <c r="A509" s="1" t="s">
        <v>4</v>
      </c>
      <c r="B509" s="2">
        <v>45863.837937060183</v>
      </c>
      <c r="C509">
        <v>15.99</v>
      </c>
      <c r="D509">
        <v>13.22</v>
      </c>
      <c r="E509" s="3">
        <v>16</v>
      </c>
      <c r="F509" s="1" t="s">
        <v>75</v>
      </c>
      <c r="G509" s="5">
        <f>_xlfn.XLOOKUP(history[[#This Row],[First Word]], Table4_2[First Word], Table4_2[Qty], "No encontrado")</f>
        <v>2</v>
      </c>
      <c r="H509" s="1">
        <f>history[[#This Row],[Qty]]*history[[#This Row],[MKM]]</f>
        <v>31.98</v>
      </c>
      <c r="I509" s="1">
        <f>history[[#This Row],[Qty]]*history[[#This Row],[Card Trader]]</f>
        <v>26.44</v>
      </c>
      <c r="J509" s="1">
        <f>history[[#This Row],[Total  MKM]]-history[[#This Row],[Total Card Trader]]</f>
        <v>5.5399999999999991</v>
      </c>
      <c r="K509" s="6">
        <f>history[[#This Row],[Total  MKM]]/history[[#This Row],[Total Card Trader]]</f>
        <v>1.2095310136157338</v>
      </c>
    </row>
    <row r="510" spans="1:11">
      <c r="A510" s="1" t="s">
        <v>5</v>
      </c>
      <c r="B510" s="2">
        <v>45863.837937060183</v>
      </c>
      <c r="C510">
        <v>16</v>
      </c>
      <c r="D510">
        <v>25.84</v>
      </c>
      <c r="E510" s="3">
        <v>16</v>
      </c>
      <c r="F510" s="1" t="s">
        <v>58</v>
      </c>
      <c r="G510" s="5">
        <f>_xlfn.XLOOKUP(history[[#This Row],[First Word]], Table4_2[First Word], Table4_2[Qty], "No encontrado")</f>
        <v>2</v>
      </c>
      <c r="H510" s="1">
        <f>history[[#This Row],[Qty]]*history[[#This Row],[MKM]]</f>
        <v>32</v>
      </c>
      <c r="I510" s="1">
        <f>history[[#This Row],[Qty]]*history[[#This Row],[Card Trader]]</f>
        <v>51.68</v>
      </c>
      <c r="J510" s="1">
        <f>history[[#This Row],[Total  MKM]]-history[[#This Row],[Total Card Trader]]</f>
        <v>-19.68</v>
      </c>
      <c r="K510" s="6">
        <f>history[[#This Row],[Total  MKM]]/history[[#This Row],[Total Card Trader]]</f>
        <v>0.61919504643962853</v>
      </c>
    </row>
    <row r="511" spans="1:11">
      <c r="A511" s="1" t="s">
        <v>0</v>
      </c>
      <c r="B511" s="2">
        <v>45863.848341574077</v>
      </c>
      <c r="C511">
        <v>74.989999999999995</v>
      </c>
      <c r="D511">
        <v>66.260000000000005</v>
      </c>
      <c r="E511" s="3">
        <v>65</v>
      </c>
      <c r="F511" s="1" t="s">
        <v>60</v>
      </c>
      <c r="G511" s="5">
        <f>_xlfn.XLOOKUP(history[[#This Row],[First Word]], Table4_2[First Word], Table4_2[Qty], "No encontrado")</f>
        <v>2</v>
      </c>
      <c r="H511" s="1">
        <f>history[[#This Row],[Qty]]*history[[#This Row],[MKM]]</f>
        <v>149.97999999999999</v>
      </c>
      <c r="I511" s="1">
        <f>history[[#This Row],[Qty]]*history[[#This Row],[Card Trader]]</f>
        <v>132.52000000000001</v>
      </c>
      <c r="J511" s="1">
        <f>history[[#This Row],[Total  MKM]]-history[[#This Row],[Total Card Trader]]</f>
        <v>17.45999999999998</v>
      </c>
      <c r="K511" s="6">
        <f>history[[#This Row],[Total  MKM]]/history[[#This Row],[Total Card Trader]]</f>
        <v>1.1317536975550859</v>
      </c>
    </row>
    <row r="512" spans="1:11">
      <c r="A512" s="1" t="s">
        <v>1</v>
      </c>
      <c r="B512" s="2">
        <v>45863.848341574077</v>
      </c>
      <c r="C512">
        <v>41.99</v>
      </c>
      <c r="D512">
        <v>49.27</v>
      </c>
      <c r="E512" s="3">
        <v>38</v>
      </c>
      <c r="F512" s="1" t="s">
        <v>68</v>
      </c>
      <c r="G512" s="5">
        <f>_xlfn.XLOOKUP(history[[#This Row],[First Word]], Table4_2[First Word], Table4_2[Qty], "No encontrado")</f>
        <v>1</v>
      </c>
      <c r="H512" s="1">
        <f>history[[#This Row],[Qty]]*history[[#This Row],[MKM]]</f>
        <v>41.99</v>
      </c>
      <c r="I512" s="1">
        <f>history[[#This Row],[Qty]]*history[[#This Row],[Card Trader]]</f>
        <v>49.27</v>
      </c>
      <c r="J512" s="1">
        <f>history[[#This Row],[Total  MKM]]-history[[#This Row],[Total Card Trader]]</f>
        <v>-7.2800000000000011</v>
      </c>
      <c r="K512" s="6">
        <f>history[[#This Row],[Total  MKM]]/history[[#This Row],[Total Card Trader]]</f>
        <v>0.85224274406332456</v>
      </c>
    </row>
    <row r="513" spans="1:11">
      <c r="A513" s="1" t="s">
        <v>2</v>
      </c>
      <c r="B513" s="2">
        <v>45863.848341574077</v>
      </c>
      <c r="C513">
        <v>15</v>
      </c>
      <c r="D513">
        <v>23.39</v>
      </c>
      <c r="E513" s="3">
        <v>20</v>
      </c>
      <c r="F513" s="1" t="s">
        <v>59</v>
      </c>
      <c r="G513" s="5">
        <f>_xlfn.XLOOKUP(history[[#This Row],[First Word]], Table4_2[First Word], Table4_2[Qty], "No encontrado")</f>
        <v>1</v>
      </c>
      <c r="H513" s="1">
        <f>history[[#This Row],[Qty]]*history[[#This Row],[MKM]]</f>
        <v>15</v>
      </c>
      <c r="I513" s="1">
        <f>history[[#This Row],[Qty]]*history[[#This Row],[Card Trader]]</f>
        <v>23.39</v>
      </c>
      <c r="J513" s="1">
        <f>history[[#This Row],[Total  MKM]]-history[[#This Row],[Total Card Trader]]</f>
        <v>-8.39</v>
      </c>
      <c r="K513" s="6">
        <f>history[[#This Row],[Total  MKM]]/history[[#This Row],[Total Card Trader]]</f>
        <v>0.64129970072680631</v>
      </c>
    </row>
    <row r="514" spans="1:11">
      <c r="A514" s="1" t="s">
        <v>3</v>
      </c>
      <c r="B514" s="2">
        <v>45863.848341574077</v>
      </c>
      <c r="C514">
        <v>14.95</v>
      </c>
      <c r="D514">
        <v>19.25</v>
      </c>
      <c r="E514" s="3">
        <v>14</v>
      </c>
      <c r="F514" s="1" t="s">
        <v>73</v>
      </c>
      <c r="G514" s="5">
        <f>_xlfn.XLOOKUP(history[[#This Row],[First Word]], Table4_2[First Word], Table4_2[Qty], "No encontrado")</f>
        <v>2</v>
      </c>
      <c r="H514" s="1">
        <f>history[[#This Row],[Qty]]*history[[#This Row],[MKM]]</f>
        <v>29.9</v>
      </c>
      <c r="I514" s="1">
        <f>history[[#This Row],[Qty]]*history[[#This Row],[Card Trader]]</f>
        <v>38.5</v>
      </c>
      <c r="J514" s="1">
        <f>history[[#This Row],[Total  MKM]]-history[[#This Row],[Total Card Trader]]</f>
        <v>-8.6000000000000014</v>
      </c>
      <c r="K514" s="6">
        <f>history[[#This Row],[Total  MKM]]/history[[#This Row],[Total Card Trader]]</f>
        <v>0.77662337662337655</v>
      </c>
    </row>
    <row r="515" spans="1:11">
      <c r="A515" s="1" t="s">
        <v>4</v>
      </c>
      <c r="B515" s="2">
        <v>45863.848341574077</v>
      </c>
      <c r="C515">
        <v>15.99</v>
      </c>
      <c r="D515">
        <v>13.22</v>
      </c>
      <c r="E515" s="3">
        <v>16</v>
      </c>
      <c r="F515" s="1" t="s">
        <v>75</v>
      </c>
      <c r="G515" s="5">
        <f>_xlfn.XLOOKUP(history[[#This Row],[First Word]], Table4_2[First Word], Table4_2[Qty], "No encontrado")</f>
        <v>2</v>
      </c>
      <c r="H515" s="1">
        <f>history[[#This Row],[Qty]]*history[[#This Row],[MKM]]</f>
        <v>31.98</v>
      </c>
      <c r="I515" s="1">
        <f>history[[#This Row],[Qty]]*history[[#This Row],[Card Trader]]</f>
        <v>26.44</v>
      </c>
      <c r="J515" s="1">
        <f>history[[#This Row],[Total  MKM]]-history[[#This Row],[Total Card Trader]]</f>
        <v>5.5399999999999991</v>
      </c>
      <c r="K515" s="6">
        <f>history[[#This Row],[Total  MKM]]/history[[#This Row],[Total Card Trader]]</f>
        <v>1.2095310136157338</v>
      </c>
    </row>
    <row r="516" spans="1:11">
      <c r="A516" s="1" t="s">
        <v>5</v>
      </c>
      <c r="B516" s="2">
        <v>45863.848341574077</v>
      </c>
      <c r="C516">
        <v>16</v>
      </c>
      <c r="D516">
        <v>25.84</v>
      </c>
      <c r="E516" s="3">
        <v>16</v>
      </c>
      <c r="F516" s="1" t="s">
        <v>58</v>
      </c>
      <c r="G516" s="5">
        <f>_xlfn.XLOOKUP(history[[#This Row],[First Word]], Table4_2[First Word], Table4_2[Qty], "No encontrado")</f>
        <v>2</v>
      </c>
      <c r="H516" s="1">
        <f>history[[#This Row],[Qty]]*history[[#This Row],[MKM]]</f>
        <v>32</v>
      </c>
      <c r="I516" s="1">
        <f>history[[#This Row],[Qty]]*history[[#This Row],[Card Trader]]</f>
        <v>51.68</v>
      </c>
      <c r="J516" s="1">
        <f>history[[#This Row],[Total  MKM]]-history[[#This Row],[Total Card Trader]]</f>
        <v>-19.68</v>
      </c>
      <c r="K516" s="6">
        <f>history[[#This Row],[Total  MKM]]/history[[#This Row],[Total Card Trader]]</f>
        <v>0.61919504643962853</v>
      </c>
    </row>
    <row r="517" spans="1:11">
      <c r="A517" s="1" t="s">
        <v>0</v>
      </c>
      <c r="B517" s="2">
        <v>45863.858756273148</v>
      </c>
      <c r="C517">
        <v>74.989999999999995</v>
      </c>
      <c r="D517">
        <v>66.260000000000005</v>
      </c>
      <c r="E517" s="3">
        <v>65</v>
      </c>
      <c r="F517" s="1" t="s">
        <v>60</v>
      </c>
      <c r="G517" s="5">
        <f>_xlfn.XLOOKUP(history[[#This Row],[First Word]], Table4_2[First Word], Table4_2[Qty], "No encontrado")</f>
        <v>2</v>
      </c>
      <c r="H517" s="1">
        <f>history[[#This Row],[Qty]]*history[[#This Row],[MKM]]</f>
        <v>149.97999999999999</v>
      </c>
      <c r="I517" s="1">
        <f>history[[#This Row],[Qty]]*history[[#This Row],[Card Trader]]</f>
        <v>132.52000000000001</v>
      </c>
      <c r="J517" s="1">
        <f>history[[#This Row],[Total  MKM]]-history[[#This Row],[Total Card Trader]]</f>
        <v>17.45999999999998</v>
      </c>
      <c r="K517" s="6">
        <f>history[[#This Row],[Total  MKM]]/history[[#This Row],[Total Card Trader]]</f>
        <v>1.1317536975550859</v>
      </c>
    </row>
    <row r="518" spans="1:11">
      <c r="A518" s="1" t="s">
        <v>1</v>
      </c>
      <c r="B518" s="2">
        <v>45863.858756273148</v>
      </c>
      <c r="C518">
        <v>41.99</v>
      </c>
      <c r="D518">
        <v>49.27</v>
      </c>
      <c r="E518" s="3">
        <v>38</v>
      </c>
      <c r="F518" s="1" t="s">
        <v>68</v>
      </c>
      <c r="G518" s="5">
        <f>_xlfn.XLOOKUP(history[[#This Row],[First Word]], Table4_2[First Word], Table4_2[Qty], "No encontrado")</f>
        <v>1</v>
      </c>
      <c r="H518" s="1">
        <f>history[[#This Row],[Qty]]*history[[#This Row],[MKM]]</f>
        <v>41.99</v>
      </c>
      <c r="I518" s="1">
        <f>history[[#This Row],[Qty]]*history[[#This Row],[Card Trader]]</f>
        <v>49.27</v>
      </c>
      <c r="J518" s="1">
        <f>history[[#This Row],[Total  MKM]]-history[[#This Row],[Total Card Trader]]</f>
        <v>-7.2800000000000011</v>
      </c>
      <c r="K518" s="6">
        <f>history[[#This Row],[Total  MKM]]/history[[#This Row],[Total Card Trader]]</f>
        <v>0.85224274406332456</v>
      </c>
    </row>
    <row r="519" spans="1:11">
      <c r="A519" s="1" t="s">
        <v>2</v>
      </c>
      <c r="B519" s="2">
        <v>45863.858756273148</v>
      </c>
      <c r="C519">
        <v>15</v>
      </c>
      <c r="D519">
        <v>23.39</v>
      </c>
      <c r="E519" s="3">
        <v>20</v>
      </c>
      <c r="F519" s="1" t="s">
        <v>59</v>
      </c>
      <c r="G519" s="5">
        <f>_xlfn.XLOOKUP(history[[#This Row],[First Word]], Table4_2[First Word], Table4_2[Qty], "No encontrado")</f>
        <v>1</v>
      </c>
      <c r="H519" s="1">
        <f>history[[#This Row],[Qty]]*history[[#This Row],[MKM]]</f>
        <v>15</v>
      </c>
      <c r="I519" s="1">
        <f>history[[#This Row],[Qty]]*history[[#This Row],[Card Trader]]</f>
        <v>23.39</v>
      </c>
      <c r="J519" s="1">
        <f>history[[#This Row],[Total  MKM]]-history[[#This Row],[Total Card Trader]]</f>
        <v>-8.39</v>
      </c>
      <c r="K519" s="6">
        <f>history[[#This Row],[Total  MKM]]/history[[#This Row],[Total Card Trader]]</f>
        <v>0.64129970072680631</v>
      </c>
    </row>
    <row r="520" spans="1:11">
      <c r="A520" s="1" t="s">
        <v>3</v>
      </c>
      <c r="B520" s="2">
        <v>45863.858756273148</v>
      </c>
      <c r="C520">
        <v>14.95</v>
      </c>
      <c r="D520">
        <v>19.25</v>
      </c>
      <c r="E520" s="3">
        <v>14</v>
      </c>
      <c r="F520" s="1" t="s">
        <v>73</v>
      </c>
      <c r="G520" s="5">
        <f>_xlfn.XLOOKUP(history[[#This Row],[First Word]], Table4_2[First Word], Table4_2[Qty], "No encontrado")</f>
        <v>2</v>
      </c>
      <c r="H520" s="1">
        <f>history[[#This Row],[Qty]]*history[[#This Row],[MKM]]</f>
        <v>29.9</v>
      </c>
      <c r="I520" s="1">
        <f>history[[#This Row],[Qty]]*history[[#This Row],[Card Trader]]</f>
        <v>38.5</v>
      </c>
      <c r="J520" s="1">
        <f>history[[#This Row],[Total  MKM]]-history[[#This Row],[Total Card Trader]]</f>
        <v>-8.6000000000000014</v>
      </c>
      <c r="K520" s="6">
        <f>history[[#This Row],[Total  MKM]]/history[[#This Row],[Total Card Trader]]</f>
        <v>0.77662337662337655</v>
      </c>
    </row>
    <row r="521" spans="1:11">
      <c r="A521" s="1" t="s">
        <v>4</v>
      </c>
      <c r="B521" s="2">
        <v>45863.858756273148</v>
      </c>
      <c r="C521">
        <v>15.99</v>
      </c>
      <c r="D521">
        <v>13.22</v>
      </c>
      <c r="E521" s="3">
        <v>16</v>
      </c>
      <c r="F521" s="1" t="s">
        <v>75</v>
      </c>
      <c r="G521" s="5">
        <f>_xlfn.XLOOKUP(history[[#This Row],[First Word]], Table4_2[First Word], Table4_2[Qty], "No encontrado")</f>
        <v>2</v>
      </c>
      <c r="H521" s="1">
        <f>history[[#This Row],[Qty]]*history[[#This Row],[MKM]]</f>
        <v>31.98</v>
      </c>
      <c r="I521" s="1">
        <f>history[[#This Row],[Qty]]*history[[#This Row],[Card Trader]]</f>
        <v>26.44</v>
      </c>
      <c r="J521" s="1">
        <f>history[[#This Row],[Total  MKM]]-history[[#This Row],[Total Card Trader]]</f>
        <v>5.5399999999999991</v>
      </c>
      <c r="K521" s="6">
        <f>history[[#This Row],[Total  MKM]]/history[[#This Row],[Total Card Trader]]</f>
        <v>1.2095310136157338</v>
      </c>
    </row>
    <row r="522" spans="1:11">
      <c r="A522" s="1" t="s">
        <v>5</v>
      </c>
      <c r="B522" s="2">
        <v>45863.858756273148</v>
      </c>
      <c r="C522">
        <v>16</v>
      </c>
      <c r="D522">
        <v>25.84</v>
      </c>
      <c r="E522" s="3">
        <v>16</v>
      </c>
      <c r="F522" s="1" t="s">
        <v>58</v>
      </c>
      <c r="G522" s="5">
        <f>_xlfn.XLOOKUP(history[[#This Row],[First Word]], Table4_2[First Word], Table4_2[Qty], "No encontrado")</f>
        <v>2</v>
      </c>
      <c r="H522" s="1">
        <f>history[[#This Row],[Qty]]*history[[#This Row],[MKM]]</f>
        <v>32</v>
      </c>
      <c r="I522" s="1">
        <f>history[[#This Row],[Qty]]*history[[#This Row],[Card Trader]]</f>
        <v>51.68</v>
      </c>
      <c r="J522" s="1">
        <f>history[[#This Row],[Total  MKM]]-history[[#This Row],[Total Card Trader]]</f>
        <v>-19.68</v>
      </c>
      <c r="K522" s="6">
        <f>history[[#This Row],[Total  MKM]]/history[[#This Row],[Total Card Trader]]</f>
        <v>0.61919504643962853</v>
      </c>
    </row>
    <row r="523" spans="1:11">
      <c r="A523" s="1" t="s">
        <v>0</v>
      </c>
      <c r="B523" s="2">
        <v>45863.869174618056</v>
      </c>
      <c r="C523">
        <v>74.989999999999995</v>
      </c>
      <c r="D523">
        <v>66.260000000000005</v>
      </c>
      <c r="E523" s="3">
        <v>65</v>
      </c>
      <c r="F523" s="1" t="s">
        <v>60</v>
      </c>
      <c r="G523" s="5">
        <f>_xlfn.XLOOKUP(history[[#This Row],[First Word]], Table4_2[First Word], Table4_2[Qty], "No encontrado")</f>
        <v>2</v>
      </c>
      <c r="H523" s="1">
        <f>history[[#This Row],[Qty]]*history[[#This Row],[MKM]]</f>
        <v>149.97999999999999</v>
      </c>
      <c r="I523" s="1">
        <f>history[[#This Row],[Qty]]*history[[#This Row],[Card Trader]]</f>
        <v>132.52000000000001</v>
      </c>
      <c r="J523" s="1">
        <f>history[[#This Row],[Total  MKM]]-history[[#This Row],[Total Card Trader]]</f>
        <v>17.45999999999998</v>
      </c>
      <c r="K523" s="6">
        <f>history[[#This Row],[Total  MKM]]/history[[#This Row],[Total Card Trader]]</f>
        <v>1.1317536975550859</v>
      </c>
    </row>
    <row r="524" spans="1:11">
      <c r="A524" s="1" t="s">
        <v>1</v>
      </c>
      <c r="B524" s="2">
        <v>45863.869174618056</v>
      </c>
      <c r="C524">
        <v>41.99</v>
      </c>
      <c r="D524">
        <v>49.27</v>
      </c>
      <c r="E524" s="3">
        <v>38</v>
      </c>
      <c r="F524" s="1" t="s">
        <v>68</v>
      </c>
      <c r="G524" s="5">
        <f>_xlfn.XLOOKUP(history[[#This Row],[First Word]], Table4_2[First Word], Table4_2[Qty], "No encontrado")</f>
        <v>1</v>
      </c>
      <c r="H524" s="1">
        <f>history[[#This Row],[Qty]]*history[[#This Row],[MKM]]</f>
        <v>41.99</v>
      </c>
      <c r="I524" s="1">
        <f>history[[#This Row],[Qty]]*history[[#This Row],[Card Trader]]</f>
        <v>49.27</v>
      </c>
      <c r="J524" s="1">
        <f>history[[#This Row],[Total  MKM]]-history[[#This Row],[Total Card Trader]]</f>
        <v>-7.2800000000000011</v>
      </c>
      <c r="K524" s="6">
        <f>history[[#This Row],[Total  MKM]]/history[[#This Row],[Total Card Trader]]</f>
        <v>0.85224274406332456</v>
      </c>
    </row>
    <row r="525" spans="1:11">
      <c r="A525" s="1" t="s">
        <v>2</v>
      </c>
      <c r="B525" s="2">
        <v>45863.869174618056</v>
      </c>
      <c r="C525">
        <v>15</v>
      </c>
      <c r="D525">
        <v>23.39</v>
      </c>
      <c r="E525" s="3">
        <v>20</v>
      </c>
      <c r="F525" s="1" t="s">
        <v>59</v>
      </c>
      <c r="G525" s="5">
        <f>_xlfn.XLOOKUP(history[[#This Row],[First Word]], Table4_2[First Word], Table4_2[Qty], "No encontrado")</f>
        <v>1</v>
      </c>
      <c r="H525" s="1">
        <f>history[[#This Row],[Qty]]*history[[#This Row],[MKM]]</f>
        <v>15</v>
      </c>
      <c r="I525" s="1">
        <f>history[[#This Row],[Qty]]*history[[#This Row],[Card Trader]]</f>
        <v>23.39</v>
      </c>
      <c r="J525" s="1">
        <f>history[[#This Row],[Total  MKM]]-history[[#This Row],[Total Card Trader]]</f>
        <v>-8.39</v>
      </c>
      <c r="K525" s="6">
        <f>history[[#This Row],[Total  MKM]]/history[[#This Row],[Total Card Trader]]</f>
        <v>0.64129970072680631</v>
      </c>
    </row>
    <row r="526" spans="1:11">
      <c r="A526" s="1" t="s">
        <v>3</v>
      </c>
      <c r="B526" s="2">
        <v>45863.869174618056</v>
      </c>
      <c r="C526">
        <v>14.95</v>
      </c>
      <c r="D526">
        <v>19.25</v>
      </c>
      <c r="E526" s="3">
        <v>14</v>
      </c>
      <c r="F526" s="1" t="s">
        <v>73</v>
      </c>
      <c r="G526" s="5">
        <f>_xlfn.XLOOKUP(history[[#This Row],[First Word]], Table4_2[First Word], Table4_2[Qty], "No encontrado")</f>
        <v>2</v>
      </c>
      <c r="H526" s="1">
        <f>history[[#This Row],[Qty]]*history[[#This Row],[MKM]]</f>
        <v>29.9</v>
      </c>
      <c r="I526" s="1">
        <f>history[[#This Row],[Qty]]*history[[#This Row],[Card Trader]]</f>
        <v>38.5</v>
      </c>
      <c r="J526" s="1">
        <f>history[[#This Row],[Total  MKM]]-history[[#This Row],[Total Card Trader]]</f>
        <v>-8.6000000000000014</v>
      </c>
      <c r="K526" s="6">
        <f>history[[#This Row],[Total  MKM]]/history[[#This Row],[Total Card Trader]]</f>
        <v>0.77662337662337655</v>
      </c>
    </row>
    <row r="527" spans="1:11">
      <c r="A527" s="1" t="s">
        <v>4</v>
      </c>
      <c r="B527" s="2">
        <v>45863.869174618056</v>
      </c>
      <c r="C527">
        <v>15.99</v>
      </c>
      <c r="D527">
        <v>13.22</v>
      </c>
      <c r="E527" s="3">
        <v>16</v>
      </c>
      <c r="F527" s="1" t="s">
        <v>75</v>
      </c>
      <c r="G527" s="5">
        <f>_xlfn.XLOOKUP(history[[#This Row],[First Word]], Table4_2[First Word], Table4_2[Qty], "No encontrado")</f>
        <v>2</v>
      </c>
      <c r="H527" s="1">
        <f>history[[#This Row],[Qty]]*history[[#This Row],[MKM]]</f>
        <v>31.98</v>
      </c>
      <c r="I527" s="1">
        <f>history[[#This Row],[Qty]]*history[[#This Row],[Card Trader]]</f>
        <v>26.44</v>
      </c>
      <c r="J527" s="1">
        <f>history[[#This Row],[Total  MKM]]-history[[#This Row],[Total Card Trader]]</f>
        <v>5.5399999999999991</v>
      </c>
      <c r="K527" s="6">
        <f>history[[#This Row],[Total  MKM]]/history[[#This Row],[Total Card Trader]]</f>
        <v>1.2095310136157338</v>
      </c>
    </row>
    <row r="528" spans="1:11">
      <c r="A528" s="1" t="s">
        <v>5</v>
      </c>
      <c r="B528" s="2">
        <v>45863.869174618056</v>
      </c>
      <c r="C528">
        <v>16</v>
      </c>
      <c r="D528">
        <v>25.84</v>
      </c>
      <c r="E528" s="3">
        <v>16</v>
      </c>
      <c r="F528" s="1" t="s">
        <v>58</v>
      </c>
      <c r="G528" s="5">
        <f>_xlfn.XLOOKUP(history[[#This Row],[First Word]], Table4_2[First Word], Table4_2[Qty], "No encontrado")</f>
        <v>2</v>
      </c>
      <c r="H528" s="1">
        <f>history[[#This Row],[Qty]]*history[[#This Row],[MKM]]</f>
        <v>32</v>
      </c>
      <c r="I528" s="1">
        <f>history[[#This Row],[Qty]]*history[[#This Row],[Card Trader]]</f>
        <v>51.68</v>
      </c>
      <c r="J528" s="1">
        <f>history[[#This Row],[Total  MKM]]-history[[#This Row],[Total Card Trader]]</f>
        <v>-19.68</v>
      </c>
      <c r="K528" s="6">
        <f>history[[#This Row],[Total  MKM]]/history[[#This Row],[Total Card Trader]]</f>
        <v>0.61919504643962853</v>
      </c>
    </row>
    <row r="529" spans="1:11">
      <c r="A529" s="1" t="s">
        <v>0</v>
      </c>
      <c r="B529" s="2">
        <v>45863.879590659722</v>
      </c>
      <c r="C529">
        <v>74.989999999999995</v>
      </c>
      <c r="D529">
        <v>66.260000000000005</v>
      </c>
      <c r="E529" s="3">
        <v>65</v>
      </c>
      <c r="F529" s="1" t="s">
        <v>60</v>
      </c>
      <c r="G529" s="5">
        <f>_xlfn.XLOOKUP(history[[#This Row],[First Word]], Table4_2[First Word], Table4_2[Qty], "No encontrado")</f>
        <v>2</v>
      </c>
      <c r="H529" s="1">
        <f>history[[#This Row],[Qty]]*history[[#This Row],[MKM]]</f>
        <v>149.97999999999999</v>
      </c>
      <c r="I529" s="1">
        <f>history[[#This Row],[Qty]]*history[[#This Row],[Card Trader]]</f>
        <v>132.52000000000001</v>
      </c>
      <c r="J529" s="1">
        <f>history[[#This Row],[Total  MKM]]-history[[#This Row],[Total Card Trader]]</f>
        <v>17.45999999999998</v>
      </c>
      <c r="K529" s="6">
        <f>history[[#This Row],[Total  MKM]]/history[[#This Row],[Total Card Trader]]</f>
        <v>1.1317536975550859</v>
      </c>
    </row>
    <row r="530" spans="1:11">
      <c r="A530" s="1" t="s">
        <v>1</v>
      </c>
      <c r="B530" s="2">
        <v>45863.879590659722</v>
      </c>
      <c r="C530">
        <v>41.99</v>
      </c>
      <c r="D530">
        <v>49.27</v>
      </c>
      <c r="E530" s="3">
        <v>38</v>
      </c>
      <c r="F530" s="1" t="s">
        <v>68</v>
      </c>
      <c r="G530" s="5">
        <f>_xlfn.XLOOKUP(history[[#This Row],[First Word]], Table4_2[First Word], Table4_2[Qty], "No encontrado")</f>
        <v>1</v>
      </c>
      <c r="H530" s="1">
        <f>history[[#This Row],[Qty]]*history[[#This Row],[MKM]]</f>
        <v>41.99</v>
      </c>
      <c r="I530" s="1">
        <f>history[[#This Row],[Qty]]*history[[#This Row],[Card Trader]]</f>
        <v>49.27</v>
      </c>
      <c r="J530" s="1">
        <f>history[[#This Row],[Total  MKM]]-history[[#This Row],[Total Card Trader]]</f>
        <v>-7.2800000000000011</v>
      </c>
      <c r="K530" s="6">
        <f>history[[#This Row],[Total  MKM]]/history[[#This Row],[Total Card Trader]]</f>
        <v>0.85224274406332456</v>
      </c>
    </row>
    <row r="531" spans="1:11">
      <c r="A531" s="1" t="s">
        <v>2</v>
      </c>
      <c r="B531" s="2">
        <v>45863.879590659722</v>
      </c>
      <c r="C531">
        <v>15</v>
      </c>
      <c r="D531">
        <v>23.39</v>
      </c>
      <c r="E531" s="3">
        <v>20</v>
      </c>
      <c r="F531" s="1" t="s">
        <v>59</v>
      </c>
      <c r="G531" s="5">
        <f>_xlfn.XLOOKUP(history[[#This Row],[First Word]], Table4_2[First Word], Table4_2[Qty], "No encontrado")</f>
        <v>1</v>
      </c>
      <c r="H531" s="1">
        <f>history[[#This Row],[Qty]]*history[[#This Row],[MKM]]</f>
        <v>15</v>
      </c>
      <c r="I531" s="1">
        <f>history[[#This Row],[Qty]]*history[[#This Row],[Card Trader]]</f>
        <v>23.39</v>
      </c>
      <c r="J531" s="1">
        <f>history[[#This Row],[Total  MKM]]-history[[#This Row],[Total Card Trader]]</f>
        <v>-8.39</v>
      </c>
      <c r="K531" s="6">
        <f>history[[#This Row],[Total  MKM]]/history[[#This Row],[Total Card Trader]]</f>
        <v>0.64129970072680631</v>
      </c>
    </row>
    <row r="532" spans="1:11">
      <c r="A532" s="1" t="s">
        <v>3</v>
      </c>
      <c r="B532" s="2">
        <v>45863.879590659722</v>
      </c>
      <c r="C532">
        <v>14.95</v>
      </c>
      <c r="D532">
        <v>19.25</v>
      </c>
      <c r="E532" s="3">
        <v>14</v>
      </c>
      <c r="F532" s="1" t="s">
        <v>73</v>
      </c>
      <c r="G532" s="5">
        <f>_xlfn.XLOOKUP(history[[#This Row],[First Word]], Table4_2[First Word], Table4_2[Qty], "No encontrado")</f>
        <v>2</v>
      </c>
      <c r="H532" s="1">
        <f>history[[#This Row],[Qty]]*history[[#This Row],[MKM]]</f>
        <v>29.9</v>
      </c>
      <c r="I532" s="1">
        <f>history[[#This Row],[Qty]]*history[[#This Row],[Card Trader]]</f>
        <v>38.5</v>
      </c>
      <c r="J532" s="1">
        <f>history[[#This Row],[Total  MKM]]-history[[#This Row],[Total Card Trader]]</f>
        <v>-8.6000000000000014</v>
      </c>
      <c r="K532" s="6">
        <f>history[[#This Row],[Total  MKM]]/history[[#This Row],[Total Card Trader]]</f>
        <v>0.77662337662337655</v>
      </c>
    </row>
    <row r="533" spans="1:11">
      <c r="A533" s="1" t="s">
        <v>4</v>
      </c>
      <c r="B533" s="2">
        <v>45863.879590659722</v>
      </c>
      <c r="C533">
        <v>15.99</v>
      </c>
      <c r="D533">
        <v>13.22</v>
      </c>
      <c r="E533" s="3">
        <v>16</v>
      </c>
      <c r="F533" s="1" t="s">
        <v>75</v>
      </c>
      <c r="G533" s="5">
        <f>_xlfn.XLOOKUP(history[[#This Row],[First Word]], Table4_2[First Word], Table4_2[Qty], "No encontrado")</f>
        <v>2</v>
      </c>
      <c r="H533" s="1">
        <f>history[[#This Row],[Qty]]*history[[#This Row],[MKM]]</f>
        <v>31.98</v>
      </c>
      <c r="I533" s="1">
        <f>history[[#This Row],[Qty]]*history[[#This Row],[Card Trader]]</f>
        <v>26.44</v>
      </c>
      <c r="J533" s="1">
        <f>history[[#This Row],[Total  MKM]]-history[[#This Row],[Total Card Trader]]</f>
        <v>5.5399999999999991</v>
      </c>
      <c r="K533" s="6">
        <f>history[[#This Row],[Total  MKM]]/history[[#This Row],[Total Card Trader]]</f>
        <v>1.2095310136157338</v>
      </c>
    </row>
    <row r="534" spans="1:11">
      <c r="A534" s="1" t="s">
        <v>5</v>
      </c>
      <c r="B534" s="2">
        <v>45863.879590659722</v>
      </c>
      <c r="C534">
        <v>16</v>
      </c>
      <c r="D534">
        <v>25.84</v>
      </c>
      <c r="E534" s="3">
        <v>16</v>
      </c>
      <c r="F534" s="1" t="s">
        <v>58</v>
      </c>
      <c r="G534" s="5">
        <f>_xlfn.XLOOKUP(history[[#This Row],[First Word]], Table4_2[First Word], Table4_2[Qty], "No encontrado")</f>
        <v>2</v>
      </c>
      <c r="H534" s="1">
        <f>history[[#This Row],[Qty]]*history[[#This Row],[MKM]]</f>
        <v>32</v>
      </c>
      <c r="I534" s="1">
        <f>history[[#This Row],[Qty]]*history[[#This Row],[Card Trader]]</f>
        <v>51.68</v>
      </c>
      <c r="J534" s="1">
        <f>history[[#This Row],[Total  MKM]]-history[[#This Row],[Total Card Trader]]</f>
        <v>-19.68</v>
      </c>
      <c r="K534" s="6">
        <f>history[[#This Row],[Total  MKM]]/history[[#This Row],[Total Card Trader]]</f>
        <v>0.61919504643962853</v>
      </c>
    </row>
    <row r="535" spans="1:11">
      <c r="A535" s="1" t="s">
        <v>0</v>
      </c>
      <c r="B535" s="2">
        <v>45863.890004143519</v>
      </c>
      <c r="C535">
        <v>74.989999999999995</v>
      </c>
      <c r="D535">
        <v>66.260000000000005</v>
      </c>
      <c r="E535" s="3">
        <v>65</v>
      </c>
      <c r="F535" s="1" t="s">
        <v>60</v>
      </c>
      <c r="G535" s="5">
        <f>_xlfn.XLOOKUP(history[[#This Row],[First Word]], Table4_2[First Word], Table4_2[Qty], "No encontrado")</f>
        <v>2</v>
      </c>
      <c r="H535" s="1">
        <f>history[[#This Row],[Qty]]*history[[#This Row],[MKM]]</f>
        <v>149.97999999999999</v>
      </c>
      <c r="I535" s="1">
        <f>history[[#This Row],[Qty]]*history[[#This Row],[Card Trader]]</f>
        <v>132.52000000000001</v>
      </c>
      <c r="J535" s="1">
        <f>history[[#This Row],[Total  MKM]]-history[[#This Row],[Total Card Trader]]</f>
        <v>17.45999999999998</v>
      </c>
      <c r="K535" s="6">
        <f>history[[#This Row],[Total  MKM]]/history[[#This Row],[Total Card Trader]]</f>
        <v>1.1317536975550859</v>
      </c>
    </row>
    <row r="536" spans="1:11">
      <c r="A536" s="1" t="s">
        <v>1</v>
      </c>
      <c r="B536" s="2">
        <v>45863.890004143519</v>
      </c>
      <c r="C536">
        <v>41.99</v>
      </c>
      <c r="D536">
        <v>49.27</v>
      </c>
      <c r="E536" s="3">
        <v>38</v>
      </c>
      <c r="F536" s="1" t="s">
        <v>68</v>
      </c>
      <c r="G536" s="5">
        <f>_xlfn.XLOOKUP(history[[#This Row],[First Word]], Table4_2[First Word], Table4_2[Qty], "No encontrado")</f>
        <v>1</v>
      </c>
      <c r="H536" s="1">
        <f>history[[#This Row],[Qty]]*history[[#This Row],[MKM]]</f>
        <v>41.99</v>
      </c>
      <c r="I536" s="1">
        <f>history[[#This Row],[Qty]]*history[[#This Row],[Card Trader]]</f>
        <v>49.27</v>
      </c>
      <c r="J536" s="1">
        <f>history[[#This Row],[Total  MKM]]-history[[#This Row],[Total Card Trader]]</f>
        <v>-7.2800000000000011</v>
      </c>
      <c r="K536" s="6">
        <f>history[[#This Row],[Total  MKM]]/history[[#This Row],[Total Card Trader]]</f>
        <v>0.85224274406332456</v>
      </c>
    </row>
    <row r="537" spans="1:11">
      <c r="A537" s="1" t="s">
        <v>2</v>
      </c>
      <c r="B537" s="2">
        <v>45863.890004143519</v>
      </c>
      <c r="C537">
        <v>15</v>
      </c>
      <c r="D537">
        <v>23.39</v>
      </c>
      <c r="E537" s="3">
        <v>20</v>
      </c>
      <c r="F537" s="1" t="s">
        <v>59</v>
      </c>
      <c r="G537" s="5">
        <f>_xlfn.XLOOKUP(history[[#This Row],[First Word]], Table4_2[First Word], Table4_2[Qty], "No encontrado")</f>
        <v>1</v>
      </c>
      <c r="H537" s="1">
        <f>history[[#This Row],[Qty]]*history[[#This Row],[MKM]]</f>
        <v>15</v>
      </c>
      <c r="I537" s="1">
        <f>history[[#This Row],[Qty]]*history[[#This Row],[Card Trader]]</f>
        <v>23.39</v>
      </c>
      <c r="J537" s="1">
        <f>history[[#This Row],[Total  MKM]]-history[[#This Row],[Total Card Trader]]</f>
        <v>-8.39</v>
      </c>
      <c r="K537" s="6">
        <f>history[[#This Row],[Total  MKM]]/history[[#This Row],[Total Card Trader]]</f>
        <v>0.64129970072680631</v>
      </c>
    </row>
    <row r="538" spans="1:11">
      <c r="A538" s="1" t="s">
        <v>3</v>
      </c>
      <c r="B538" s="2">
        <v>45863.890004143519</v>
      </c>
      <c r="C538">
        <v>14.95</v>
      </c>
      <c r="D538">
        <v>19.25</v>
      </c>
      <c r="E538" s="3">
        <v>14</v>
      </c>
      <c r="F538" s="1" t="s">
        <v>73</v>
      </c>
      <c r="G538" s="5">
        <f>_xlfn.XLOOKUP(history[[#This Row],[First Word]], Table4_2[First Word], Table4_2[Qty], "No encontrado")</f>
        <v>2</v>
      </c>
      <c r="H538" s="1">
        <f>history[[#This Row],[Qty]]*history[[#This Row],[MKM]]</f>
        <v>29.9</v>
      </c>
      <c r="I538" s="1">
        <f>history[[#This Row],[Qty]]*history[[#This Row],[Card Trader]]</f>
        <v>38.5</v>
      </c>
      <c r="J538" s="1">
        <f>history[[#This Row],[Total  MKM]]-history[[#This Row],[Total Card Trader]]</f>
        <v>-8.6000000000000014</v>
      </c>
      <c r="K538" s="6">
        <f>history[[#This Row],[Total  MKM]]/history[[#This Row],[Total Card Trader]]</f>
        <v>0.77662337662337655</v>
      </c>
    </row>
    <row r="539" spans="1:11">
      <c r="A539" s="1" t="s">
        <v>4</v>
      </c>
      <c r="B539" s="2">
        <v>45863.890004143519</v>
      </c>
      <c r="C539">
        <v>15.99</v>
      </c>
      <c r="D539">
        <v>13.22</v>
      </c>
      <c r="E539" s="3">
        <v>16</v>
      </c>
      <c r="F539" s="1" t="s">
        <v>75</v>
      </c>
      <c r="G539" s="5">
        <f>_xlfn.XLOOKUP(history[[#This Row],[First Word]], Table4_2[First Word], Table4_2[Qty], "No encontrado")</f>
        <v>2</v>
      </c>
      <c r="H539" s="1">
        <f>history[[#This Row],[Qty]]*history[[#This Row],[MKM]]</f>
        <v>31.98</v>
      </c>
      <c r="I539" s="1">
        <f>history[[#This Row],[Qty]]*history[[#This Row],[Card Trader]]</f>
        <v>26.44</v>
      </c>
      <c r="J539" s="1">
        <f>history[[#This Row],[Total  MKM]]-history[[#This Row],[Total Card Trader]]</f>
        <v>5.5399999999999991</v>
      </c>
      <c r="K539" s="6">
        <f>history[[#This Row],[Total  MKM]]/history[[#This Row],[Total Card Trader]]</f>
        <v>1.2095310136157338</v>
      </c>
    </row>
    <row r="540" spans="1:11">
      <c r="A540" s="1" t="s">
        <v>5</v>
      </c>
      <c r="B540" s="2">
        <v>45863.890004143519</v>
      </c>
      <c r="C540">
        <v>16</v>
      </c>
      <c r="D540">
        <v>25.84</v>
      </c>
      <c r="E540" s="3">
        <v>16</v>
      </c>
      <c r="F540" s="1" t="s">
        <v>58</v>
      </c>
      <c r="G540" s="5">
        <f>_xlfn.XLOOKUP(history[[#This Row],[First Word]], Table4_2[First Word], Table4_2[Qty], "No encontrado")</f>
        <v>2</v>
      </c>
      <c r="H540" s="1">
        <f>history[[#This Row],[Qty]]*history[[#This Row],[MKM]]</f>
        <v>32</v>
      </c>
      <c r="I540" s="1">
        <f>history[[#This Row],[Qty]]*history[[#This Row],[Card Trader]]</f>
        <v>51.68</v>
      </c>
      <c r="J540" s="1">
        <f>history[[#This Row],[Total  MKM]]-history[[#This Row],[Total Card Trader]]</f>
        <v>-19.68</v>
      </c>
      <c r="K540" s="6">
        <f>history[[#This Row],[Total  MKM]]/history[[#This Row],[Total Card Trader]]</f>
        <v>0.61919504643962853</v>
      </c>
    </row>
    <row r="541" spans="1:11">
      <c r="A541" s="1" t="s">
        <v>0</v>
      </c>
      <c r="B541" s="2">
        <v>45863.900418483798</v>
      </c>
      <c r="C541">
        <v>74.989999999999995</v>
      </c>
      <c r="D541">
        <v>66.260000000000005</v>
      </c>
      <c r="E541" s="3">
        <v>65</v>
      </c>
      <c r="F541" s="1" t="s">
        <v>60</v>
      </c>
      <c r="G541" s="5">
        <f>_xlfn.XLOOKUP(history[[#This Row],[First Word]], Table4_2[First Word], Table4_2[Qty], "No encontrado")</f>
        <v>2</v>
      </c>
      <c r="H541" s="1">
        <f>history[[#This Row],[Qty]]*history[[#This Row],[MKM]]</f>
        <v>149.97999999999999</v>
      </c>
      <c r="I541" s="1">
        <f>history[[#This Row],[Qty]]*history[[#This Row],[Card Trader]]</f>
        <v>132.52000000000001</v>
      </c>
      <c r="J541" s="1">
        <f>history[[#This Row],[Total  MKM]]-history[[#This Row],[Total Card Trader]]</f>
        <v>17.45999999999998</v>
      </c>
      <c r="K541" s="6">
        <f>history[[#This Row],[Total  MKM]]/history[[#This Row],[Total Card Trader]]</f>
        <v>1.1317536975550859</v>
      </c>
    </row>
    <row r="542" spans="1:11">
      <c r="A542" s="1" t="s">
        <v>1</v>
      </c>
      <c r="B542" s="2">
        <v>45863.900418483798</v>
      </c>
      <c r="C542">
        <v>41.99</v>
      </c>
      <c r="D542">
        <v>49.27</v>
      </c>
      <c r="E542" s="3">
        <v>38</v>
      </c>
      <c r="F542" s="1" t="s">
        <v>68</v>
      </c>
      <c r="G542" s="5">
        <f>_xlfn.XLOOKUP(history[[#This Row],[First Word]], Table4_2[First Word], Table4_2[Qty], "No encontrado")</f>
        <v>1</v>
      </c>
      <c r="H542" s="1">
        <f>history[[#This Row],[Qty]]*history[[#This Row],[MKM]]</f>
        <v>41.99</v>
      </c>
      <c r="I542" s="1">
        <f>history[[#This Row],[Qty]]*history[[#This Row],[Card Trader]]</f>
        <v>49.27</v>
      </c>
      <c r="J542" s="1">
        <f>history[[#This Row],[Total  MKM]]-history[[#This Row],[Total Card Trader]]</f>
        <v>-7.2800000000000011</v>
      </c>
      <c r="K542" s="6">
        <f>history[[#This Row],[Total  MKM]]/history[[#This Row],[Total Card Trader]]</f>
        <v>0.85224274406332456</v>
      </c>
    </row>
    <row r="543" spans="1:11">
      <c r="A543" s="1" t="s">
        <v>2</v>
      </c>
      <c r="B543" s="2">
        <v>45863.900418483798</v>
      </c>
      <c r="C543">
        <v>15</v>
      </c>
      <c r="D543">
        <v>23.39</v>
      </c>
      <c r="E543" s="3">
        <v>20</v>
      </c>
      <c r="F543" s="1" t="s">
        <v>59</v>
      </c>
      <c r="G543" s="5">
        <f>_xlfn.XLOOKUP(history[[#This Row],[First Word]], Table4_2[First Word], Table4_2[Qty], "No encontrado")</f>
        <v>1</v>
      </c>
      <c r="H543" s="1">
        <f>history[[#This Row],[Qty]]*history[[#This Row],[MKM]]</f>
        <v>15</v>
      </c>
      <c r="I543" s="1">
        <f>history[[#This Row],[Qty]]*history[[#This Row],[Card Trader]]</f>
        <v>23.39</v>
      </c>
      <c r="J543" s="1">
        <f>history[[#This Row],[Total  MKM]]-history[[#This Row],[Total Card Trader]]</f>
        <v>-8.39</v>
      </c>
      <c r="K543" s="6">
        <f>history[[#This Row],[Total  MKM]]/history[[#This Row],[Total Card Trader]]</f>
        <v>0.64129970072680631</v>
      </c>
    </row>
    <row r="544" spans="1:11">
      <c r="A544" s="1" t="s">
        <v>3</v>
      </c>
      <c r="B544" s="2">
        <v>45863.900418483798</v>
      </c>
      <c r="C544">
        <v>14.95</v>
      </c>
      <c r="D544">
        <v>19.25</v>
      </c>
      <c r="E544" s="3">
        <v>14</v>
      </c>
      <c r="F544" s="1" t="s">
        <v>73</v>
      </c>
      <c r="G544" s="5">
        <f>_xlfn.XLOOKUP(history[[#This Row],[First Word]], Table4_2[First Word], Table4_2[Qty], "No encontrado")</f>
        <v>2</v>
      </c>
      <c r="H544" s="1">
        <f>history[[#This Row],[Qty]]*history[[#This Row],[MKM]]</f>
        <v>29.9</v>
      </c>
      <c r="I544" s="1">
        <f>history[[#This Row],[Qty]]*history[[#This Row],[Card Trader]]</f>
        <v>38.5</v>
      </c>
      <c r="J544" s="1">
        <f>history[[#This Row],[Total  MKM]]-history[[#This Row],[Total Card Trader]]</f>
        <v>-8.6000000000000014</v>
      </c>
      <c r="K544" s="6">
        <f>history[[#This Row],[Total  MKM]]/history[[#This Row],[Total Card Trader]]</f>
        <v>0.77662337662337655</v>
      </c>
    </row>
    <row r="545" spans="1:11">
      <c r="A545" s="1" t="s">
        <v>4</v>
      </c>
      <c r="B545" s="2">
        <v>45863.900418483798</v>
      </c>
      <c r="C545">
        <v>15.99</v>
      </c>
      <c r="D545">
        <v>13.22</v>
      </c>
      <c r="E545" s="3">
        <v>16</v>
      </c>
      <c r="F545" s="1" t="s">
        <v>75</v>
      </c>
      <c r="G545" s="5">
        <f>_xlfn.XLOOKUP(history[[#This Row],[First Word]], Table4_2[First Word], Table4_2[Qty], "No encontrado")</f>
        <v>2</v>
      </c>
      <c r="H545" s="1">
        <f>history[[#This Row],[Qty]]*history[[#This Row],[MKM]]</f>
        <v>31.98</v>
      </c>
      <c r="I545" s="1">
        <f>history[[#This Row],[Qty]]*history[[#This Row],[Card Trader]]</f>
        <v>26.44</v>
      </c>
      <c r="J545" s="1">
        <f>history[[#This Row],[Total  MKM]]-history[[#This Row],[Total Card Trader]]</f>
        <v>5.5399999999999991</v>
      </c>
      <c r="K545" s="6">
        <f>history[[#This Row],[Total  MKM]]/history[[#This Row],[Total Card Trader]]</f>
        <v>1.2095310136157338</v>
      </c>
    </row>
    <row r="546" spans="1:11">
      <c r="A546" s="1" t="s">
        <v>5</v>
      </c>
      <c r="B546" s="2">
        <v>45863.900418483798</v>
      </c>
      <c r="C546">
        <v>16</v>
      </c>
      <c r="D546">
        <v>25.84</v>
      </c>
      <c r="E546" s="3">
        <v>16</v>
      </c>
      <c r="F546" s="1" t="s">
        <v>58</v>
      </c>
      <c r="G546" s="5">
        <f>_xlfn.XLOOKUP(history[[#This Row],[First Word]], Table4_2[First Word], Table4_2[Qty], "No encontrado")</f>
        <v>2</v>
      </c>
      <c r="H546" s="1">
        <f>history[[#This Row],[Qty]]*history[[#This Row],[MKM]]</f>
        <v>32</v>
      </c>
      <c r="I546" s="1">
        <f>history[[#This Row],[Qty]]*history[[#This Row],[Card Trader]]</f>
        <v>51.68</v>
      </c>
      <c r="J546" s="1">
        <f>history[[#This Row],[Total  MKM]]-history[[#This Row],[Total Card Trader]]</f>
        <v>-19.68</v>
      </c>
      <c r="K546" s="6">
        <f>history[[#This Row],[Total  MKM]]/history[[#This Row],[Total Card Trader]]</f>
        <v>0.61919504643962853</v>
      </c>
    </row>
    <row r="547" spans="1:11">
      <c r="A547" s="1" t="s">
        <v>0</v>
      </c>
      <c r="B547" s="2">
        <v>45863.910839618053</v>
      </c>
      <c r="C547">
        <v>74.989999999999995</v>
      </c>
      <c r="D547">
        <v>66.260000000000005</v>
      </c>
      <c r="E547" s="3">
        <v>65</v>
      </c>
      <c r="F547" s="1" t="s">
        <v>60</v>
      </c>
      <c r="G547" s="5">
        <f>_xlfn.XLOOKUP(history[[#This Row],[First Word]], Table4_2[First Word], Table4_2[Qty], "No encontrado")</f>
        <v>2</v>
      </c>
      <c r="H547" s="1">
        <f>history[[#This Row],[Qty]]*history[[#This Row],[MKM]]</f>
        <v>149.97999999999999</v>
      </c>
      <c r="I547" s="1">
        <f>history[[#This Row],[Qty]]*history[[#This Row],[Card Trader]]</f>
        <v>132.52000000000001</v>
      </c>
      <c r="J547" s="1">
        <f>history[[#This Row],[Total  MKM]]-history[[#This Row],[Total Card Trader]]</f>
        <v>17.45999999999998</v>
      </c>
      <c r="K547" s="6">
        <f>history[[#This Row],[Total  MKM]]/history[[#This Row],[Total Card Trader]]</f>
        <v>1.1317536975550859</v>
      </c>
    </row>
    <row r="548" spans="1:11">
      <c r="A548" s="1" t="s">
        <v>1</v>
      </c>
      <c r="B548" s="2">
        <v>45863.910839618053</v>
      </c>
      <c r="C548">
        <v>41.99</v>
      </c>
      <c r="D548">
        <v>49.27</v>
      </c>
      <c r="E548" s="3">
        <v>38</v>
      </c>
      <c r="F548" s="1" t="s">
        <v>68</v>
      </c>
      <c r="G548" s="5">
        <f>_xlfn.XLOOKUP(history[[#This Row],[First Word]], Table4_2[First Word], Table4_2[Qty], "No encontrado")</f>
        <v>1</v>
      </c>
      <c r="H548" s="1">
        <f>history[[#This Row],[Qty]]*history[[#This Row],[MKM]]</f>
        <v>41.99</v>
      </c>
      <c r="I548" s="1">
        <f>history[[#This Row],[Qty]]*history[[#This Row],[Card Trader]]</f>
        <v>49.27</v>
      </c>
      <c r="J548" s="1">
        <f>history[[#This Row],[Total  MKM]]-history[[#This Row],[Total Card Trader]]</f>
        <v>-7.2800000000000011</v>
      </c>
      <c r="K548" s="6">
        <f>history[[#This Row],[Total  MKM]]/history[[#This Row],[Total Card Trader]]</f>
        <v>0.85224274406332456</v>
      </c>
    </row>
    <row r="549" spans="1:11">
      <c r="A549" s="1" t="s">
        <v>2</v>
      </c>
      <c r="B549" s="2">
        <v>45863.910839618053</v>
      </c>
      <c r="C549">
        <v>15</v>
      </c>
      <c r="D549">
        <v>23.39</v>
      </c>
      <c r="E549" s="3">
        <v>20</v>
      </c>
      <c r="F549" s="1" t="s">
        <v>59</v>
      </c>
      <c r="G549" s="5">
        <f>_xlfn.XLOOKUP(history[[#This Row],[First Word]], Table4_2[First Word], Table4_2[Qty], "No encontrado")</f>
        <v>1</v>
      </c>
      <c r="H549" s="1">
        <f>history[[#This Row],[Qty]]*history[[#This Row],[MKM]]</f>
        <v>15</v>
      </c>
      <c r="I549" s="1">
        <f>history[[#This Row],[Qty]]*history[[#This Row],[Card Trader]]</f>
        <v>23.39</v>
      </c>
      <c r="J549" s="1">
        <f>history[[#This Row],[Total  MKM]]-history[[#This Row],[Total Card Trader]]</f>
        <v>-8.39</v>
      </c>
      <c r="K549" s="6">
        <f>history[[#This Row],[Total  MKM]]/history[[#This Row],[Total Card Trader]]</f>
        <v>0.64129970072680631</v>
      </c>
    </row>
    <row r="550" spans="1:11">
      <c r="A550" s="1" t="s">
        <v>3</v>
      </c>
      <c r="B550" s="2">
        <v>45863.910839618053</v>
      </c>
      <c r="C550">
        <v>14.95</v>
      </c>
      <c r="D550">
        <v>19.25</v>
      </c>
      <c r="E550" s="3">
        <v>14</v>
      </c>
      <c r="F550" s="1" t="s">
        <v>73</v>
      </c>
      <c r="G550" s="5">
        <f>_xlfn.XLOOKUP(history[[#This Row],[First Word]], Table4_2[First Word], Table4_2[Qty], "No encontrado")</f>
        <v>2</v>
      </c>
      <c r="H550" s="1">
        <f>history[[#This Row],[Qty]]*history[[#This Row],[MKM]]</f>
        <v>29.9</v>
      </c>
      <c r="I550" s="1">
        <f>history[[#This Row],[Qty]]*history[[#This Row],[Card Trader]]</f>
        <v>38.5</v>
      </c>
      <c r="J550" s="1">
        <f>history[[#This Row],[Total  MKM]]-history[[#This Row],[Total Card Trader]]</f>
        <v>-8.6000000000000014</v>
      </c>
      <c r="K550" s="6">
        <f>history[[#This Row],[Total  MKM]]/history[[#This Row],[Total Card Trader]]</f>
        <v>0.77662337662337655</v>
      </c>
    </row>
    <row r="551" spans="1:11">
      <c r="A551" s="1" t="s">
        <v>4</v>
      </c>
      <c r="B551" s="2">
        <v>45863.910839618053</v>
      </c>
      <c r="C551">
        <v>15.99</v>
      </c>
      <c r="D551">
        <v>13.22</v>
      </c>
      <c r="E551" s="3">
        <v>16</v>
      </c>
      <c r="F551" s="1" t="s">
        <v>75</v>
      </c>
      <c r="G551" s="5">
        <f>_xlfn.XLOOKUP(history[[#This Row],[First Word]], Table4_2[First Word], Table4_2[Qty], "No encontrado")</f>
        <v>2</v>
      </c>
      <c r="H551" s="1">
        <f>history[[#This Row],[Qty]]*history[[#This Row],[MKM]]</f>
        <v>31.98</v>
      </c>
      <c r="I551" s="1">
        <f>history[[#This Row],[Qty]]*history[[#This Row],[Card Trader]]</f>
        <v>26.44</v>
      </c>
      <c r="J551" s="1">
        <f>history[[#This Row],[Total  MKM]]-history[[#This Row],[Total Card Trader]]</f>
        <v>5.5399999999999991</v>
      </c>
      <c r="K551" s="6">
        <f>history[[#This Row],[Total  MKM]]/history[[#This Row],[Total Card Trader]]</f>
        <v>1.2095310136157338</v>
      </c>
    </row>
    <row r="552" spans="1:11">
      <c r="A552" s="1" t="s">
        <v>5</v>
      </c>
      <c r="B552" s="2">
        <v>45863.910839618053</v>
      </c>
      <c r="C552">
        <v>16</v>
      </c>
      <c r="D552">
        <v>25.84</v>
      </c>
      <c r="E552" s="3">
        <v>16</v>
      </c>
      <c r="F552" s="1" t="s">
        <v>58</v>
      </c>
      <c r="G552" s="5">
        <f>_xlfn.XLOOKUP(history[[#This Row],[First Word]], Table4_2[First Word], Table4_2[Qty], "No encontrado")</f>
        <v>2</v>
      </c>
      <c r="H552" s="1">
        <f>history[[#This Row],[Qty]]*history[[#This Row],[MKM]]</f>
        <v>32</v>
      </c>
      <c r="I552" s="1">
        <f>history[[#This Row],[Qty]]*history[[#This Row],[Card Trader]]</f>
        <v>51.68</v>
      </c>
      <c r="J552" s="1">
        <f>history[[#This Row],[Total  MKM]]-history[[#This Row],[Total Card Trader]]</f>
        <v>-19.68</v>
      </c>
      <c r="K552" s="6">
        <f>history[[#This Row],[Total  MKM]]/history[[#This Row],[Total Card Trader]]</f>
        <v>0.61919504643962853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A63B-36F2-4002-9F15-5DC41AD0BB6A}">
  <dimension ref="A1:A39"/>
  <sheetViews>
    <sheetView workbookViewId="0">
      <selection activeCell="A2" sqref="A2:A39"/>
    </sheetView>
  </sheetViews>
  <sheetFormatPr defaultRowHeight="14.25"/>
  <cols>
    <col min="1" max="1" width="10.5" customWidth="1"/>
  </cols>
  <sheetData>
    <row r="1" spans="1:1">
      <c r="A1" t="s">
        <v>12</v>
      </c>
    </row>
    <row r="2" spans="1:1">
      <c r="A2" t="s">
        <v>201</v>
      </c>
    </row>
    <row r="3" spans="1:1">
      <c r="A3" t="s">
        <v>18</v>
      </c>
    </row>
    <row r="4" spans="1:1">
      <c r="A4" t="s">
        <v>19</v>
      </c>
    </row>
    <row r="5" spans="1:1">
      <c r="A5" t="s">
        <v>20</v>
      </c>
    </row>
    <row r="6" spans="1:1">
      <c r="A6" t="s">
        <v>21</v>
      </c>
    </row>
    <row r="7" spans="1:1">
      <c r="A7" t="s">
        <v>202</v>
      </c>
    </row>
    <row r="8" spans="1:1">
      <c r="A8" t="s">
        <v>22</v>
      </c>
    </row>
    <row r="9" spans="1:1">
      <c r="A9" t="s">
        <v>203</v>
      </c>
    </row>
    <row r="10" spans="1:1">
      <c r="A10" t="s">
        <v>204</v>
      </c>
    </row>
    <row r="11" spans="1:1">
      <c r="A11" t="s">
        <v>205</v>
      </c>
    </row>
    <row r="12" spans="1:1">
      <c r="A12" t="s">
        <v>206</v>
      </c>
    </row>
    <row r="13" spans="1:1">
      <c r="A13" t="s">
        <v>207</v>
      </c>
    </row>
    <row r="14" spans="1:1">
      <c r="A14" t="s">
        <v>208</v>
      </c>
    </row>
    <row r="15" spans="1:1">
      <c r="A15" t="s">
        <v>23</v>
      </c>
    </row>
    <row r="16" spans="1:1">
      <c r="A16" t="s">
        <v>24</v>
      </c>
    </row>
    <row r="17" spans="1:1">
      <c r="A17" t="s">
        <v>209</v>
      </c>
    </row>
    <row r="18" spans="1:1">
      <c r="A18" t="s">
        <v>210</v>
      </c>
    </row>
    <row r="19" spans="1:1">
      <c r="A19" t="s">
        <v>25</v>
      </c>
    </row>
    <row r="20" spans="1:1">
      <c r="A20" t="s">
        <v>26</v>
      </c>
    </row>
    <row r="21" spans="1:1">
      <c r="A21" t="s">
        <v>211</v>
      </c>
    </row>
    <row r="22" spans="1:1">
      <c r="A22" t="s">
        <v>212</v>
      </c>
    </row>
    <row r="23" spans="1:1">
      <c r="A23" t="s">
        <v>213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214</v>
      </c>
    </row>
    <row r="29" spans="1:1">
      <c r="A29" t="s">
        <v>215</v>
      </c>
    </row>
    <row r="30" spans="1:1">
      <c r="A30" t="s">
        <v>31</v>
      </c>
    </row>
    <row r="31" spans="1:1">
      <c r="A31" t="s">
        <v>32</v>
      </c>
    </row>
    <row r="32" spans="1:1">
      <c r="A32" t="s">
        <v>216</v>
      </c>
    </row>
    <row r="33" spans="1:1">
      <c r="A33" t="s">
        <v>217</v>
      </c>
    </row>
    <row r="34" spans="1:1">
      <c r="A34" t="s">
        <v>218</v>
      </c>
    </row>
    <row r="35" spans="1:1">
      <c r="A35" t="s">
        <v>33</v>
      </c>
    </row>
    <row r="36" spans="1:1">
      <c r="A36" t="s">
        <v>34</v>
      </c>
    </row>
    <row r="37" spans="1:1">
      <c r="A37" t="s">
        <v>219</v>
      </c>
    </row>
    <row r="38" spans="1:1">
      <c r="A38" t="s">
        <v>220</v>
      </c>
    </row>
    <row r="39" spans="1:1">
      <c r="A39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81AE-E26B-4C10-BE58-F62FEBE24FF5}">
  <dimension ref="A1:B28"/>
  <sheetViews>
    <sheetView workbookViewId="0">
      <selection activeCell="J32" sqref="J32"/>
    </sheetView>
  </sheetViews>
  <sheetFormatPr defaultRowHeight="14.25"/>
  <cols>
    <col min="1" max="1" width="17.5" bestFit="1" customWidth="1"/>
    <col min="2" max="2" width="11.125" bestFit="1" customWidth="1"/>
  </cols>
  <sheetData>
    <row r="1" spans="1:2">
      <c r="A1" t="s">
        <v>104</v>
      </c>
      <c r="B1" t="s">
        <v>256</v>
      </c>
    </row>
    <row r="2" spans="1:2">
      <c r="A2" s="1" t="s">
        <v>145</v>
      </c>
      <c r="B2" s="33">
        <v>6.29</v>
      </c>
    </row>
    <row r="3" spans="1:2">
      <c r="A3" s="1" t="s">
        <v>161</v>
      </c>
      <c r="B3" s="33">
        <v>21.22</v>
      </c>
    </row>
    <row r="4" spans="1:2">
      <c r="A4" s="1" t="s">
        <v>96</v>
      </c>
      <c r="B4" s="33">
        <v>41.06</v>
      </c>
    </row>
    <row r="5" spans="1:2">
      <c r="A5" s="1" t="s">
        <v>98</v>
      </c>
      <c r="B5" s="33">
        <v>55.92</v>
      </c>
    </row>
    <row r="6" spans="1:2">
      <c r="A6" s="1" t="s">
        <v>255</v>
      </c>
      <c r="B6" s="33">
        <v>1.86</v>
      </c>
    </row>
    <row r="7" spans="1:2">
      <c r="A7" s="1" t="s">
        <v>129</v>
      </c>
      <c r="B7" s="33">
        <v>4.83</v>
      </c>
    </row>
    <row r="8" spans="1:2">
      <c r="A8" s="1" t="s">
        <v>122</v>
      </c>
      <c r="B8" s="33">
        <v>6.4</v>
      </c>
    </row>
    <row r="9" spans="1:2">
      <c r="A9" s="1" t="s">
        <v>100</v>
      </c>
      <c r="B9" s="33">
        <v>9.68</v>
      </c>
    </row>
    <row r="10" spans="1:2">
      <c r="A10" s="1" t="s">
        <v>156</v>
      </c>
      <c r="B10" s="33">
        <v>5.83</v>
      </c>
    </row>
    <row r="11" spans="1:2">
      <c r="A11" s="1" t="s">
        <v>120</v>
      </c>
      <c r="B11" s="33">
        <v>7.66</v>
      </c>
    </row>
    <row r="12" spans="1:2">
      <c r="A12" s="1" t="s">
        <v>140</v>
      </c>
      <c r="B12" s="33">
        <v>60.17</v>
      </c>
    </row>
    <row r="13" spans="1:2">
      <c r="A13" s="1" t="s">
        <v>147</v>
      </c>
      <c r="B13" s="33">
        <v>13.78</v>
      </c>
    </row>
    <row r="14" spans="1:2">
      <c r="A14" s="1" t="s">
        <v>101</v>
      </c>
      <c r="B14" s="33">
        <v>81.81</v>
      </c>
    </row>
    <row r="15" spans="1:2">
      <c r="A15" s="1" t="s">
        <v>179</v>
      </c>
      <c r="B15" s="33">
        <v>12.39</v>
      </c>
    </row>
    <row r="16" spans="1:2">
      <c r="A16" s="1" t="s">
        <v>131</v>
      </c>
      <c r="B16" s="33">
        <v>24.23</v>
      </c>
    </row>
    <row r="17" spans="1:2">
      <c r="A17" s="1" t="s">
        <v>126</v>
      </c>
      <c r="B17" s="33">
        <v>53.27</v>
      </c>
    </row>
    <row r="18" spans="1:2">
      <c r="A18" s="1" t="s">
        <v>150</v>
      </c>
      <c r="B18" s="33">
        <v>9.48</v>
      </c>
    </row>
    <row r="19" spans="1:2">
      <c r="A19" s="1" t="s">
        <v>128</v>
      </c>
      <c r="B19" s="33">
        <v>3.18</v>
      </c>
    </row>
    <row r="20" spans="1:2">
      <c r="A20" s="1" t="s">
        <v>102</v>
      </c>
      <c r="B20" s="33">
        <v>81.67</v>
      </c>
    </row>
    <row r="21" spans="1:2">
      <c r="A21" s="1" t="s">
        <v>184</v>
      </c>
      <c r="B21" s="33">
        <v>48.36</v>
      </c>
    </row>
    <row r="22" spans="1:2">
      <c r="A22" s="1" t="s">
        <v>142</v>
      </c>
      <c r="B22" s="33">
        <v>20.9</v>
      </c>
    </row>
    <row r="23" spans="1:2">
      <c r="A23" s="1" t="s">
        <v>115</v>
      </c>
      <c r="B23" s="33">
        <v>2.83</v>
      </c>
    </row>
    <row r="24" spans="1:2">
      <c r="A24" s="1" t="s">
        <v>189</v>
      </c>
      <c r="B24" s="33">
        <v>11.23</v>
      </c>
    </row>
    <row r="25" spans="1:2">
      <c r="A25" s="1" t="s">
        <v>117</v>
      </c>
      <c r="B25" s="33">
        <v>7.83</v>
      </c>
    </row>
    <row r="26" spans="1:2">
      <c r="A26" s="1" t="s">
        <v>191</v>
      </c>
      <c r="B26" s="33">
        <v>17.329999999999998</v>
      </c>
    </row>
    <row r="27" spans="1:2">
      <c r="A27" s="1" t="s">
        <v>134</v>
      </c>
      <c r="B27" s="33">
        <v>18.13</v>
      </c>
    </row>
    <row r="28" spans="1:2">
      <c r="A28" s="1"/>
      <c r="B28" s="3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A12F-494F-47BF-8F93-85D5F502CB82}">
  <dimension ref="A1:D44"/>
  <sheetViews>
    <sheetView topLeftCell="A7" workbookViewId="0">
      <selection sqref="A1:D44"/>
    </sheetView>
  </sheetViews>
  <sheetFormatPr defaultRowHeight="14.25"/>
  <cols>
    <col min="1" max="1" width="10.5" customWidth="1"/>
    <col min="3" max="3" width="9" style="3" customWidth="1"/>
    <col min="4" max="4" width="15.625" bestFit="1" customWidth="1"/>
  </cols>
  <sheetData>
    <row r="1" spans="1:4">
      <c r="A1" t="s">
        <v>12</v>
      </c>
      <c r="B1" t="s">
        <v>13</v>
      </c>
      <c r="C1" s="3" t="s">
        <v>103</v>
      </c>
      <c r="D1" t="s">
        <v>104</v>
      </c>
    </row>
    <row r="2" spans="1:4">
      <c r="A2">
        <v>1</v>
      </c>
      <c r="B2" t="s">
        <v>143</v>
      </c>
      <c r="C2" s="4" t="s">
        <v>144</v>
      </c>
      <c r="D2" t="s">
        <v>145</v>
      </c>
    </row>
    <row r="3" spans="1:4">
      <c r="A3">
        <v>2</v>
      </c>
      <c r="B3" t="s">
        <v>159</v>
      </c>
      <c r="C3" s="3" t="s">
        <v>160</v>
      </c>
      <c r="D3" t="s">
        <v>161</v>
      </c>
    </row>
    <row r="4" spans="1:4">
      <c r="A4">
        <v>1</v>
      </c>
      <c r="B4" t="s">
        <v>62</v>
      </c>
      <c r="C4" s="3" t="s">
        <v>162</v>
      </c>
      <c r="D4" t="s">
        <v>96</v>
      </c>
    </row>
    <row r="5" spans="1:4">
      <c r="A5">
        <v>1</v>
      </c>
      <c r="B5" t="s">
        <v>163</v>
      </c>
      <c r="C5" s="3" t="s">
        <v>164</v>
      </c>
      <c r="D5" t="s">
        <v>96</v>
      </c>
    </row>
    <row r="6" spans="1:4">
      <c r="A6">
        <v>1</v>
      </c>
      <c r="B6" t="s">
        <v>87</v>
      </c>
      <c r="C6" s="3" t="s">
        <v>165</v>
      </c>
      <c r="D6" t="s">
        <v>96</v>
      </c>
    </row>
    <row r="7" spans="1:4">
      <c r="A7">
        <v>1</v>
      </c>
      <c r="B7" t="s">
        <v>166</v>
      </c>
      <c r="C7" s="3" t="s">
        <v>167</v>
      </c>
      <c r="D7" t="s">
        <v>96</v>
      </c>
    </row>
    <row r="8" spans="1:4">
      <c r="A8">
        <v>1</v>
      </c>
      <c r="B8" t="s">
        <v>89</v>
      </c>
      <c r="C8" s="3" t="s">
        <v>167</v>
      </c>
      <c r="D8" t="s">
        <v>96</v>
      </c>
    </row>
    <row r="9" spans="1:4">
      <c r="A9">
        <v>3</v>
      </c>
      <c r="B9" t="s">
        <v>86</v>
      </c>
      <c r="C9" s="3" t="s">
        <v>168</v>
      </c>
      <c r="D9" t="s">
        <v>96</v>
      </c>
    </row>
    <row r="10" spans="1:4">
      <c r="A10">
        <v>1</v>
      </c>
      <c r="B10" t="s">
        <v>88</v>
      </c>
      <c r="C10" s="3" t="s">
        <v>167</v>
      </c>
      <c r="D10" t="s">
        <v>96</v>
      </c>
    </row>
    <row r="11" spans="1:4">
      <c r="A11">
        <v>2</v>
      </c>
      <c r="B11" t="s">
        <v>169</v>
      </c>
      <c r="C11" s="3" t="s">
        <v>170</v>
      </c>
      <c r="D11" t="s">
        <v>96</v>
      </c>
    </row>
    <row r="12" spans="1:4">
      <c r="A12">
        <v>4</v>
      </c>
      <c r="B12" t="s">
        <v>70</v>
      </c>
      <c r="C12" s="3" t="s">
        <v>97</v>
      </c>
      <c r="D12" t="s">
        <v>98</v>
      </c>
    </row>
    <row r="13" spans="1:4">
      <c r="A13">
        <v>3</v>
      </c>
      <c r="B13" t="s">
        <v>90</v>
      </c>
      <c r="C13" s="3" t="s">
        <v>249</v>
      </c>
      <c r="D13" t="s">
        <v>98</v>
      </c>
    </row>
    <row r="14" spans="1:4">
      <c r="A14">
        <v>1</v>
      </c>
      <c r="B14" t="s">
        <v>171</v>
      </c>
      <c r="C14" s="3" t="s">
        <v>250</v>
      </c>
      <c r="D14" t="s">
        <v>98</v>
      </c>
    </row>
    <row r="15" spans="1:4">
      <c r="A15">
        <v>1</v>
      </c>
      <c r="B15" t="s">
        <v>251</v>
      </c>
      <c r="C15" s="3" t="s">
        <v>252</v>
      </c>
      <c r="D15" t="s">
        <v>98</v>
      </c>
    </row>
    <row r="16" spans="1:4">
      <c r="A16">
        <v>3</v>
      </c>
      <c r="B16" t="s">
        <v>253</v>
      </c>
      <c r="C16" s="3" t="s">
        <v>254</v>
      </c>
      <c r="D16" t="s">
        <v>255</v>
      </c>
    </row>
    <row r="17" spans="1:4">
      <c r="A17">
        <v>3</v>
      </c>
      <c r="B17" t="s">
        <v>64</v>
      </c>
      <c r="C17" s="3" t="s">
        <v>138</v>
      </c>
      <c r="D17" t="s">
        <v>129</v>
      </c>
    </row>
    <row r="18" spans="1:4">
      <c r="A18">
        <v>1</v>
      </c>
      <c r="B18" t="s">
        <v>62</v>
      </c>
      <c r="C18" s="3" t="s">
        <v>121</v>
      </c>
      <c r="D18" t="s">
        <v>122</v>
      </c>
    </row>
    <row r="19" spans="1:4">
      <c r="A19">
        <v>4</v>
      </c>
      <c r="B19" t="s">
        <v>91</v>
      </c>
      <c r="C19" s="3" t="s">
        <v>99</v>
      </c>
      <c r="D19" t="s">
        <v>100</v>
      </c>
    </row>
    <row r="20" spans="1:4">
      <c r="A20">
        <v>1</v>
      </c>
      <c r="B20" t="s">
        <v>93</v>
      </c>
      <c r="C20" s="3" t="s">
        <v>155</v>
      </c>
      <c r="D20" t="s">
        <v>156</v>
      </c>
    </row>
    <row r="21" spans="1:4">
      <c r="A21">
        <v>2</v>
      </c>
      <c r="B21" t="s">
        <v>62</v>
      </c>
      <c r="C21" s="3" t="s">
        <v>119</v>
      </c>
      <c r="D21" t="s">
        <v>120</v>
      </c>
    </row>
    <row r="22" spans="1:4">
      <c r="A22">
        <v>1</v>
      </c>
      <c r="B22" t="s">
        <v>172</v>
      </c>
      <c r="C22" s="3" t="s">
        <v>173</v>
      </c>
      <c r="D22" t="s">
        <v>140</v>
      </c>
    </row>
    <row r="23" spans="1:4">
      <c r="A23">
        <v>1</v>
      </c>
      <c r="B23" t="s">
        <v>139</v>
      </c>
      <c r="C23" s="4" t="s">
        <v>174</v>
      </c>
      <c r="D23" t="s">
        <v>140</v>
      </c>
    </row>
    <row r="24" spans="1:4">
      <c r="A24">
        <v>1</v>
      </c>
      <c r="B24" t="s">
        <v>163</v>
      </c>
      <c r="C24" s="3" t="s">
        <v>175</v>
      </c>
      <c r="D24" t="s">
        <v>147</v>
      </c>
    </row>
    <row r="25" spans="1:4">
      <c r="A25">
        <v>1</v>
      </c>
      <c r="B25" t="s">
        <v>146</v>
      </c>
      <c r="C25" s="3" t="s">
        <v>176</v>
      </c>
      <c r="D25" t="s">
        <v>147</v>
      </c>
    </row>
    <row r="26" spans="1:4">
      <c r="A26">
        <v>1</v>
      </c>
      <c r="B26" t="s">
        <v>92</v>
      </c>
      <c r="C26" s="3" t="s">
        <v>110</v>
      </c>
      <c r="D26" t="s">
        <v>101</v>
      </c>
    </row>
    <row r="27" spans="1:4">
      <c r="A27">
        <v>1</v>
      </c>
      <c r="B27" t="s">
        <v>177</v>
      </c>
      <c r="C27" s="3" t="s">
        <v>178</v>
      </c>
      <c r="D27" t="s">
        <v>179</v>
      </c>
    </row>
    <row r="28" spans="1:4">
      <c r="A28">
        <v>1</v>
      </c>
      <c r="B28" t="s">
        <v>130</v>
      </c>
      <c r="C28" s="4" t="s">
        <v>180</v>
      </c>
      <c r="D28" t="s">
        <v>131</v>
      </c>
    </row>
    <row r="29" spans="1:4">
      <c r="A29">
        <v>1</v>
      </c>
      <c r="B29" t="s">
        <v>87</v>
      </c>
      <c r="C29" s="4" t="s">
        <v>132</v>
      </c>
      <c r="D29" t="s">
        <v>131</v>
      </c>
    </row>
    <row r="30" spans="1:4">
      <c r="A30">
        <v>1</v>
      </c>
      <c r="B30" t="s">
        <v>125</v>
      </c>
      <c r="C30" s="3" t="s">
        <v>181</v>
      </c>
      <c r="D30" t="s">
        <v>126</v>
      </c>
    </row>
    <row r="31" spans="1:4">
      <c r="A31">
        <v>1</v>
      </c>
      <c r="B31" t="s">
        <v>87</v>
      </c>
      <c r="C31" s="3" t="s">
        <v>149</v>
      </c>
      <c r="D31" t="s">
        <v>150</v>
      </c>
    </row>
    <row r="32" spans="1:4">
      <c r="A32">
        <v>1</v>
      </c>
      <c r="B32" t="s">
        <v>86</v>
      </c>
      <c r="C32" s="3" t="s">
        <v>151</v>
      </c>
      <c r="D32" t="s">
        <v>150</v>
      </c>
    </row>
    <row r="33" spans="1:4">
      <c r="A33">
        <v>1</v>
      </c>
      <c r="B33" t="s">
        <v>113</v>
      </c>
      <c r="C33" s="3" t="s">
        <v>127</v>
      </c>
      <c r="D33" t="s">
        <v>128</v>
      </c>
    </row>
    <row r="34" spans="1:4">
      <c r="A34">
        <v>1</v>
      </c>
      <c r="B34" t="s">
        <v>92</v>
      </c>
      <c r="C34" s="3" t="s">
        <v>111</v>
      </c>
      <c r="D34" t="s">
        <v>102</v>
      </c>
    </row>
    <row r="35" spans="1:4">
      <c r="A35">
        <v>1</v>
      </c>
      <c r="B35" t="s">
        <v>182</v>
      </c>
      <c r="C35" s="3" t="s">
        <v>183</v>
      </c>
      <c r="D35" t="s">
        <v>184</v>
      </c>
    </row>
    <row r="36" spans="1:4">
      <c r="A36">
        <v>1</v>
      </c>
      <c r="B36" t="s">
        <v>76</v>
      </c>
      <c r="C36" s="3" t="s">
        <v>185</v>
      </c>
      <c r="D36" t="s">
        <v>184</v>
      </c>
    </row>
    <row r="37" spans="1:4">
      <c r="A37">
        <v>1</v>
      </c>
      <c r="B37" t="s">
        <v>93</v>
      </c>
      <c r="C37" s="3" t="s">
        <v>186</v>
      </c>
      <c r="D37" t="s">
        <v>184</v>
      </c>
    </row>
    <row r="38" spans="1:4">
      <c r="A38">
        <v>1</v>
      </c>
      <c r="B38" t="s">
        <v>139</v>
      </c>
      <c r="C38" s="4" t="s">
        <v>141</v>
      </c>
      <c r="D38" t="s">
        <v>142</v>
      </c>
    </row>
    <row r="39" spans="1:4">
      <c r="A39">
        <v>1</v>
      </c>
      <c r="B39" t="s">
        <v>113</v>
      </c>
      <c r="C39" s="3" t="s">
        <v>114</v>
      </c>
      <c r="D39" t="s">
        <v>115</v>
      </c>
    </row>
    <row r="40" spans="1:4">
      <c r="A40">
        <v>1</v>
      </c>
      <c r="B40" t="s">
        <v>187</v>
      </c>
      <c r="C40" s="3" t="s">
        <v>188</v>
      </c>
      <c r="D40" t="s">
        <v>189</v>
      </c>
    </row>
    <row r="41" spans="1:4">
      <c r="A41">
        <v>1</v>
      </c>
      <c r="B41" t="s">
        <v>93</v>
      </c>
      <c r="C41" s="3" t="s">
        <v>116</v>
      </c>
      <c r="D41" t="s">
        <v>117</v>
      </c>
    </row>
    <row r="42" spans="1:4">
      <c r="A42">
        <v>1</v>
      </c>
      <c r="B42" t="s">
        <v>113</v>
      </c>
      <c r="C42" s="3" t="s">
        <v>118</v>
      </c>
      <c r="D42" t="s">
        <v>117</v>
      </c>
    </row>
    <row r="43" spans="1:4">
      <c r="A43">
        <v>1</v>
      </c>
      <c r="B43" t="s">
        <v>148</v>
      </c>
      <c r="C43" s="3" t="s">
        <v>190</v>
      </c>
      <c r="D43" t="s">
        <v>191</v>
      </c>
    </row>
    <row r="44" spans="1:4">
      <c r="A44">
        <v>1</v>
      </c>
      <c r="B44" t="s">
        <v>130</v>
      </c>
      <c r="C44" s="3" t="s">
        <v>133</v>
      </c>
      <c r="D44" t="s">
        <v>134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E9A4-D3B8-4A80-839C-F1108CBF263B}">
  <dimension ref="A1:H32"/>
  <sheetViews>
    <sheetView workbookViewId="0">
      <selection activeCell="F33" sqref="F33"/>
    </sheetView>
  </sheetViews>
  <sheetFormatPr defaultRowHeight="14.25"/>
  <cols>
    <col min="1" max="1" width="46.125" bestFit="1" customWidth="1"/>
    <col min="2" max="2" width="12" bestFit="1" customWidth="1"/>
    <col min="3" max="3" width="5.875" bestFit="1" customWidth="1"/>
    <col min="4" max="4" width="7.5" bestFit="1" customWidth="1"/>
    <col min="5" max="5" width="30.375" bestFit="1" customWidth="1"/>
    <col min="6" max="7" width="25.375" bestFit="1" customWidth="1"/>
    <col min="8" max="8" width="8.75" style="16" bestFit="1" customWidth="1"/>
    <col min="9" max="9" width="5.875" bestFit="1" customWidth="1"/>
  </cols>
  <sheetData>
    <row r="1" spans="1:8">
      <c r="A1" t="s">
        <v>7</v>
      </c>
      <c r="B1" t="s">
        <v>56</v>
      </c>
      <c r="C1" t="s">
        <v>36</v>
      </c>
      <c r="D1" t="s">
        <v>106</v>
      </c>
      <c r="E1" t="s">
        <v>109</v>
      </c>
      <c r="H1"/>
    </row>
    <row r="2" spans="1:8">
      <c r="A2" s="1" t="s">
        <v>143</v>
      </c>
      <c r="B2" s="1" t="s">
        <v>66</v>
      </c>
      <c r="C2">
        <v>1</v>
      </c>
      <c r="D2">
        <v>6.29</v>
      </c>
      <c r="E2" t="s">
        <v>145</v>
      </c>
      <c r="H2"/>
    </row>
    <row r="3" spans="1:8">
      <c r="A3" s="1" t="s">
        <v>159</v>
      </c>
      <c r="B3" s="1" t="s">
        <v>159</v>
      </c>
      <c r="C3">
        <v>2</v>
      </c>
      <c r="D3">
        <v>10.61</v>
      </c>
      <c r="E3" t="s">
        <v>161</v>
      </c>
      <c r="H3"/>
    </row>
    <row r="4" spans="1:8">
      <c r="A4" s="1" t="s">
        <v>62</v>
      </c>
      <c r="B4" s="1" t="s">
        <v>62</v>
      </c>
      <c r="C4">
        <v>4</v>
      </c>
      <c r="D4">
        <v>4.6900000000000004</v>
      </c>
      <c r="E4" t="s">
        <v>123</v>
      </c>
      <c r="H4"/>
    </row>
    <row r="5" spans="1:8">
      <c r="A5" s="1" t="s">
        <v>163</v>
      </c>
      <c r="B5" s="1" t="s">
        <v>192</v>
      </c>
      <c r="C5">
        <v>2</v>
      </c>
      <c r="D5">
        <v>0.4</v>
      </c>
      <c r="E5" t="s">
        <v>193</v>
      </c>
      <c r="H5"/>
    </row>
    <row r="6" spans="1:8">
      <c r="A6" s="1" t="s">
        <v>87</v>
      </c>
      <c r="B6" s="1" t="s">
        <v>74</v>
      </c>
      <c r="C6">
        <v>3</v>
      </c>
      <c r="D6">
        <v>7.46</v>
      </c>
      <c r="E6" t="s">
        <v>152</v>
      </c>
      <c r="H6"/>
    </row>
    <row r="7" spans="1:8">
      <c r="A7" s="1" t="s">
        <v>166</v>
      </c>
      <c r="B7" s="1" t="s">
        <v>194</v>
      </c>
      <c r="C7">
        <v>1</v>
      </c>
      <c r="D7">
        <v>3.52</v>
      </c>
      <c r="E7" t="s">
        <v>96</v>
      </c>
      <c r="H7"/>
    </row>
    <row r="8" spans="1:8">
      <c r="A8" s="1" t="s">
        <v>89</v>
      </c>
      <c r="B8" s="1" t="s">
        <v>57</v>
      </c>
      <c r="C8">
        <v>1</v>
      </c>
      <c r="D8">
        <v>3.52</v>
      </c>
      <c r="E8" t="s">
        <v>96</v>
      </c>
      <c r="H8"/>
    </row>
    <row r="9" spans="1:8">
      <c r="A9" s="1" t="s">
        <v>86</v>
      </c>
      <c r="B9" s="1" t="s">
        <v>63</v>
      </c>
      <c r="C9">
        <v>4</v>
      </c>
      <c r="D9">
        <v>1.72</v>
      </c>
      <c r="E9" t="s">
        <v>153</v>
      </c>
      <c r="H9"/>
    </row>
    <row r="10" spans="1:8">
      <c r="A10" s="1" t="s">
        <v>88</v>
      </c>
      <c r="B10" s="1" t="s">
        <v>69</v>
      </c>
      <c r="C10">
        <v>1</v>
      </c>
      <c r="D10">
        <v>3.52</v>
      </c>
      <c r="E10" t="s">
        <v>96</v>
      </c>
      <c r="H10"/>
    </row>
    <row r="11" spans="1:8">
      <c r="A11" s="1" t="s">
        <v>169</v>
      </c>
      <c r="B11" s="1" t="s">
        <v>195</v>
      </c>
      <c r="C11">
        <v>2</v>
      </c>
      <c r="D11">
        <v>5.87</v>
      </c>
      <c r="E11" t="s">
        <v>96</v>
      </c>
      <c r="H11"/>
    </row>
    <row r="12" spans="1:8">
      <c r="A12" s="1" t="s">
        <v>70</v>
      </c>
      <c r="B12" s="1" t="s">
        <v>70</v>
      </c>
      <c r="C12">
        <v>4</v>
      </c>
      <c r="D12">
        <v>0.84</v>
      </c>
      <c r="E12" t="s">
        <v>98</v>
      </c>
      <c r="H12"/>
    </row>
    <row r="13" spans="1:8">
      <c r="A13" s="1" t="s">
        <v>90</v>
      </c>
      <c r="B13" s="1" t="s">
        <v>61</v>
      </c>
      <c r="C13">
        <v>3</v>
      </c>
      <c r="D13">
        <v>15.55</v>
      </c>
      <c r="E13" t="s">
        <v>98</v>
      </c>
      <c r="H13"/>
    </row>
    <row r="14" spans="1:8">
      <c r="A14" s="1" t="s">
        <v>171</v>
      </c>
      <c r="B14" s="1" t="s">
        <v>171</v>
      </c>
      <c r="C14">
        <v>1</v>
      </c>
      <c r="D14">
        <v>2.62</v>
      </c>
      <c r="E14" t="s">
        <v>98</v>
      </c>
      <c r="H14"/>
    </row>
    <row r="15" spans="1:8">
      <c r="A15" s="1" t="s">
        <v>251</v>
      </c>
      <c r="B15" s="1" t="s">
        <v>233</v>
      </c>
      <c r="C15">
        <v>1</v>
      </c>
      <c r="D15">
        <v>3.29</v>
      </c>
      <c r="E15" t="s">
        <v>98</v>
      </c>
    </row>
    <row r="16" spans="1:8">
      <c r="A16" s="1" t="s">
        <v>253</v>
      </c>
      <c r="B16" s="1" t="s">
        <v>248</v>
      </c>
      <c r="C16">
        <v>3</v>
      </c>
      <c r="D16">
        <v>0.62</v>
      </c>
      <c r="E16" t="s">
        <v>255</v>
      </c>
    </row>
    <row r="17" spans="1:5">
      <c r="A17" s="1" t="s">
        <v>64</v>
      </c>
      <c r="B17" s="1" t="s">
        <v>64</v>
      </c>
      <c r="C17">
        <v>3</v>
      </c>
      <c r="D17">
        <v>1.61</v>
      </c>
      <c r="E17" t="s">
        <v>129</v>
      </c>
    </row>
    <row r="18" spans="1:5">
      <c r="A18" s="1" t="s">
        <v>91</v>
      </c>
      <c r="B18" s="1" t="s">
        <v>67</v>
      </c>
      <c r="C18">
        <v>4</v>
      </c>
      <c r="D18">
        <v>2.42</v>
      </c>
      <c r="E18" t="s">
        <v>100</v>
      </c>
    </row>
    <row r="19" spans="1:5">
      <c r="A19" s="1" t="s">
        <v>93</v>
      </c>
      <c r="B19" s="1" t="s">
        <v>72</v>
      </c>
      <c r="C19">
        <v>3</v>
      </c>
      <c r="D19">
        <v>5.67</v>
      </c>
      <c r="E19" t="s">
        <v>196</v>
      </c>
    </row>
    <row r="20" spans="1:5">
      <c r="A20" s="1" t="s">
        <v>172</v>
      </c>
      <c r="B20" s="1" t="s">
        <v>197</v>
      </c>
      <c r="C20">
        <v>1</v>
      </c>
      <c r="D20">
        <v>37.979999999999997</v>
      </c>
      <c r="E20" t="s">
        <v>140</v>
      </c>
    </row>
    <row r="21" spans="1:5">
      <c r="A21" s="1" t="s">
        <v>139</v>
      </c>
      <c r="B21" s="1" t="s">
        <v>58</v>
      </c>
      <c r="C21">
        <v>2</v>
      </c>
      <c r="D21">
        <v>21.545000000000002</v>
      </c>
      <c r="E21" t="s">
        <v>154</v>
      </c>
    </row>
    <row r="22" spans="1:5">
      <c r="A22" s="1" t="s">
        <v>146</v>
      </c>
      <c r="B22" s="1" t="s">
        <v>71</v>
      </c>
      <c r="C22">
        <v>1</v>
      </c>
      <c r="D22">
        <v>13.56</v>
      </c>
      <c r="E22" t="s">
        <v>147</v>
      </c>
    </row>
    <row r="23" spans="1:5">
      <c r="A23" s="1" t="s">
        <v>92</v>
      </c>
      <c r="B23" s="1" t="s">
        <v>60</v>
      </c>
      <c r="C23">
        <v>2</v>
      </c>
      <c r="D23">
        <v>81.739999999999995</v>
      </c>
      <c r="E23" t="s">
        <v>108</v>
      </c>
    </row>
    <row r="24" spans="1:5">
      <c r="A24" s="1" t="s">
        <v>177</v>
      </c>
      <c r="B24" s="1" t="s">
        <v>198</v>
      </c>
      <c r="C24">
        <v>1</v>
      </c>
      <c r="D24">
        <v>12.39</v>
      </c>
      <c r="E24" t="s">
        <v>179</v>
      </c>
    </row>
    <row r="25" spans="1:5">
      <c r="A25" s="1" t="s">
        <v>130</v>
      </c>
      <c r="B25" s="1" t="s">
        <v>75</v>
      </c>
      <c r="C25">
        <v>2</v>
      </c>
      <c r="D25">
        <v>18.03</v>
      </c>
      <c r="E25" t="s">
        <v>135</v>
      </c>
    </row>
    <row r="26" spans="1:5">
      <c r="A26" s="1" t="s">
        <v>125</v>
      </c>
      <c r="B26" s="1" t="s">
        <v>68</v>
      </c>
      <c r="C26">
        <v>1</v>
      </c>
      <c r="D26">
        <v>53.27</v>
      </c>
      <c r="E26" t="s">
        <v>126</v>
      </c>
    </row>
    <row r="27" spans="1:5">
      <c r="A27" s="1" t="s">
        <v>113</v>
      </c>
      <c r="B27" s="1" t="s">
        <v>65</v>
      </c>
      <c r="C27">
        <v>3</v>
      </c>
      <c r="D27">
        <v>2.8067000000000002</v>
      </c>
      <c r="E27" t="s">
        <v>136</v>
      </c>
    </row>
    <row r="28" spans="1:5">
      <c r="A28" s="1" t="s">
        <v>182</v>
      </c>
      <c r="B28" s="1" t="s">
        <v>199</v>
      </c>
      <c r="C28">
        <v>1</v>
      </c>
      <c r="D28">
        <v>34.54</v>
      </c>
      <c r="E28" t="s">
        <v>184</v>
      </c>
    </row>
    <row r="29" spans="1:5">
      <c r="A29" s="1" t="s">
        <v>76</v>
      </c>
      <c r="B29" s="1" t="s">
        <v>76</v>
      </c>
      <c r="C29">
        <v>1</v>
      </c>
      <c r="D29">
        <v>8.06</v>
      </c>
      <c r="E29" t="s">
        <v>184</v>
      </c>
    </row>
    <row r="30" spans="1:5">
      <c r="A30" s="1" t="s">
        <v>187</v>
      </c>
      <c r="B30" s="1" t="s">
        <v>200</v>
      </c>
      <c r="C30">
        <v>1</v>
      </c>
      <c r="D30">
        <v>11.23</v>
      </c>
      <c r="E30" t="s">
        <v>189</v>
      </c>
    </row>
    <row r="31" spans="1:5">
      <c r="A31" s="1" t="s">
        <v>148</v>
      </c>
      <c r="B31" s="1" t="s">
        <v>73</v>
      </c>
      <c r="C31">
        <v>1</v>
      </c>
      <c r="D31">
        <v>17.329999999999998</v>
      </c>
      <c r="E31" t="s">
        <v>191</v>
      </c>
    </row>
    <row r="32" spans="1:5">
      <c r="A32" s="1"/>
      <c r="B32" s="1" t="s">
        <v>124</v>
      </c>
      <c r="E32" t="s">
        <v>124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3 c b b 6 0 - 4 a d 1 - 4 6 1 8 - 9 0 7 7 - 9 5 a e d a 5 3 0 9 8 1 "   x m l n s = " h t t p : / / s c h e m a s . m i c r o s o f t . c o m / D a t a M a s h u p " > A A A A A K s H A A B Q S w M E F A A C A A g A w 7 D 5 W u F y V I i l A A A A 9 w A A A B I A H A B D b 2 5 m a W c v U G F j a 2 F n Z S 5 4 b W w g o h g A K K A U A A A A A A A A A A A A A A A A A A A A A A A A A A A A h Y + x D o I w G I R f h X S n L Z X B k J 8 y G D d J T E i M a 1 M q N E A x t F j e z c F H 8 h X E K O r m c M P d f c P d / X q D b O r a 4 K I G q 3 u T o g h T F C g j + 1 K b K k W j O 4 V r l H H Y C 9 m I S g U z b G w y 2 T J F t X P n h B D v P f Y r 3 A 8 V Y Z R G 5 J j v C l m r T q A P r P / D o T b W C S M V 4 n B 4 j e E M R 3 E 8 i z J M g S w p 5 N p 8 C T Y P f r Y / I W z G 1 o 2 D 4 s q G 2 w L I Y o G 8 T / A H U E s D B B Q A A g A I A M O w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s P l a 0 H k w 2 a Q E A A D e G Q A A E w A c A E Z v c m 1 1 b G F z L 1 N l Y 3 R p b 2 4 x L m 0 g o h g A K K A U A A A A A A A A A A A A A A A A A A A A A A A A A A A A 7 V h L b + M 2 E L 4 H y H 8 g m I s c q M p a j X v o Q o e s n d 0 W b f Z l F z 3 I R q D I 3 E S 1 J B o U 5 Y 1 h 5 L + X L 4 n U M 4 6 D F g X q H B y a Y 8 5 8 M / P N a K g M h T T C K Z j K / 8 O 3 p y e n J 9 l D Q N A S P E Q Z x W Q L P B A j e n o C 2 N 8 U 5 y R E b G e c b Z w J D v M E p d R 6 H 8 X I G e O U s i + Z B c c / z / / I E M n m N w E J V / N P K Z q Q a I P m 3 z F Z Z e s g R P O b 2 Y d P 8 2 S V 3 L 7 D G Y r + y u c J v Z 8 r c 0 6 Y b e D A 9 i c o j p K I I u J B G 9 p g j O M 8 S T N v Z I P r N M T L K L 3 3 h u 7 I t c G X H F M 0 p d s Y e X r p f M Q p W g x s C f s M f i Y 4 Y b I l + A U F S 4 Y N M h 9 m w R 3 7 o Z K o f U t 6 a A N f 7 V / F 8 T Q M 4 o B k H i W 5 q X L 8 E K T 3 T O N s u 0 Z a 3 Y w E a f Y N k 0 Q C 5 s L M a r F v 7 3 Y w I D Q K Y 8 S 8 o + x n g K J H + m S D H a R R g j I a J O t C s g w o 4 p t C G i a 3 a x K F / N g 4 J w S l 4 d b h Z q S Q d g m Z 2 o D c I 9 q Q P G m X J t E m W j K Q E n u n U 9 y h i v f M c s U 0 C s I H c A s u w P D N m 7 3 N D X v t 1 a A J i 6 V D B 9 l z X 2 B v q F x M X u r i V 5 Q G S a n G o J 0 U d N l z a / y A V 2 r Z 4 A e c l V / q 7 I A 3 v 9 3 A O i v g O C A s a 4 S z U G k r o g h n c l U J W b 6 O o z C g L a Q o R V J g N Z 0 1 c O s l + I H J 1 1 v Y G a N h T 5 A a a H i Y a o q Z q f c R y S j 4 E 5 N l x Z n r R 0 q C k J + e s V I D 7 x B L O Q J l o + n l Q w O k I I R h S F G C a 3 a k 5 l K x d c s w A e a x U e d P g 9 O T K N 0 X m d m W B c T L 1 q 5 8 / R i i 2 J F k p A z V 6 g 7 j l T X Y + R 8 Z d g / K k 3 D x 5 K t m v T i k m a k O y b z X t W H 6 d R h 3 a v 3 E 0 F 0 s m 8 T R U Z N 5 Y D r E d 7 O 9 t 5 V 2 k 0 W g 4 o 1 O 5 J Q V B + X p G w 4 6 n K x l 7 u o b M 7 8 n p X r g m 4 A 0 r z U u Y e Y Z f r X m t r v J F k + q Z x y q 5 v 3 X l P 5 0 2 d L 0 W E E g 0 t 7 2 h K j 9 O c I 0 7 n o S f 0 h b b U K p O g C / 0 K 1 s g 4 1 o 6 5 7 b x + n h f 6 s h D v + 3 H X F 0 c E c c / R M d 0 a g M z a 4 f 9 x + + + q e h 5 v S l D e w 7 D N W p 4 / Y x u T k O w X J S K Z d 9 H b o 1 i 8 + M Y E 2 E h q t u W 1 / c i 2 Y H 1 N m z f t i V F L B x n 0 9 b Z l 9 p 6 T V u Y 7 C T + 5 d 8 f 4 r i u J j Q G g 5 3 l f P V U u Q o Z x e p x P C G b X e 1 J J l J c a A I p M 9 g L s 5 9 4 Y J x 3 f l A c L 5 m B 7 / i 7 2 a k x L Z V N 8 1 R G 5 3 O h C t S y C O h z P 3 O r n 3 O N E 8 s Y b d I V Z r H M d f P F s k d I i I M A h E 4 B 6 2 H p W X j f H l s g m g Q x V l Z G Q U Z h H p u 1 K s Z s 4 G C 7 n H C 2 E D Y 9 Q q Z T I w S a c f U h o S h f r z o y k 1 7 a q o R L l j k l B O J f 1 Y J w e J C R a y D z m 4 3 n S t Y O H W 1 J b m 8 E F T t Q O / u x S y 3 y S x R o m O c 3 E U p s k T q J u w j S k N q + S p L C 1 / G l y e S K x i Y 7 i V 4 0 / 7 M 5 4 J 2 7 3 h l 1 o h T E u L g E a m O p I z g h b T w + t t g f S r a 6 U i q z p B B X R P K b N F 1 q g / S u k 3 z w X m m r g T A c g f w e K M 4 3 i i O N 4 r j j e J 4 o y g b 4 + h 1 j f H f u 1 i 4 j X f I e h i t z 0 N 6 y G z v s a 9 5 B 9 x 1 C z E x v G g m a r z 2 5 e V 1 / t l 8 C e u r 2 L C Z V Z n v m F r 7 h 1 Z o x q a c U s 8 r 7 3 v 1 u H l m 4 O g c W g / u m B X U d g 1 J f b o w O V 4 1 8 / Z v U E s B A i 0 A F A A C A A g A w 7 D 5 W u F y V I i l A A A A 9 w A A A B I A A A A A A A A A A A A A A A A A A A A A A E N v b m Z p Z y 9 Q Y W N r Y W d l L n h t b F B L A Q I t A B Q A A g A I A M O w + V o P y u m r p A A A A O k A A A A T A A A A A A A A A A A A A A A A A P E A A A B b Q 2 9 u d G V u d F 9 U e X B l c 1 0 u e G 1 s U E s B A i 0 A F A A C A A g A w 7 D 5 W t B 5 M N m k B A A A 3 h k A A B M A A A A A A A A A A A A A A A A A 4 g E A A E Z v c m 1 1 b G F z L 1 N l Y 3 R p b 2 4 x L m 1 Q S w U G A A A A A A M A A w D C A A A A 0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E M A A A A A A A D G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l z d G 9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Y m Y 2 M W N l L W Q 4 N G Y t N G M w Y i 0 5 Z G F k L W M z Z D V l M G Y w Y W Q z M y I g L z 4 8 R W 5 0 c n k g V H l w Z T 0 i R m l s b E V u Y W J s Z W Q i I F Z h b H V l P S J s M S I g L z 4 8 R W 5 0 c n k g V H l w Z T 0 i R m l s b E N v b H V t b l R 5 c G V z I i B W Y W x 1 Z T 0 i c 0 J n Y 1 J F U k V H I i A v P j x F b n R y e S B U e X B l P S J G a W x s T G F z d F V w Z G F 0 Z W Q i I F Z h b H V l P S J k M j A y N S 0 w N y 0 y N V Q y M D o w M j o 0 M i 4 4 N z I 5 N D c 2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G l z d G 9 y e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N T U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B c n R p Y 2 x l J n F 1 b 3 Q 7 L C Z x d W 9 0 O 1 R p b W V z d G F t c C Z x d W 9 0 O y w m c X V v d D t N S 0 0 m c X V v d D s s J n F 1 b 3 Q 7 Q 2 F y Z C B U c m F k Z X I m c X V v d D s s J n F 1 b 3 Q 7 V G F y Z 2 V 0 J n F 1 b 3 Q 7 L C Z x d W 9 0 O 0 Z p c n N 0 I F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5 L 0 F 1 d G 9 S Z W 1 v d m V k Q 2 9 s d W 1 u c z E u e 0 F y d G l j b G U s M H 0 m c X V v d D s s J n F 1 b 3 Q 7 U 2 V j d G l v b j E v a G l z d G 9 y e S 9 B d X R v U m V t b 3 Z l Z E N v b H V t b n M x L n t U a W 1 l c 3 R h b X A s M X 0 m c X V v d D s s J n F 1 b 3 Q 7 U 2 V j d G l v b j E v a G l z d G 9 y e S 9 B d X R v U m V t b 3 Z l Z E N v b H V t b n M x L n t N S 0 0 s M n 0 m c X V v d D s s J n F 1 b 3 Q 7 U 2 V j d G l v b j E v a G l z d G 9 y e S 9 B d X R v U m V t b 3 Z l Z E N v b H V t b n M x L n t D Y X J k I F R y Y W R l c i w z f S Z x d W 9 0 O y w m c X V v d D t T Z W N 0 a W 9 u M S 9 o a X N 0 b 3 J 5 L 0 F 1 d G 9 S Z W 1 v d m V k Q 2 9 s d W 1 u c z E u e 1 R h c m d l d C w 0 f S Z x d W 9 0 O y w m c X V v d D t T Z W N 0 a W 9 u M S 9 o a X N 0 b 3 J 5 L 0 F 1 d G 9 S Z W 1 v d m V k Q 2 9 s d W 1 u c z E u e 0 Z p c n N 0 I F d v c m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l z d G 9 y e S 9 B d X R v U m V t b 3 Z l Z E N v b H V t b n M x L n t B c n R p Y 2 x l L D B 9 J n F 1 b 3 Q 7 L C Z x d W 9 0 O 1 N l Y 3 R p b 2 4 x L 2 h p c 3 R v c n k v Q X V 0 b 1 J l b W 9 2 Z W R D b 2 x 1 b W 5 z M S 5 7 V G l t Z X N 0 Y W 1 w L D F 9 J n F 1 b 3 Q 7 L C Z x d W 9 0 O 1 N l Y 3 R p b 2 4 x L 2 h p c 3 R v c n k v Q X V 0 b 1 J l b W 9 2 Z W R D b 2 x 1 b W 5 z M S 5 7 T U t N L D J 9 J n F 1 b 3 Q 7 L C Z x d W 9 0 O 1 N l Y 3 R p b 2 4 x L 2 h p c 3 R v c n k v Q X V 0 b 1 J l b W 9 2 Z W R D b 2 x 1 b W 5 z M S 5 7 Q 2 F y Z C B U c m F k Z X I s M 3 0 m c X V v d D s s J n F 1 b 3 Q 7 U 2 V j d G l v b j E v a G l z d G 9 y e S 9 B d X R v U m V t b 3 Z l Z E N v b H V t b n M x L n t U Y X J n Z X Q s N H 0 m c X V v d D s s J n F 1 b 3 Q 7 U 2 V j d G l v b j E v a G l z d G 9 y e S 9 B d X R v U m V t b 3 Z l Z E N v b H V t b n M x L n t G a X J z d C B X b 3 J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k v R G l 2 a W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5 L 0 R p d m l k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S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y N j Q 1 Z G M t M D M 3 Z S 0 0 N G Q 4 L T l h O T I t M T Q z M G I z Y m J j Z j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V Q y M D o w M T o 0 M y 4 3 M z c x N D I w W i I g L z 4 8 R W 5 0 c n k g V H l w Z T 0 i R m l s b E N v b H V t b l R 5 c G V z I i B W Y W x 1 Z T 0 i c 0 F 3 W U c i I C 8 + P E V u d H J 5 I F R 5 c G U 9 I k Z p b G x D b 2 x 1 b W 5 O Y W 1 l c y I g V m F s d W U 9 I n N b J n F 1 b 3 Q 7 U X R 5 J n F 1 b 3 Q 7 L C Z x d W 9 0 O 0 F y d G l j b G U m c X V v d D s s J n F 1 b 3 Q 7 R m l y c 3 Q g V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R d H k s M H 0 m c X V v d D s s J n F 1 b 3 Q 7 U 2 V j d G l v b j E v V G F i b G U 0 L 0 F 1 d G 9 S Z W 1 v d m V k Q 2 9 s d W 1 u c z E u e 0 F y d G l j b G U s M X 0 m c X V v d D s s J n F 1 b 3 Q 7 U 2 V j d G l v b j E v V G F i b G U 0 L 0 F 1 d G 9 S Z W 1 v d m V k Q 2 9 s d W 1 u c z E u e 0 Z p c n N 0 I F d v c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0 L 0 F 1 d G 9 S Z W 1 v d m V k Q 2 9 s d W 1 u c z E u e 1 F 0 e S w w f S Z x d W 9 0 O y w m c X V v d D t T Z W N 0 a W 9 u M S 9 U Y W J s Z T Q v Q X V 0 b 1 J l b W 9 2 Z W R D b 2 x 1 b W 5 z M S 5 7 Q X J 0 a W N s Z S w x f S Z x d W 9 0 O y w m c X V v d D t T Z W N 0 a W 9 u M S 9 U Y W J s Z T Q v Q X V 0 b 1 J l b W 9 2 Z W R D b 2 x 1 b W 5 z M S 5 7 R m l y c 3 Q g V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z A y Z m J j M i 0 1 M G N j L T Q y O D g t O T l i Y S 1 k N W V h Y T c w M D A 3 N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B c n R p Y 2 x l L D B 9 J n F 1 b 3 Q 7 L C Z x d W 9 0 O 1 N l Y 3 R p b 2 4 x L 1 R h Y m x l N S 9 B d X R v U m V t b 3 Z l Z E N v b H V t b n M x L n t G a X J z d C B X b 3 J k L D F 9 J n F 1 b 3 Q 7 L C Z x d W 9 0 O 1 N l Y 3 R p b 2 4 x L 1 R h Y m x l N S 9 B d X R v U m V t b 3 Z l Z E N v b H V t b n M x L n t R d H k s M n 0 m c X V v d D s s J n F 1 b 3 Q 7 U 2 V j d G l v b j E v V G F i b G U 1 L 0 F 1 d G 9 S Z W 1 v d m V k Q 2 9 s d W 1 u c z E u e 1 B y a W N l L D N 9 J n F 1 b 3 Q 7 L C Z x d W 9 0 O 1 N l Y 3 R p b 2 4 x L 1 R h Y m x l N S 9 B d X R v U m V t b 3 Z l Z E N v b H V t b n M x L n t T Z W x s Z X J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N S 9 B d X R v U m V t b 3 Z l Z E N v b H V t b n M x L n t B c n R p Y 2 x l L D B 9 J n F 1 b 3 Q 7 L C Z x d W 9 0 O 1 N l Y 3 R p b 2 4 x L 1 R h Y m x l N S 9 B d X R v U m V t b 3 Z l Z E N v b H V t b n M x L n t G a X J z d C B X b 3 J k L D F 9 J n F 1 b 3 Q 7 L C Z x d W 9 0 O 1 N l Y 3 R p b 2 4 x L 1 R h Y m x l N S 9 B d X R v U m V t b 3 Z l Z E N v b H V t b n M x L n t R d H k s M n 0 m c X V v d D s s J n F 1 b 3 Q 7 U 2 V j d G l v b j E v V G F i b G U 1 L 0 F 1 d G 9 S Z W 1 v d m V k Q 2 9 s d W 1 u c z E u e 1 B y a W N l L D N 9 J n F 1 b 3 Q 7 L C Z x d W 9 0 O 1 N l Y 3 R p b 2 4 x L 1 R h Y m x l N S 9 B d X R v U m V t b 3 Z l Z E N v b H V t b n M x L n t T Z W x s Z X J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c n R p Y 2 x l J n F 1 b 3 Q 7 L C Z x d W 9 0 O 0 Z p c n N 0 I F d v c m Q m c X V v d D s s J n F 1 b 3 Q 7 U X R 5 J n F 1 b 3 Q 7 L C Z x d W 9 0 O 1 B y a W N l J n F 1 b 3 Q 7 L C Z x d W 9 0 O 1 N l b G x l c n M m c X V v d D t d I i A v P j x F b n R y e S B U e X B l P S J G a W x s Q 2 9 s d W 1 u V H l w Z X M i I F Z h b H V l P S J z Q U F Z R k V R Q T 0 i I C 8 + P E V u d H J 5 I F R 5 c G U 9 I k Z p b G x M Y X N 0 V X B k Y X R l Z C I g V m F s d W U 9 I m Q y M D I 1 L T A 3 L T I 1 V D I w O j A x O j Q 0 L j c 3 N z k 2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V 4 d H J h Y 3 R l Z C U y M F R l e H Q l M j B C Z W Z v c m U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R G l 2 a W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A 3 Z G N h Y y 0 5 Y j c 3 L T R k Y j I t O D Q 1 N i 1 l N 2 Z k Y j N j O T J h Y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1 V D I w O j A x O j Q z L j c y M D k 0 N T h a I i A v P j x F b n R y e S B U e X B l P S J G a W x s Q 2 9 s d W 1 u V H l w Z X M i I F Z h b H V l P S J z Q X d Z R y I g L z 4 8 R W 5 0 c n k g V H l w Z T 0 i R m l s b E N v b H V t b k 5 h b W V z I i B W Y W x 1 Z T 0 i c 1 s m c X V v d D t R d H k m c X V v d D s s J n F 1 b 3 Q 7 Q X J 0 a W N s Z S Z x d W 9 0 O y w m c X V v d D t G a X J z d C B X b 3 J k J n F 1 b 3 Q 7 X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I C g y K S 9 B d X R v U m V t b 3 Z l Z E N v b H V t b n M x L n t R d H k s M H 0 m c X V v d D s s J n F 1 b 3 Q 7 U 2 V j d G l v b j E v V G F i b G U 0 I C g y K S 9 B d X R v U m V t b 3 Z l Z E N v b H V t b n M x L n t B c n R p Y 2 x l L D F 9 J n F 1 b 3 Q 7 L C Z x d W 9 0 O 1 N l Y 3 R p b 2 4 x L 1 R h Y m x l N C A o M i k v Q X V 0 b 1 J l b W 9 2 Z W R D b 2 x 1 b W 5 z M S 5 7 R m l y c 3 Q g V 2 9 y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Q g K D I p L 0 F 1 d G 9 S Z W 1 v d m V k Q 2 9 s d W 1 u c z E u e 1 F 0 e S w w f S Z x d W 9 0 O y w m c X V v d D t T Z W N 0 a W 9 u M S 9 U Y W J s Z T Q g K D I p L 0 F 1 d G 9 S Z W 1 v d m V k Q 2 9 s d W 1 u c z E u e 0 F y d G l j b G U s M X 0 m c X V v d D s s J n F 1 b 3 Q 7 U 2 V j d G l v b j E v V G F i b G U 0 I C g y K S 9 B d X R v U m V t b 3 Z l Z E N v b H V t b n M x L n t G a X J z d C B X b 3 J k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D U 1 Z D M 4 Z i 0 0 M m I 1 L T Q 5 Y z k t Y m N h O S 0 y N W Q z Y z g z Z j c y Y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V Q x O T o z N z o w N y 4 2 O D U 3 N z U 4 W i I g L z 4 8 R W 5 0 c n k g V H l w Z T 0 i R m l s b E N v b H V t b l R 5 c G V z I i B W Y W x 1 Z T 0 i c 0 J o R T 0 i I C 8 + P E V u d H J 5 I F R 5 c G U 9 I k Z p b G x D b 2 x 1 b W 5 O Y W 1 l c y I g V m F s d W U 9 I n N b J n F 1 b 3 Q 7 Q 2 9 s d W 1 u N C Z x d W 9 0 O y w m c X V v d D t R d H k q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g K D I p L 0 F 1 d G 9 S Z W 1 v d m V k Q 2 9 s d W 1 u c z E u e 0 N v b H V t b j Q s M H 0 m c X V v d D s s J n F 1 b 3 Q 7 U 2 V j d G l v b j E v V G F i b G U 1 I C g y K S 9 B d X R v U m V t b 3 Z l Z E N v b H V t b n M x L n t R d H k q c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1 I C g y K S 9 B d X R v U m V t b 3 Z l Z E N v b H V t b n M x L n t D b 2 x 1 b W 4 0 L D B 9 J n F 1 b 3 Q 7 L C Z x d W 9 0 O 1 N l Y 3 R p b 2 4 x L 1 R h Y m x l N S A o M i k v Q X V 0 b 1 J l b W 9 2 Z W R D b 2 x 1 b W 5 z M S 5 7 U X R 5 K n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J T I w K D I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c F e D B t D p N k z X 5 p / 6 G f Y 8 A A A A A A g A A A A A A E G Y A A A A B A A A g A A A A 7 V 2 N t z / h v l Q I S A + V 1 L Q D q H i n n V w a n i 8 Q 7 + O s 7 + 3 z p 3 0 A A A A A D o A A A A A C A A A g A A A A P o y z C w t 2 Q y v v V f 2 i o U 3 9 A s C E R u C Y s e z h K 5 v e U Z V Y u V l Q A A A A r D L s p w k o J a A R m Q G l y Q a S V l E h w T x d t x I E 7 T N O U P 9 4 Y W G t w 2 B 3 K y E k 1 8 w A U 4 M i X H j e d + 5 W n N s k 3 h E J 0 c C m m y / Y U Z j B e I m t J E k v V 8 f g m J u B Y d 1 A A A A A n 9 k x x + K C E F Q N b 3 L 3 P 0 o f b W 6 F z b o a Y w x Z S Q m d F K 6 M W s n v n d v 9 f v s N e V g V T q D p x S R 2 A g M x z A B y p p J m F o T Z c r 5 Z I A = = < / D a t a M a s h u p > 
</file>

<file path=customXml/itemProps1.xml><?xml version="1.0" encoding="utf-8"?>
<ds:datastoreItem xmlns:ds="http://schemas.openxmlformats.org/officeDocument/2006/customXml" ds:itemID="{8ECFEC41-66BD-4FA0-A136-1D90B7838A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WANTS TRATADO</vt:lpstr>
      <vt:lpstr>history TRATADO</vt:lpstr>
      <vt:lpstr>history</vt:lpstr>
      <vt:lpstr>WANTS</vt:lpstr>
      <vt:lpstr>DETALLE VENDEDORES</vt:lpstr>
      <vt:lpstr>CARRITO</vt:lpstr>
      <vt:lpstr>CARRITO TRATADO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Serrano Lodares</dc:creator>
  <cp:lastModifiedBy>Alejandro Serrano Lodares</cp:lastModifiedBy>
  <dcterms:created xsi:type="dcterms:W3CDTF">2025-07-25T11:41:10Z</dcterms:created>
  <dcterms:modified xsi:type="dcterms:W3CDTF">2025-07-25T20:06:13Z</dcterms:modified>
</cp:coreProperties>
</file>