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OKTOBER" sheetId="1" r:id="rId1"/>
    <sheet name="PEMBUKUAN_KOSNUMEN" sheetId="4" r:id="rId2"/>
    <sheet name="PRECOBAAN" sheetId="2" r:id="rId3"/>
    <sheet name="pemisah tanggal" sheetId="3" r:id="rId4"/>
  </sheets>
  <definedNames>
    <definedName name="_xlnm._FilterDatabase" localSheetId="0" hidden="1">OKTOBER!$B$9:$E$30</definedName>
    <definedName name="_xlnm.Print_Area" localSheetId="0">OKTOBER!$B$2:$U$31</definedName>
  </definedNames>
  <calcPr calcId="145621"/>
</workbook>
</file>

<file path=xl/calcChain.xml><?xml version="1.0" encoding="utf-8"?>
<calcChain xmlns="http://schemas.openxmlformats.org/spreadsheetml/2006/main">
  <c r="L7" i="1" l="1"/>
  <c r="M7" i="1"/>
  <c r="E20" i="1"/>
  <c r="E21" i="1"/>
  <c r="E22" i="1"/>
  <c r="E23" i="1"/>
  <c r="E24" i="1"/>
  <c r="E25" i="1"/>
  <c r="E26" i="1"/>
  <c r="E27" i="1"/>
  <c r="E28" i="1"/>
  <c r="E29" i="1"/>
  <c r="E11" i="1"/>
  <c r="E12" i="1"/>
  <c r="E13" i="1"/>
  <c r="E14" i="1"/>
  <c r="E15" i="1"/>
  <c r="E16" i="1"/>
  <c r="E17" i="1"/>
  <c r="E18" i="1"/>
  <c r="E19" i="1"/>
  <c r="E10" i="1"/>
  <c r="B22" i="1"/>
  <c r="B23" i="1"/>
  <c r="B24" i="1"/>
  <c r="B25" i="1"/>
  <c r="B26" i="1"/>
  <c r="B27" i="1"/>
  <c r="B28" i="1"/>
  <c r="B29" i="1"/>
  <c r="B12" i="1"/>
  <c r="B13" i="1"/>
  <c r="B14" i="1"/>
  <c r="B15" i="1"/>
  <c r="B16" i="1"/>
  <c r="B17" i="1"/>
  <c r="B18" i="1"/>
  <c r="B19" i="1"/>
  <c r="B20" i="1"/>
  <c r="B21" i="1"/>
  <c r="B11" i="1"/>
  <c r="B10" i="1"/>
  <c r="C7" i="1" l="1"/>
  <c r="C8" i="3"/>
  <c r="C7" i="3"/>
  <c r="C6" i="3"/>
  <c r="H14" i="1" l="1"/>
  <c r="H18" i="1"/>
  <c r="J22" i="1"/>
  <c r="H26" i="1"/>
  <c r="H15" i="1"/>
  <c r="H19" i="1"/>
  <c r="H23" i="1"/>
  <c r="H27" i="1"/>
  <c r="J16" i="1"/>
  <c r="J20" i="1"/>
  <c r="J24" i="1"/>
  <c r="J28" i="1"/>
  <c r="G13" i="1"/>
  <c r="G17" i="1"/>
  <c r="G21" i="1"/>
  <c r="G25" i="1"/>
  <c r="G29" i="1"/>
  <c r="G10" i="1"/>
  <c r="J12" i="1"/>
  <c r="G11" i="1"/>
  <c r="G18" i="1"/>
  <c r="I18" i="1" l="1"/>
  <c r="G20" i="1"/>
  <c r="I20" i="1"/>
  <c r="F18" i="1"/>
  <c r="J17" i="1"/>
  <c r="F19" i="1"/>
  <c r="H22" i="1"/>
  <c r="G16" i="1"/>
  <c r="J13" i="1"/>
  <c r="G14" i="1"/>
  <c r="F15" i="1"/>
  <c r="G22" i="1"/>
  <c r="I16" i="1"/>
  <c r="I13" i="1"/>
  <c r="G15" i="1"/>
  <c r="H29" i="1"/>
  <c r="J15" i="1"/>
  <c r="F14" i="1"/>
  <c r="H16" i="1"/>
  <c r="F13" i="1"/>
  <c r="J29" i="1"/>
  <c r="J27" i="1"/>
  <c r="J19" i="1"/>
  <c r="F22" i="1"/>
  <c r="J14" i="1"/>
  <c r="G28" i="1"/>
  <c r="I22" i="1"/>
  <c r="H12" i="1"/>
  <c r="G26" i="1"/>
  <c r="I21" i="1"/>
  <c r="G23" i="1"/>
  <c r="G12" i="1"/>
  <c r="G24" i="1"/>
  <c r="I26" i="1"/>
  <c r="H21" i="1"/>
  <c r="F21" i="1"/>
  <c r="J23" i="1"/>
  <c r="J21" i="1"/>
  <c r="F12" i="1"/>
  <c r="I24" i="1"/>
  <c r="F26" i="1"/>
  <c r="H24" i="1"/>
  <c r="F24" i="1"/>
  <c r="J26" i="1"/>
  <c r="F23" i="1"/>
  <c r="I23" i="1"/>
  <c r="I15" i="1"/>
  <c r="F29" i="1"/>
  <c r="I29" i="1"/>
  <c r="F27" i="1"/>
  <c r="I14" i="1"/>
  <c r="F16" i="1"/>
  <c r="H13" i="1"/>
  <c r="J18" i="1"/>
  <c r="I28" i="1"/>
  <c r="I25" i="1"/>
  <c r="H20" i="1"/>
  <c r="F20" i="1"/>
  <c r="G19" i="1"/>
  <c r="H17" i="1"/>
  <c r="I17" i="1"/>
  <c r="H28" i="1"/>
  <c r="F28" i="1"/>
  <c r="G27" i="1"/>
  <c r="H25" i="1"/>
  <c r="I19" i="1"/>
  <c r="F17" i="1"/>
  <c r="J25" i="1"/>
  <c r="I27" i="1"/>
  <c r="F25" i="1"/>
  <c r="J11" i="1"/>
  <c r="I12" i="1"/>
  <c r="H11" i="1"/>
  <c r="I11" i="1"/>
  <c r="F11" i="1"/>
  <c r="H10" i="1"/>
  <c r="F10" i="1"/>
  <c r="I10" i="1"/>
  <c r="J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10" i="1"/>
  <c r="Q10" i="1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7" i="2" s="1"/>
  <c r="K9" i="2"/>
  <c r="G7" i="2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0" i="1"/>
  <c r="U7" i="1" l="1"/>
</calcChain>
</file>

<file path=xl/sharedStrings.xml><?xml version="1.0" encoding="utf-8"?>
<sst xmlns="http://schemas.openxmlformats.org/spreadsheetml/2006/main" count="194" uniqueCount="86">
  <si>
    <t>TOTAL ANGSURAN</t>
  </si>
  <si>
    <t>TOTAL TAGIHAN SEMUA</t>
  </si>
  <si>
    <t>NO</t>
  </si>
  <si>
    <t>ORANG LAPANGAN</t>
  </si>
  <si>
    <t>TANGGAL</t>
  </si>
  <si>
    <t>NAMA</t>
  </si>
  <si>
    <t>PINJAMAN</t>
  </si>
  <si>
    <t>ANGSURAN/INCOME</t>
  </si>
  <si>
    <t>KET SUDAH BAYAR</t>
  </si>
  <si>
    <t>TOTAL TAGIHAN</t>
  </si>
  <si>
    <t>TAGIHAN TAMBAHAN</t>
  </si>
  <si>
    <t>TOTAL TAGIHAN KESELURUHAN</t>
  </si>
  <si>
    <t>01</t>
  </si>
  <si>
    <t>IWAN</t>
  </si>
  <si>
    <t>PAK TIAS</t>
  </si>
  <si>
    <t>BELUM</t>
  </si>
  <si>
    <t>02</t>
  </si>
  <si>
    <t>03</t>
  </si>
  <si>
    <t>REZA</t>
  </si>
  <si>
    <t>TUNDA</t>
  </si>
  <si>
    <t>05</t>
  </si>
  <si>
    <t>SATIRI</t>
  </si>
  <si>
    <t>06</t>
  </si>
  <si>
    <t>SOBARI</t>
  </si>
  <si>
    <t>07</t>
  </si>
  <si>
    <t>SURYA GUNAWAN</t>
  </si>
  <si>
    <t>08</t>
  </si>
  <si>
    <t>JAMAL</t>
  </si>
  <si>
    <t>BU JAKIAH</t>
  </si>
  <si>
    <t>09</t>
  </si>
  <si>
    <t>10</t>
  </si>
  <si>
    <t>ICAH</t>
  </si>
  <si>
    <t>11</t>
  </si>
  <si>
    <t>PAK ABDULAH</t>
  </si>
  <si>
    <t>12</t>
  </si>
  <si>
    <t>AKBAR</t>
  </si>
  <si>
    <t>13</t>
  </si>
  <si>
    <t>PAK ENUNG</t>
  </si>
  <si>
    <t>14</t>
  </si>
  <si>
    <t>JAYA</t>
  </si>
  <si>
    <t>15</t>
  </si>
  <si>
    <t>TOPIK</t>
  </si>
  <si>
    <t>SUKMAYATI/SUGHI</t>
  </si>
  <si>
    <t>16</t>
  </si>
  <si>
    <t>ALEN</t>
  </si>
  <si>
    <t>17</t>
  </si>
  <si>
    <t>18</t>
  </si>
  <si>
    <t>IYAM</t>
  </si>
  <si>
    <t>19</t>
  </si>
  <si>
    <t>PEANG</t>
  </si>
  <si>
    <t>20</t>
  </si>
  <si>
    <t>IRYANTO</t>
  </si>
  <si>
    <t>21</t>
  </si>
  <si>
    <t>RANGGA</t>
  </si>
  <si>
    <t>22</t>
  </si>
  <si>
    <t>-</t>
  </si>
  <si>
    <t>23</t>
  </si>
  <si>
    <t>DATA PEMINJAM BULAN OKTOBER 2022</t>
  </si>
  <si>
    <t>POTONGAN DENDA PERSEN</t>
  </si>
  <si>
    <t>JUMLAH DENDA</t>
  </si>
  <si>
    <t>ANGSURAN DENDA</t>
  </si>
  <si>
    <t>TOTAL ANGSURAN DENDA</t>
  </si>
  <si>
    <t>PEMBUKUAN KONSUMEN</t>
  </si>
  <si>
    <t>BULAN :</t>
  </si>
  <si>
    <t>nama</t>
  </si>
  <si>
    <t>jumlah pinjaman</t>
  </si>
  <si>
    <t>angsuran</t>
  </si>
  <si>
    <t>jatuh tempo</t>
  </si>
  <si>
    <t>tanggal pembayaran</t>
  </si>
  <si>
    <t>denda</t>
  </si>
  <si>
    <t>%</t>
  </si>
  <si>
    <t>denda harus dibayar</t>
  </si>
  <si>
    <t>dari tanggal</t>
  </si>
  <si>
    <t>sampai tanggal</t>
  </si>
  <si>
    <t>jumlah denda yang dibayar</t>
  </si>
  <si>
    <t>total bayaran</t>
  </si>
  <si>
    <t>keterangan</t>
  </si>
  <si>
    <t>JATUH TEMPO</t>
  </si>
  <si>
    <t>DEKAT TEMPO</t>
  </si>
  <si>
    <t>H-3</t>
  </si>
  <si>
    <t>H-2</t>
  </si>
  <si>
    <t>H-1</t>
  </si>
  <si>
    <t>H+1</t>
  </si>
  <si>
    <t>H+2</t>
  </si>
  <si>
    <t>TEMPO MAXIMAL</t>
  </si>
  <si>
    <t>TOTAL PINJAMAN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</si>
</sst>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21]dd\ mmmm\ yyyy;@"/>
    <numFmt numFmtId="173" formatCode="dd\-mmm\-yy"/>
    <numFmt numFmtId="174" formatCode="[$IDR]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0" xfId="0" applyBorder="1"/>
    <xf numFmtId="0" fontId="2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4" fontId="2" fillId="6" borderId="3" xfId="1" applyNumberFormat="1" applyFont="1" applyFill="1" applyBorder="1"/>
    <xf numFmtId="164" fontId="2" fillId="6" borderId="4" xfId="0" applyNumberFormat="1" applyFont="1" applyFill="1" applyBorder="1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164" fontId="0" fillId="7" borderId="1" xfId="1" applyNumberFormat="1" applyFont="1" applyFill="1" applyBorder="1"/>
    <xf numFmtId="164" fontId="0" fillId="7" borderId="1" xfId="0" applyNumberFormat="1" applyFill="1" applyBorder="1"/>
    <xf numFmtId="9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1" fontId="0" fillId="7" borderId="1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2" borderId="0" xfId="0" applyFont="1" applyFill="1" applyBorder="1" applyAlignment="1">
      <alignment vertical="center"/>
    </xf>
    <xf numFmtId="0" fontId="0" fillId="9" borderId="1" xfId="0" applyFill="1" applyBorder="1" applyAlignment="1">
      <alignment horizontal="left" vertical="center"/>
    </xf>
    <xf numFmtId="164" fontId="0" fillId="2" borderId="1" xfId="1" applyNumberFormat="1" applyFont="1" applyFill="1" applyBorder="1" applyAlignment="1">
      <alignment horizontal="left" vertical="center"/>
    </xf>
    <xf numFmtId="164" fontId="0" fillId="9" borderId="2" xfId="1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" fontId="0" fillId="9" borderId="1" xfId="0" applyNumberForma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9" fontId="5" fillId="2" borderId="1" xfId="2" applyFon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left" vertical="center"/>
    </xf>
    <xf numFmtId="0" fontId="5" fillId="9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164" fontId="0" fillId="9" borderId="1" xfId="0" applyNumberFormat="1" applyFill="1" applyBorder="1" applyAlignment="1">
      <alignment horizontal="left" vertical="center"/>
    </xf>
    <xf numFmtId="166" fontId="2" fillId="6" borderId="11" xfId="0" applyNumberFormat="1" applyFont="1" applyFill="1" applyBorder="1"/>
    <xf numFmtId="166" fontId="6" fillId="0" borderId="0" xfId="0" applyNumberFormat="1" applyFont="1"/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4" fontId="2" fillId="5" borderId="14" xfId="1" applyNumberFormat="1" applyFont="1" applyFill="1" applyBorder="1" applyAlignment="1">
      <alignment horizontal="center" vertical="center" wrapText="1"/>
    </xf>
    <xf numFmtId="164" fontId="2" fillId="5" borderId="2" xfId="1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65" fontId="2" fillId="5" borderId="14" xfId="1" applyNumberFormat="1" applyFont="1" applyFill="1" applyBorder="1" applyAlignment="1">
      <alignment horizontal="center" vertical="center" wrapText="1"/>
    </xf>
    <xf numFmtId="165" fontId="2" fillId="5" borderId="2" xfId="1" applyNumberFormat="1" applyFont="1" applyFill="1" applyBorder="1" applyAlignment="1">
      <alignment horizontal="center" vertical="center" wrapText="1"/>
    </xf>
    <xf numFmtId="164" fontId="2" fillId="5" borderId="12" xfId="1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2" fontId="2" fillId="5" borderId="2" xfId="0" applyNumberFormat="1" applyFont="1" applyFill="1" applyBorder="1" applyAlignment="1">
      <alignment vertical="center"/>
    </xf>
    <xf numFmtId="173" fontId="0" fillId="0" borderId="0" xfId="0" applyNumberFormat="1"/>
    <xf numFmtId="173" fontId="0" fillId="0" borderId="0" xfId="0" applyNumberFormat="1" applyBorder="1"/>
    <xf numFmtId="173" fontId="2" fillId="5" borderId="12" xfId="0" applyNumberFormat="1" applyFont="1" applyFill="1" applyBorder="1" applyAlignment="1">
      <alignment horizontal="center" vertical="center"/>
    </xf>
    <xf numFmtId="173" fontId="2" fillId="5" borderId="1" xfId="0" applyNumberFormat="1" applyFont="1" applyFill="1" applyBorder="1" applyAlignment="1">
      <alignment horizontal="center" vertical="center"/>
    </xf>
    <xf numFmtId="173" fontId="2" fillId="5" borderId="1" xfId="0" applyNumberFormat="1" applyFont="1" applyFill="1" applyBorder="1" applyAlignment="1">
      <alignment horizontal="center" vertical="center" wrapText="1"/>
    </xf>
    <xf numFmtId="173" fontId="2" fillId="5" borderId="2" xfId="0" applyNumberFormat="1" applyFont="1" applyFill="1" applyBorder="1" applyAlignment="1">
      <alignment vertical="center"/>
    </xf>
    <xf numFmtId="173" fontId="2" fillId="5" borderId="1" xfId="0" applyNumberFormat="1" applyFont="1" applyFill="1" applyBorder="1" applyAlignment="1">
      <alignment horizontal="center" vertical="center"/>
    </xf>
    <xf numFmtId="173" fontId="2" fillId="5" borderId="1" xfId="0" applyNumberFormat="1" applyFont="1" applyFill="1" applyBorder="1" applyAlignment="1">
      <alignment horizontal="center" vertical="center" wrapText="1"/>
    </xf>
    <xf numFmtId="173" fontId="0" fillId="0" borderId="1" xfId="0" applyNumberFormat="1" applyBorder="1" applyAlignment="1">
      <alignment horizontal="center" vertical="center"/>
    </xf>
    <xf numFmtId="173" fontId="0" fillId="7" borderId="1" xfId="0" applyNumberForma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left" vertical="center"/>
    </xf>
    <xf numFmtId="174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96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CC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CC990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CC990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FF99"/>
      <color rgb="FFCC9900"/>
      <color rgb="FFFFCCFF"/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1" zoomScale="85" zoomScaleNormal="85" workbookViewId="0">
      <pane xSplit="2" ySplit="9" topLeftCell="K12" activePane="bottomRight" state="frozen"/>
      <selection pane="topRight" activeCell="C1" sqref="C1"/>
      <selection pane="bottomLeft" activeCell="A10" sqref="A10"/>
      <selection pane="bottomRight" activeCell="M14" sqref="M14"/>
    </sheetView>
  </sheetViews>
  <sheetFormatPr defaultRowHeight="15" x14ac:dyDescent="0.25"/>
  <cols>
    <col min="2" max="2" width="3.85546875" bestFit="1" customWidth="1"/>
    <col min="3" max="3" width="18.5703125" bestFit="1" customWidth="1"/>
    <col min="4" max="4" width="10.7109375" customWidth="1"/>
    <col min="5" max="5" width="15.85546875" style="89" customWidth="1"/>
    <col min="6" max="6" width="10.28515625" style="89" customWidth="1"/>
    <col min="7" max="7" width="9.5703125" style="89" customWidth="1"/>
    <col min="8" max="8" width="10.7109375" style="89" customWidth="1"/>
    <col min="9" max="9" width="10.140625" style="89" customWidth="1"/>
    <col min="10" max="10" width="9.28515625" style="89" customWidth="1"/>
    <col min="11" max="11" width="20.7109375" customWidth="1"/>
    <col min="12" max="12" width="17.7109375" bestFit="1" customWidth="1"/>
    <col min="13" max="13" width="20" bestFit="1" customWidth="1"/>
    <col min="14" max="14" width="20" style="1" customWidth="1"/>
    <col min="15" max="15" width="20" style="7" customWidth="1"/>
    <col min="16" max="16" width="20" style="5" customWidth="1"/>
    <col min="17" max="17" width="21.7109375" style="40" customWidth="1"/>
    <col min="18" max="18" width="17.5703125" bestFit="1" customWidth="1"/>
    <col min="19" max="19" width="16.85546875" bestFit="1" customWidth="1"/>
    <col min="20" max="20" width="24.140625" bestFit="1" customWidth="1"/>
    <col min="21" max="21" width="29.28515625" bestFit="1" customWidth="1"/>
  </cols>
  <sheetData>
    <row r="1" spans="1:21" ht="15.75" thickBot="1" x14ac:dyDescent="0.3"/>
    <row r="2" spans="1:21" x14ac:dyDescent="0.25">
      <c r="B2" s="65" t="s">
        <v>57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1:21" ht="15.75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70"/>
    </row>
    <row r="5" spans="1:21" s="1" customFormat="1" x14ac:dyDescent="0.25">
      <c r="A5"/>
      <c r="B5"/>
      <c r="D5"/>
      <c r="E5" s="89"/>
      <c r="F5" s="89"/>
      <c r="G5" s="89"/>
      <c r="H5" s="89"/>
      <c r="I5" s="89"/>
      <c r="J5" s="89"/>
      <c r="K5"/>
      <c r="L5"/>
      <c r="M5"/>
      <c r="O5" s="7"/>
      <c r="P5" s="5"/>
      <c r="Q5" s="40"/>
      <c r="R5"/>
      <c r="S5"/>
      <c r="T5"/>
      <c r="U5"/>
    </row>
    <row r="6" spans="1:21" s="1" customFormat="1" ht="15.75" thickBot="1" x14ac:dyDescent="0.3">
      <c r="A6"/>
      <c r="B6"/>
      <c r="C6" s="59">
        <v>44852</v>
      </c>
      <c r="D6"/>
      <c r="E6" s="89"/>
      <c r="F6" s="89"/>
      <c r="G6" s="89"/>
      <c r="H6" s="89"/>
      <c r="I6" s="89"/>
      <c r="J6" s="89"/>
      <c r="K6"/>
      <c r="L6" s="103" t="s">
        <v>85</v>
      </c>
      <c r="M6" s="103" t="s">
        <v>0</v>
      </c>
      <c r="O6" s="7"/>
      <c r="P6" s="5"/>
      <c r="Q6" s="40"/>
      <c r="R6"/>
      <c r="S6"/>
      <c r="T6"/>
      <c r="U6" s="101" t="s">
        <v>1</v>
      </c>
    </row>
    <row r="7" spans="1:21" ht="15.75" thickBot="1" x14ac:dyDescent="0.3">
      <c r="B7" s="23"/>
      <c r="C7" s="58">
        <f ca="1">TODAY()</f>
        <v>44852</v>
      </c>
      <c r="D7" s="23"/>
      <c r="E7" s="90"/>
      <c r="F7" s="90"/>
      <c r="G7" s="90"/>
      <c r="H7" s="90"/>
      <c r="I7" s="90"/>
      <c r="J7" s="90"/>
      <c r="K7" s="23"/>
      <c r="L7" s="102">
        <f>SUM(L10:L29)</f>
        <v>730000000</v>
      </c>
      <c r="M7" s="102">
        <f>SUM(M10:M29)</f>
        <v>48650000</v>
      </c>
      <c r="N7"/>
      <c r="R7" s="23"/>
      <c r="S7" s="23"/>
      <c r="U7" s="102">
        <f>SUM(U10:U29)</f>
        <v>54614200</v>
      </c>
    </row>
    <row r="8" spans="1:21" ht="30" customHeight="1" x14ac:dyDescent="0.25">
      <c r="B8" s="60" t="s">
        <v>2</v>
      </c>
      <c r="C8" s="61" t="s">
        <v>3</v>
      </c>
      <c r="D8" s="62" t="s">
        <v>4</v>
      </c>
      <c r="E8" s="91" t="s">
        <v>77</v>
      </c>
      <c r="F8" s="92" t="s">
        <v>78</v>
      </c>
      <c r="G8" s="92"/>
      <c r="H8" s="92"/>
      <c r="I8" s="93" t="s">
        <v>84</v>
      </c>
      <c r="J8" s="93"/>
      <c r="K8" s="71" t="s">
        <v>5</v>
      </c>
      <c r="L8" s="99" t="s">
        <v>6</v>
      </c>
      <c r="M8" s="99" t="s">
        <v>7</v>
      </c>
      <c r="N8" s="72" t="s">
        <v>58</v>
      </c>
      <c r="O8" s="74" t="s">
        <v>60</v>
      </c>
      <c r="P8" s="76" t="s">
        <v>59</v>
      </c>
      <c r="Q8" s="78" t="s">
        <v>61</v>
      </c>
      <c r="R8" s="71" t="s">
        <v>8</v>
      </c>
      <c r="S8" s="80" t="s">
        <v>9</v>
      </c>
      <c r="T8" s="100" t="s">
        <v>10</v>
      </c>
      <c r="U8" s="99" t="s">
        <v>11</v>
      </c>
    </row>
    <row r="9" spans="1:21" s="1" customFormat="1" x14ac:dyDescent="0.25">
      <c r="B9" s="87"/>
      <c r="C9" s="87"/>
      <c r="D9" s="88"/>
      <c r="E9" s="94"/>
      <c r="F9" s="95" t="s">
        <v>79</v>
      </c>
      <c r="G9" s="95" t="s">
        <v>80</v>
      </c>
      <c r="H9" s="95" t="s">
        <v>81</v>
      </c>
      <c r="I9" s="96" t="s">
        <v>82</v>
      </c>
      <c r="J9" s="96" t="s">
        <v>83</v>
      </c>
      <c r="K9" s="64"/>
      <c r="L9" s="64"/>
      <c r="M9" s="64"/>
      <c r="N9" s="73"/>
      <c r="O9" s="75"/>
      <c r="P9" s="77"/>
      <c r="Q9" s="79"/>
      <c r="R9" s="64"/>
      <c r="S9" s="63"/>
      <c r="T9" s="100"/>
      <c r="U9" s="64"/>
    </row>
    <row r="10" spans="1:21" x14ac:dyDescent="0.25">
      <c r="B10" s="2">
        <f>ROW($A1)</f>
        <v>1</v>
      </c>
      <c r="C10" s="2" t="s">
        <v>13</v>
      </c>
      <c r="D10" s="3">
        <v>5</v>
      </c>
      <c r="E10" s="97">
        <f>DATE(YEAR(C$6),MONTH(C$6),DAY(D10))</f>
        <v>44839</v>
      </c>
      <c r="F10" s="97">
        <f>DATE(YEAR(E10),MONTH(E10),DAY(E10)-3)</f>
        <v>44836</v>
      </c>
      <c r="G10" s="97">
        <f>DATE(YEAR(E10),MONTH(E10),DAY(E10)-2)</f>
        <v>44837</v>
      </c>
      <c r="H10" s="97">
        <f>DATE(YEAR(E10),MONTH(E10),DAY(E10)-1)</f>
        <v>44838</v>
      </c>
      <c r="I10" s="97">
        <f>DATE(YEAR(E10),MONTH(E10),DAY(E10)+1)</f>
        <v>44840</v>
      </c>
      <c r="J10" s="97">
        <f>DATE(YEAR(E10),MONTH(E10),DAY(E10)+2)</f>
        <v>44841</v>
      </c>
      <c r="K10" s="6" t="s">
        <v>14</v>
      </c>
      <c r="L10" s="13">
        <v>15000000</v>
      </c>
      <c r="M10" s="13">
        <v>1500000</v>
      </c>
      <c r="N10" s="37">
        <v>0.01</v>
      </c>
      <c r="O10" s="8">
        <f>SUM(N10*M10)</f>
        <v>15000</v>
      </c>
      <c r="P10" s="38">
        <v>1</v>
      </c>
      <c r="Q10" s="41">
        <f>SUM(O10*P10)</f>
        <v>15000</v>
      </c>
      <c r="R10" s="21" t="s">
        <v>15</v>
      </c>
      <c r="S10" s="22">
        <v>2100000</v>
      </c>
      <c r="T10" s="22">
        <v>315000</v>
      </c>
      <c r="U10" s="18">
        <f>SUM(S10:T10)</f>
        <v>2415000</v>
      </c>
    </row>
    <row r="11" spans="1:21" x14ac:dyDescent="0.25">
      <c r="B11" s="2">
        <f t="shared" ref="B11:B29" si="0">ROW($A2)</f>
        <v>2</v>
      </c>
      <c r="C11" s="2" t="s">
        <v>13</v>
      </c>
      <c r="D11" s="3">
        <v>20</v>
      </c>
      <c r="E11" s="97">
        <f t="shared" ref="E11:E29" si="1">DATE(YEAR(C$6),MONTH(C$6),DAY(D11))</f>
        <v>44854</v>
      </c>
      <c r="F11" s="97">
        <f t="shared" ref="F11:F29" si="2">DATE(YEAR(E11),MONTH(E11),DAY(E11)-3)</f>
        <v>44851</v>
      </c>
      <c r="G11" s="97">
        <f t="shared" ref="G11:G29" si="3">DATE(YEAR(E11),MONTH(E11),DAY(E11)-2)</f>
        <v>44852</v>
      </c>
      <c r="H11" s="97">
        <f t="shared" ref="H11:H29" si="4">DATE(YEAR(E11),MONTH(E11),DAY(E11)-1)</f>
        <v>44853</v>
      </c>
      <c r="I11" s="97">
        <f t="shared" ref="I11:I29" si="5">DATE(YEAR(E11),MONTH(E11),DAY(E11)+1)</f>
        <v>44855</v>
      </c>
      <c r="J11" s="97">
        <f t="shared" ref="J11:J19" si="6">DATE(YEAR(E11),MONTH(E11),DAY(E11)+2)</f>
        <v>44856</v>
      </c>
      <c r="K11" s="6" t="s">
        <v>14</v>
      </c>
      <c r="L11" s="13">
        <v>25000000</v>
      </c>
      <c r="M11" s="13">
        <v>1750000</v>
      </c>
      <c r="N11" s="37">
        <v>0.01</v>
      </c>
      <c r="O11" s="8">
        <f t="shared" ref="O11:O29" si="7">SUM(N11*M11)</f>
        <v>17500</v>
      </c>
      <c r="P11" s="38">
        <v>2</v>
      </c>
      <c r="Q11" s="41">
        <f t="shared" ref="Q11:Q29" si="8">SUM(O11*P11)</f>
        <v>35000</v>
      </c>
      <c r="R11" s="21" t="s">
        <v>15</v>
      </c>
      <c r="S11" s="22"/>
      <c r="T11" s="22"/>
      <c r="U11" s="18">
        <f t="shared" ref="U11:U29" si="9">SUM(S11:T11)</f>
        <v>0</v>
      </c>
    </row>
    <row r="12" spans="1:21" x14ac:dyDescent="0.25">
      <c r="B12" s="2">
        <f t="shared" si="0"/>
        <v>3</v>
      </c>
      <c r="C12" s="9" t="s">
        <v>13</v>
      </c>
      <c r="D12" s="10">
        <v>8</v>
      </c>
      <c r="E12" s="97">
        <f t="shared" si="1"/>
        <v>44842</v>
      </c>
      <c r="F12" s="97">
        <f t="shared" si="2"/>
        <v>44839</v>
      </c>
      <c r="G12" s="97">
        <f t="shared" si="3"/>
        <v>44840</v>
      </c>
      <c r="H12" s="97">
        <f t="shared" si="4"/>
        <v>44841</v>
      </c>
      <c r="I12" s="97">
        <f t="shared" si="5"/>
        <v>44843</v>
      </c>
      <c r="J12" s="97">
        <f t="shared" si="6"/>
        <v>44844</v>
      </c>
      <c r="K12" s="11" t="s">
        <v>18</v>
      </c>
      <c r="L12" s="13">
        <v>45000000</v>
      </c>
      <c r="M12" s="13">
        <v>3150000</v>
      </c>
      <c r="N12" s="37">
        <v>7.0000000000000007E-2</v>
      </c>
      <c r="O12" s="8">
        <f t="shared" si="7"/>
        <v>220500.00000000003</v>
      </c>
      <c r="P12" s="38">
        <v>0</v>
      </c>
      <c r="Q12" s="41">
        <f t="shared" si="8"/>
        <v>0</v>
      </c>
      <c r="R12" s="21" t="s">
        <v>19</v>
      </c>
      <c r="S12" s="22">
        <v>3150000</v>
      </c>
      <c r="T12" s="22"/>
      <c r="U12" s="18">
        <f t="shared" si="9"/>
        <v>3150000</v>
      </c>
    </row>
    <row r="13" spans="1:21" x14ac:dyDescent="0.25">
      <c r="B13" s="2">
        <f t="shared" si="0"/>
        <v>4</v>
      </c>
      <c r="C13" s="2" t="s">
        <v>13</v>
      </c>
      <c r="D13" s="3">
        <v>29</v>
      </c>
      <c r="E13" s="97">
        <f t="shared" si="1"/>
        <v>44863</v>
      </c>
      <c r="F13" s="97">
        <f t="shared" si="2"/>
        <v>44860</v>
      </c>
      <c r="G13" s="97">
        <f t="shared" si="3"/>
        <v>44861</v>
      </c>
      <c r="H13" s="97">
        <f t="shared" si="4"/>
        <v>44862</v>
      </c>
      <c r="I13" s="97">
        <f t="shared" si="5"/>
        <v>44864</v>
      </c>
      <c r="J13" s="97">
        <f t="shared" si="6"/>
        <v>44865</v>
      </c>
      <c r="K13" s="6" t="s">
        <v>21</v>
      </c>
      <c r="L13" s="13">
        <v>20000000</v>
      </c>
      <c r="M13" s="13">
        <v>1400000</v>
      </c>
      <c r="N13" s="37">
        <v>0.01</v>
      </c>
      <c r="O13" s="8">
        <f t="shared" si="7"/>
        <v>14000</v>
      </c>
      <c r="P13" s="38">
        <v>0</v>
      </c>
      <c r="Q13" s="41">
        <f t="shared" si="8"/>
        <v>0</v>
      </c>
      <c r="R13" s="21" t="s">
        <v>15</v>
      </c>
      <c r="S13" s="22">
        <v>1400000</v>
      </c>
      <c r="T13" s="22"/>
      <c r="U13" s="18">
        <f t="shared" si="9"/>
        <v>1400000</v>
      </c>
    </row>
    <row r="14" spans="1:21" x14ac:dyDescent="0.25">
      <c r="B14" s="2">
        <f t="shared" si="0"/>
        <v>5</v>
      </c>
      <c r="C14" s="2" t="s">
        <v>13</v>
      </c>
      <c r="D14" s="3">
        <v>20</v>
      </c>
      <c r="E14" s="97">
        <f t="shared" si="1"/>
        <v>44854</v>
      </c>
      <c r="F14" s="97">
        <f t="shared" si="2"/>
        <v>44851</v>
      </c>
      <c r="G14" s="97">
        <f t="shared" si="3"/>
        <v>44852</v>
      </c>
      <c r="H14" s="97">
        <f t="shared" si="4"/>
        <v>44853</v>
      </c>
      <c r="I14" s="97">
        <f t="shared" si="5"/>
        <v>44855</v>
      </c>
      <c r="J14" s="97">
        <f t="shared" si="6"/>
        <v>44856</v>
      </c>
      <c r="K14" s="6" t="s">
        <v>23</v>
      </c>
      <c r="L14" s="13">
        <v>25000000</v>
      </c>
      <c r="M14" s="13">
        <v>1750000</v>
      </c>
      <c r="N14" s="37">
        <v>0.01</v>
      </c>
      <c r="O14" s="8">
        <f t="shared" si="7"/>
        <v>17500</v>
      </c>
      <c r="P14" s="38">
        <v>0</v>
      </c>
      <c r="Q14" s="41">
        <f t="shared" si="8"/>
        <v>0</v>
      </c>
      <c r="R14" s="21" t="s">
        <v>15</v>
      </c>
      <c r="S14" s="22"/>
      <c r="T14" s="22"/>
      <c r="U14" s="18">
        <f t="shared" si="9"/>
        <v>0</v>
      </c>
    </row>
    <row r="15" spans="1:21" x14ac:dyDescent="0.25">
      <c r="B15" s="2">
        <f t="shared" si="0"/>
        <v>6</v>
      </c>
      <c r="C15" s="2" t="s">
        <v>13</v>
      </c>
      <c r="D15" s="3">
        <v>20</v>
      </c>
      <c r="E15" s="97">
        <f t="shared" si="1"/>
        <v>44854</v>
      </c>
      <c r="F15" s="97">
        <f t="shared" si="2"/>
        <v>44851</v>
      </c>
      <c r="G15" s="97">
        <f t="shared" si="3"/>
        <v>44852</v>
      </c>
      <c r="H15" s="97">
        <f t="shared" si="4"/>
        <v>44853</v>
      </c>
      <c r="I15" s="97">
        <f t="shared" si="5"/>
        <v>44855</v>
      </c>
      <c r="J15" s="97">
        <f t="shared" si="6"/>
        <v>44856</v>
      </c>
      <c r="K15" s="6" t="s">
        <v>25</v>
      </c>
      <c r="L15" s="13">
        <v>40000000</v>
      </c>
      <c r="M15" s="13">
        <v>2800000</v>
      </c>
      <c r="N15" s="37">
        <v>0.01</v>
      </c>
      <c r="O15" s="8">
        <f t="shared" si="7"/>
        <v>28000</v>
      </c>
      <c r="P15" s="38">
        <v>0</v>
      </c>
      <c r="Q15" s="41">
        <f t="shared" si="8"/>
        <v>0</v>
      </c>
      <c r="R15" s="21" t="s">
        <v>15</v>
      </c>
      <c r="S15" s="22">
        <v>2800000</v>
      </c>
      <c r="T15" s="22"/>
      <c r="U15" s="18">
        <f t="shared" si="9"/>
        <v>2800000</v>
      </c>
    </row>
    <row r="16" spans="1:21" x14ac:dyDescent="0.25">
      <c r="B16" s="2">
        <f t="shared" si="0"/>
        <v>7</v>
      </c>
      <c r="C16" s="2" t="s">
        <v>27</v>
      </c>
      <c r="D16" s="3">
        <v>7</v>
      </c>
      <c r="E16" s="97">
        <f t="shared" si="1"/>
        <v>44841</v>
      </c>
      <c r="F16" s="97">
        <f t="shared" si="2"/>
        <v>44838</v>
      </c>
      <c r="G16" s="97">
        <f t="shared" si="3"/>
        <v>44839</v>
      </c>
      <c r="H16" s="97">
        <f t="shared" si="4"/>
        <v>44840</v>
      </c>
      <c r="I16" s="97">
        <f t="shared" si="5"/>
        <v>44842</v>
      </c>
      <c r="J16" s="97">
        <f t="shared" si="6"/>
        <v>44843</v>
      </c>
      <c r="K16" s="6" t="s">
        <v>28</v>
      </c>
      <c r="L16" s="13">
        <v>85000000</v>
      </c>
      <c r="M16" s="13">
        <v>4500000</v>
      </c>
      <c r="N16" s="37">
        <v>0.01</v>
      </c>
      <c r="O16" s="8">
        <f t="shared" si="7"/>
        <v>45000</v>
      </c>
      <c r="P16" s="38">
        <v>0</v>
      </c>
      <c r="Q16" s="41">
        <f t="shared" si="8"/>
        <v>0</v>
      </c>
      <c r="R16" s="21" t="s">
        <v>15</v>
      </c>
      <c r="S16" s="22"/>
      <c r="T16" s="22"/>
      <c r="U16" s="18">
        <f t="shared" si="9"/>
        <v>0</v>
      </c>
    </row>
    <row r="17" spans="2:21" x14ac:dyDescent="0.25">
      <c r="B17" s="2">
        <f t="shared" si="0"/>
        <v>8</v>
      </c>
      <c r="C17" s="2" t="s">
        <v>27</v>
      </c>
      <c r="D17" s="3">
        <v>20</v>
      </c>
      <c r="E17" s="97">
        <f t="shared" si="1"/>
        <v>44854</v>
      </c>
      <c r="F17" s="97">
        <f t="shared" si="2"/>
        <v>44851</v>
      </c>
      <c r="G17" s="97">
        <f t="shared" si="3"/>
        <v>44852</v>
      </c>
      <c r="H17" s="97">
        <f t="shared" si="4"/>
        <v>44853</v>
      </c>
      <c r="I17" s="97">
        <f t="shared" si="5"/>
        <v>44855</v>
      </c>
      <c r="J17" s="97">
        <f t="shared" si="6"/>
        <v>44856</v>
      </c>
      <c r="K17" s="6" t="s">
        <v>28</v>
      </c>
      <c r="L17" s="13">
        <v>70000000</v>
      </c>
      <c r="M17" s="13">
        <v>4900000</v>
      </c>
      <c r="N17" s="37">
        <v>0.01</v>
      </c>
      <c r="O17" s="8">
        <f t="shared" si="7"/>
        <v>49000</v>
      </c>
      <c r="P17" s="38">
        <v>0</v>
      </c>
      <c r="Q17" s="41">
        <f t="shared" si="8"/>
        <v>0</v>
      </c>
      <c r="R17" s="21" t="s">
        <v>15</v>
      </c>
      <c r="S17" s="22"/>
      <c r="T17" s="22"/>
      <c r="U17" s="18">
        <f t="shared" si="9"/>
        <v>0</v>
      </c>
    </row>
    <row r="18" spans="2:21" x14ac:dyDescent="0.25">
      <c r="B18" s="2">
        <f t="shared" si="0"/>
        <v>9</v>
      </c>
      <c r="C18" s="2" t="s">
        <v>27</v>
      </c>
      <c r="D18" s="3">
        <v>3</v>
      </c>
      <c r="E18" s="97">
        <f t="shared" si="1"/>
        <v>44837</v>
      </c>
      <c r="F18" s="97">
        <f t="shared" si="2"/>
        <v>44834</v>
      </c>
      <c r="G18" s="97">
        <f t="shared" si="3"/>
        <v>44835</v>
      </c>
      <c r="H18" s="97">
        <f t="shared" si="4"/>
        <v>44836</v>
      </c>
      <c r="I18" s="97">
        <f t="shared" si="5"/>
        <v>44838</v>
      </c>
      <c r="J18" s="97">
        <f t="shared" si="6"/>
        <v>44839</v>
      </c>
      <c r="K18" s="6" t="s">
        <v>31</v>
      </c>
      <c r="L18" s="13">
        <v>15000000</v>
      </c>
      <c r="M18" s="13">
        <v>1500000</v>
      </c>
      <c r="N18" s="37">
        <v>0.01</v>
      </c>
      <c r="O18" s="8">
        <f t="shared" si="7"/>
        <v>15000</v>
      </c>
      <c r="P18" s="38">
        <v>0</v>
      </c>
      <c r="Q18" s="41">
        <f t="shared" si="8"/>
        <v>0</v>
      </c>
      <c r="R18" s="21" t="s">
        <v>15</v>
      </c>
      <c r="S18" s="22">
        <v>1100000</v>
      </c>
      <c r="T18" s="22">
        <v>105000</v>
      </c>
      <c r="U18" s="18">
        <f t="shared" si="9"/>
        <v>1205000</v>
      </c>
    </row>
    <row r="19" spans="2:21" x14ac:dyDescent="0.25">
      <c r="B19" s="2">
        <f t="shared" si="0"/>
        <v>10</v>
      </c>
      <c r="C19" s="2" t="s">
        <v>27</v>
      </c>
      <c r="D19" s="3">
        <v>12</v>
      </c>
      <c r="E19" s="97">
        <f t="shared" si="1"/>
        <v>44846</v>
      </c>
      <c r="F19" s="97">
        <f t="shared" si="2"/>
        <v>44843</v>
      </c>
      <c r="G19" s="97">
        <f t="shared" si="3"/>
        <v>44844</v>
      </c>
      <c r="H19" s="97">
        <f t="shared" si="4"/>
        <v>44845</v>
      </c>
      <c r="I19" s="97">
        <f t="shared" si="5"/>
        <v>44847</v>
      </c>
      <c r="J19" s="97">
        <f t="shared" si="6"/>
        <v>44848</v>
      </c>
      <c r="K19" s="6" t="s">
        <v>33</v>
      </c>
      <c r="L19" s="13">
        <v>10000000</v>
      </c>
      <c r="M19" s="13">
        <v>650000</v>
      </c>
      <c r="N19" s="37">
        <v>0.01</v>
      </c>
      <c r="O19" s="8">
        <f t="shared" si="7"/>
        <v>6500</v>
      </c>
      <c r="P19" s="38">
        <v>0</v>
      </c>
      <c r="Q19" s="41">
        <f t="shared" si="8"/>
        <v>0</v>
      </c>
      <c r="R19" s="21" t="s">
        <v>15</v>
      </c>
      <c r="S19" s="22"/>
      <c r="T19" s="22"/>
      <c r="U19" s="18">
        <f t="shared" si="9"/>
        <v>0</v>
      </c>
    </row>
    <row r="20" spans="2:21" x14ac:dyDescent="0.25">
      <c r="B20" s="2">
        <f t="shared" si="0"/>
        <v>11</v>
      </c>
      <c r="C20" s="2" t="s">
        <v>27</v>
      </c>
      <c r="D20" s="3">
        <v>6</v>
      </c>
      <c r="E20" s="97">
        <f>DATE(YEAR(C$6),MONTH(C$6),DAY(D20))</f>
        <v>44840</v>
      </c>
      <c r="F20" s="97">
        <f t="shared" si="2"/>
        <v>44837</v>
      </c>
      <c r="G20" s="97">
        <f t="shared" si="3"/>
        <v>44838</v>
      </c>
      <c r="H20" s="97">
        <f t="shared" si="4"/>
        <v>44839</v>
      </c>
      <c r="I20" s="97">
        <f t="shared" si="5"/>
        <v>44841</v>
      </c>
      <c r="J20" s="97">
        <f>DATE(YEAR(E20),MONTH(E20),DAY(E20)+2)</f>
        <v>44842</v>
      </c>
      <c r="K20" s="6" t="s">
        <v>35</v>
      </c>
      <c r="L20" s="13">
        <v>15000000</v>
      </c>
      <c r="M20" s="13">
        <v>1500000</v>
      </c>
      <c r="N20" s="37">
        <v>0.01</v>
      </c>
      <c r="O20" s="8">
        <f t="shared" si="7"/>
        <v>15000</v>
      </c>
      <c r="P20" s="38">
        <v>0</v>
      </c>
      <c r="Q20" s="41">
        <f t="shared" si="8"/>
        <v>0</v>
      </c>
      <c r="R20" s="21" t="s">
        <v>15</v>
      </c>
      <c r="S20" s="22">
        <v>2100000</v>
      </c>
      <c r="T20" s="22">
        <v>315000</v>
      </c>
      <c r="U20" s="18">
        <f t="shared" si="9"/>
        <v>2415000</v>
      </c>
    </row>
    <row r="21" spans="2:21" x14ac:dyDescent="0.25">
      <c r="B21" s="2">
        <f t="shared" si="0"/>
        <v>12</v>
      </c>
      <c r="C21" s="2" t="s">
        <v>27</v>
      </c>
      <c r="D21" s="3">
        <v>29</v>
      </c>
      <c r="E21" s="97">
        <f t="shared" si="1"/>
        <v>44863</v>
      </c>
      <c r="F21" s="97">
        <f t="shared" si="2"/>
        <v>44860</v>
      </c>
      <c r="G21" s="97">
        <f t="shared" si="3"/>
        <v>44861</v>
      </c>
      <c r="H21" s="97">
        <f t="shared" si="4"/>
        <v>44862</v>
      </c>
      <c r="I21" s="97">
        <f t="shared" si="5"/>
        <v>44864</v>
      </c>
      <c r="J21" s="97">
        <f t="shared" ref="J21:J29" si="10">DATE(YEAR(E21),MONTH(E21),DAY(E21)+2)</f>
        <v>44865</v>
      </c>
      <c r="K21" s="6" t="s">
        <v>37</v>
      </c>
      <c r="L21" s="13">
        <v>30000000</v>
      </c>
      <c r="M21" s="13">
        <v>2100000</v>
      </c>
      <c r="N21" s="37">
        <v>0.01</v>
      </c>
      <c r="O21" s="8">
        <f t="shared" si="7"/>
        <v>21000</v>
      </c>
      <c r="P21" s="38">
        <v>0</v>
      </c>
      <c r="Q21" s="41">
        <f t="shared" si="8"/>
        <v>0</v>
      </c>
      <c r="R21" s="21" t="s">
        <v>15</v>
      </c>
      <c r="S21" s="22"/>
      <c r="T21" s="22"/>
      <c r="U21" s="18">
        <f t="shared" si="9"/>
        <v>0</v>
      </c>
    </row>
    <row r="22" spans="2:21" x14ac:dyDescent="0.25">
      <c r="B22" s="2">
        <f t="shared" si="0"/>
        <v>13</v>
      </c>
      <c r="C22" s="2" t="s">
        <v>27</v>
      </c>
      <c r="D22" s="3">
        <v>7</v>
      </c>
      <c r="E22" s="97">
        <f t="shared" si="1"/>
        <v>44841</v>
      </c>
      <c r="F22" s="97">
        <f t="shared" si="2"/>
        <v>44838</v>
      </c>
      <c r="G22" s="97">
        <f t="shared" si="3"/>
        <v>44839</v>
      </c>
      <c r="H22" s="97">
        <f t="shared" si="4"/>
        <v>44840</v>
      </c>
      <c r="I22" s="97">
        <f t="shared" si="5"/>
        <v>44842</v>
      </c>
      <c r="J22" s="97">
        <f t="shared" si="10"/>
        <v>44843</v>
      </c>
      <c r="K22" s="6" t="s">
        <v>39</v>
      </c>
      <c r="L22" s="13">
        <v>30000000</v>
      </c>
      <c r="M22" s="13">
        <v>2100000</v>
      </c>
      <c r="N22" s="37">
        <v>0.01</v>
      </c>
      <c r="O22" s="8">
        <f t="shared" si="7"/>
        <v>21000</v>
      </c>
      <c r="P22" s="38">
        <v>0</v>
      </c>
      <c r="Q22" s="41">
        <f t="shared" si="8"/>
        <v>0</v>
      </c>
      <c r="R22" s="21" t="s">
        <v>15</v>
      </c>
      <c r="S22" s="22">
        <v>4200000</v>
      </c>
      <c r="T22" s="22">
        <v>1104200</v>
      </c>
      <c r="U22" s="18">
        <f t="shared" si="9"/>
        <v>5304200</v>
      </c>
    </row>
    <row r="23" spans="2:21" x14ac:dyDescent="0.25">
      <c r="B23" s="2">
        <f t="shared" si="0"/>
        <v>14</v>
      </c>
      <c r="C23" s="2" t="s">
        <v>41</v>
      </c>
      <c r="D23" s="3">
        <v>29</v>
      </c>
      <c r="E23" s="97">
        <f t="shared" si="1"/>
        <v>44863</v>
      </c>
      <c r="F23" s="97">
        <f t="shared" si="2"/>
        <v>44860</v>
      </c>
      <c r="G23" s="97">
        <f t="shared" si="3"/>
        <v>44861</v>
      </c>
      <c r="H23" s="97">
        <f t="shared" si="4"/>
        <v>44862</v>
      </c>
      <c r="I23" s="97">
        <f t="shared" si="5"/>
        <v>44864</v>
      </c>
      <c r="J23" s="97">
        <f t="shared" si="10"/>
        <v>44865</v>
      </c>
      <c r="K23" s="6" t="s">
        <v>42</v>
      </c>
      <c r="L23" s="13">
        <v>20000000</v>
      </c>
      <c r="M23" s="13">
        <v>1200000</v>
      </c>
      <c r="N23" s="37">
        <v>0.01</v>
      </c>
      <c r="O23" s="8">
        <f t="shared" si="7"/>
        <v>12000</v>
      </c>
      <c r="P23" s="38">
        <v>0</v>
      </c>
      <c r="Q23" s="41">
        <f>SUM(O23*P23)</f>
        <v>0</v>
      </c>
      <c r="R23" s="21" t="s">
        <v>15</v>
      </c>
      <c r="S23" s="22">
        <v>1200000</v>
      </c>
      <c r="T23" s="22">
        <v>360000</v>
      </c>
      <c r="U23" s="18">
        <f t="shared" si="9"/>
        <v>1560000</v>
      </c>
    </row>
    <row r="24" spans="2:21" x14ac:dyDescent="0.25">
      <c r="B24" s="2">
        <f t="shared" si="0"/>
        <v>15</v>
      </c>
      <c r="C24" s="2" t="s">
        <v>41</v>
      </c>
      <c r="D24" s="3">
        <v>20</v>
      </c>
      <c r="E24" s="97">
        <f t="shared" si="1"/>
        <v>44854</v>
      </c>
      <c r="F24" s="97">
        <f t="shared" si="2"/>
        <v>44851</v>
      </c>
      <c r="G24" s="97">
        <f t="shared" si="3"/>
        <v>44852</v>
      </c>
      <c r="H24" s="97">
        <f t="shared" si="4"/>
        <v>44853</v>
      </c>
      <c r="I24" s="97">
        <f t="shared" si="5"/>
        <v>44855</v>
      </c>
      <c r="J24" s="97">
        <f t="shared" si="10"/>
        <v>44856</v>
      </c>
      <c r="K24" s="6" t="s">
        <v>44</v>
      </c>
      <c r="L24" s="13">
        <v>100000000</v>
      </c>
      <c r="M24" s="13">
        <v>6000000</v>
      </c>
      <c r="N24" s="37">
        <v>0.01</v>
      </c>
      <c r="O24" s="8">
        <f t="shared" si="7"/>
        <v>60000</v>
      </c>
      <c r="P24" s="38">
        <v>0</v>
      </c>
      <c r="Q24" s="41">
        <f t="shared" si="8"/>
        <v>0</v>
      </c>
      <c r="R24" s="21" t="s">
        <v>15</v>
      </c>
      <c r="S24" s="22">
        <v>1000000</v>
      </c>
      <c r="T24" s="22"/>
      <c r="U24" s="18">
        <f t="shared" si="9"/>
        <v>1000000</v>
      </c>
    </row>
    <row r="25" spans="2:21" x14ac:dyDescent="0.25">
      <c r="B25" s="2">
        <f t="shared" si="0"/>
        <v>16</v>
      </c>
      <c r="C25" s="2" t="s">
        <v>41</v>
      </c>
      <c r="D25" s="3">
        <v>5</v>
      </c>
      <c r="E25" s="97">
        <f t="shared" si="1"/>
        <v>44839</v>
      </c>
      <c r="F25" s="97">
        <f t="shared" si="2"/>
        <v>44836</v>
      </c>
      <c r="G25" s="97">
        <f t="shared" si="3"/>
        <v>44837</v>
      </c>
      <c r="H25" s="97">
        <f t="shared" si="4"/>
        <v>44838</v>
      </c>
      <c r="I25" s="97">
        <f t="shared" si="5"/>
        <v>44840</v>
      </c>
      <c r="J25" s="97">
        <f t="shared" si="10"/>
        <v>44841</v>
      </c>
      <c r="K25" s="6" t="s">
        <v>44</v>
      </c>
      <c r="L25" s="13">
        <v>50000000</v>
      </c>
      <c r="M25" s="13">
        <v>3000000</v>
      </c>
      <c r="N25" s="37">
        <v>0.01</v>
      </c>
      <c r="O25" s="8">
        <f t="shared" si="7"/>
        <v>30000</v>
      </c>
      <c r="P25" s="38">
        <v>0</v>
      </c>
      <c r="Q25" s="41">
        <f t="shared" si="8"/>
        <v>0</v>
      </c>
      <c r="R25" s="21" t="s">
        <v>15</v>
      </c>
      <c r="S25" s="22">
        <v>3000000</v>
      </c>
      <c r="T25" s="22"/>
      <c r="U25" s="18">
        <f t="shared" si="9"/>
        <v>3000000</v>
      </c>
    </row>
    <row r="26" spans="2:21" x14ac:dyDescent="0.25">
      <c r="B26" s="2">
        <f t="shared" si="0"/>
        <v>17</v>
      </c>
      <c r="C26" s="2" t="s">
        <v>41</v>
      </c>
      <c r="D26" s="3">
        <v>26</v>
      </c>
      <c r="E26" s="97">
        <f t="shared" si="1"/>
        <v>44860</v>
      </c>
      <c r="F26" s="97">
        <f t="shared" si="2"/>
        <v>44857</v>
      </c>
      <c r="G26" s="97">
        <f t="shared" si="3"/>
        <v>44858</v>
      </c>
      <c r="H26" s="97">
        <f t="shared" si="4"/>
        <v>44859</v>
      </c>
      <c r="I26" s="97">
        <f t="shared" si="5"/>
        <v>44861</v>
      </c>
      <c r="J26" s="97">
        <f t="shared" si="10"/>
        <v>44862</v>
      </c>
      <c r="K26" s="6" t="s">
        <v>47</v>
      </c>
      <c r="L26" s="13">
        <v>40000000</v>
      </c>
      <c r="M26" s="13">
        <v>2800000</v>
      </c>
      <c r="N26" s="37">
        <v>0.01</v>
      </c>
      <c r="O26" s="8">
        <f t="shared" si="7"/>
        <v>28000</v>
      </c>
      <c r="P26" s="38">
        <v>0</v>
      </c>
      <c r="Q26" s="41">
        <f t="shared" si="8"/>
        <v>0</v>
      </c>
      <c r="R26" s="21" t="s">
        <v>15</v>
      </c>
      <c r="S26" s="22">
        <v>2800000</v>
      </c>
      <c r="T26" s="22"/>
      <c r="U26" s="18">
        <f t="shared" si="9"/>
        <v>2800000</v>
      </c>
    </row>
    <row r="27" spans="2:21" x14ac:dyDescent="0.25">
      <c r="B27" s="2">
        <f t="shared" si="0"/>
        <v>18</v>
      </c>
      <c r="C27" s="2" t="s">
        <v>41</v>
      </c>
      <c r="D27" s="3">
        <v>23</v>
      </c>
      <c r="E27" s="97">
        <f t="shared" si="1"/>
        <v>44857</v>
      </c>
      <c r="F27" s="97">
        <f t="shared" si="2"/>
        <v>44854</v>
      </c>
      <c r="G27" s="97">
        <f t="shared" si="3"/>
        <v>44855</v>
      </c>
      <c r="H27" s="97">
        <f t="shared" si="4"/>
        <v>44856</v>
      </c>
      <c r="I27" s="97">
        <f t="shared" si="5"/>
        <v>44858</v>
      </c>
      <c r="J27" s="97">
        <f t="shared" si="10"/>
        <v>44859</v>
      </c>
      <c r="K27" s="6" t="s">
        <v>49</v>
      </c>
      <c r="L27" s="13">
        <v>5000000</v>
      </c>
      <c r="M27" s="13">
        <v>500000</v>
      </c>
      <c r="N27" s="37">
        <v>0.01</v>
      </c>
      <c r="O27" s="8">
        <f t="shared" si="7"/>
        <v>5000</v>
      </c>
      <c r="P27" s="38">
        <v>0</v>
      </c>
      <c r="Q27" s="41">
        <f t="shared" si="8"/>
        <v>0</v>
      </c>
      <c r="R27" s="21" t="s">
        <v>15</v>
      </c>
      <c r="S27" s="22"/>
      <c r="T27" s="22"/>
      <c r="U27" s="18">
        <f t="shared" si="9"/>
        <v>0</v>
      </c>
    </row>
    <row r="28" spans="2:21" x14ac:dyDescent="0.25">
      <c r="B28" s="2">
        <f t="shared" si="0"/>
        <v>19</v>
      </c>
      <c r="C28" s="9"/>
      <c r="D28" s="10">
        <v>29</v>
      </c>
      <c r="E28" s="97">
        <f t="shared" si="1"/>
        <v>44863</v>
      </c>
      <c r="F28" s="97">
        <f t="shared" si="2"/>
        <v>44860</v>
      </c>
      <c r="G28" s="97">
        <f t="shared" si="3"/>
        <v>44861</v>
      </c>
      <c r="H28" s="97">
        <f t="shared" si="4"/>
        <v>44862</v>
      </c>
      <c r="I28" s="97">
        <f t="shared" si="5"/>
        <v>44864</v>
      </c>
      <c r="J28" s="97">
        <f t="shared" si="10"/>
        <v>44865</v>
      </c>
      <c r="K28" s="11" t="s">
        <v>51</v>
      </c>
      <c r="L28" s="13">
        <v>30000000</v>
      </c>
      <c r="M28" s="13">
        <v>1950000</v>
      </c>
      <c r="N28" s="37">
        <v>0.01</v>
      </c>
      <c r="O28" s="8">
        <f t="shared" si="7"/>
        <v>19500</v>
      </c>
      <c r="P28" s="38">
        <v>0</v>
      </c>
      <c r="Q28" s="41">
        <f t="shared" si="8"/>
        <v>0</v>
      </c>
      <c r="R28" s="21" t="s">
        <v>15</v>
      </c>
      <c r="S28" s="22">
        <v>8296000</v>
      </c>
      <c r="T28" s="22"/>
      <c r="U28" s="18">
        <f t="shared" si="9"/>
        <v>8296000</v>
      </c>
    </row>
    <row r="29" spans="2:21" x14ac:dyDescent="0.25">
      <c r="B29" s="2">
        <f t="shared" si="0"/>
        <v>20</v>
      </c>
      <c r="C29" s="9"/>
      <c r="D29" s="10">
        <v>25</v>
      </c>
      <c r="E29" s="97">
        <f t="shared" si="1"/>
        <v>44859</v>
      </c>
      <c r="F29" s="97">
        <f t="shared" si="2"/>
        <v>44856</v>
      </c>
      <c r="G29" s="97">
        <f t="shared" si="3"/>
        <v>44857</v>
      </c>
      <c r="H29" s="97">
        <f t="shared" si="4"/>
        <v>44858</v>
      </c>
      <c r="I29" s="97">
        <f t="shared" si="5"/>
        <v>44860</v>
      </c>
      <c r="J29" s="97">
        <f t="shared" si="10"/>
        <v>44861</v>
      </c>
      <c r="K29" s="11" t="s">
        <v>53</v>
      </c>
      <c r="L29" s="13">
        <v>60000000</v>
      </c>
      <c r="M29" s="13">
        <v>3600000</v>
      </c>
      <c r="N29" s="37">
        <v>0.01</v>
      </c>
      <c r="O29" s="8">
        <f t="shared" si="7"/>
        <v>36000</v>
      </c>
      <c r="P29" s="38">
        <v>0</v>
      </c>
      <c r="Q29" s="41">
        <f t="shared" si="8"/>
        <v>0</v>
      </c>
      <c r="R29" s="21" t="s">
        <v>15</v>
      </c>
      <c r="S29" s="22">
        <v>19269000</v>
      </c>
      <c r="T29" s="22"/>
      <c r="U29" s="18">
        <f t="shared" si="9"/>
        <v>19269000</v>
      </c>
    </row>
    <row r="30" spans="2:21" x14ac:dyDescent="0.25">
      <c r="B30" s="2"/>
      <c r="C30" s="30"/>
      <c r="D30" s="31"/>
      <c r="E30" s="97"/>
      <c r="F30" s="97"/>
      <c r="G30" s="97"/>
      <c r="H30" s="97"/>
      <c r="I30" s="97"/>
      <c r="J30" s="97"/>
      <c r="K30" s="32"/>
      <c r="L30" s="33">
        <v>0</v>
      </c>
      <c r="M30" s="33">
        <v>0</v>
      </c>
      <c r="N30" s="33"/>
      <c r="O30" s="33"/>
      <c r="P30" s="39"/>
      <c r="Q30" s="42"/>
      <c r="R30" s="34"/>
      <c r="S30" s="35"/>
      <c r="T30" s="35"/>
      <c r="U30" s="34"/>
    </row>
    <row r="31" spans="2:21" x14ac:dyDescent="0.25">
      <c r="B31" s="2"/>
      <c r="C31" s="30"/>
      <c r="D31" s="31"/>
      <c r="E31" s="98"/>
      <c r="F31" s="98"/>
      <c r="G31" s="98"/>
      <c r="H31" s="98"/>
      <c r="I31" s="98"/>
      <c r="J31" s="98"/>
      <c r="K31" s="32"/>
      <c r="L31" s="33"/>
      <c r="M31" s="33"/>
      <c r="N31" s="33"/>
      <c r="O31" s="33"/>
      <c r="P31" s="39"/>
      <c r="Q31" s="42"/>
      <c r="R31" s="34"/>
      <c r="S31" s="35"/>
      <c r="T31" s="35"/>
      <c r="U31" s="36"/>
    </row>
  </sheetData>
  <autoFilter ref="B9:E30"/>
  <mergeCells count="14">
    <mergeCell ref="R8:R9"/>
    <mergeCell ref="S8:S9"/>
    <mergeCell ref="T8:T9"/>
    <mergeCell ref="U8:U9"/>
    <mergeCell ref="B2:U3"/>
    <mergeCell ref="I8:J8"/>
    <mergeCell ref="F8:H8"/>
    <mergeCell ref="K8:K9"/>
    <mergeCell ref="L8:L9"/>
    <mergeCell ref="M8:M9"/>
    <mergeCell ref="N8:N9"/>
    <mergeCell ref="O8:O9"/>
    <mergeCell ref="P8:P9"/>
    <mergeCell ref="Q8:Q9"/>
  </mergeCells>
  <conditionalFormatting sqref="B10:U31">
    <cfRule type="containsBlanks" dxfId="11" priority="16">
      <formula>LEN(TRIM(B10))=0</formula>
    </cfRule>
    <cfRule type="notContainsBlanks" dxfId="10" priority="18">
      <formula>LEN(TRIM(B10))&gt;0</formula>
    </cfRule>
  </conditionalFormatting>
  <conditionalFormatting sqref="P10:Q29">
    <cfRule type="beginsWith" dxfId="9" priority="14" operator="beginsWith" text="0">
      <formula>LEFT(P10,LEN("0"))="0"</formula>
    </cfRule>
  </conditionalFormatting>
  <conditionalFormatting sqref="U10:U32">
    <cfRule type="beginsWith" dxfId="8" priority="13" operator="beginsWith" text="0">
      <formula>LEFT(U10,LEN("0"))="0"</formula>
    </cfRule>
  </conditionalFormatting>
  <conditionalFormatting sqref="C10:L30">
    <cfRule type="expression" dxfId="6" priority="23">
      <formula>$E10=$C1048563</formula>
    </cfRule>
  </conditionalFormatting>
  <conditionalFormatting sqref="B10:K30">
    <cfRule type="expression" dxfId="5" priority="2">
      <formula>$J10=TODAY()</formula>
    </cfRule>
    <cfRule type="expression" dxfId="4" priority="3">
      <formula>$I$10=TODAY()</formula>
    </cfRule>
    <cfRule type="expression" dxfId="3" priority="4">
      <formula>$H10=TODAY()</formula>
    </cfRule>
    <cfRule type="expression" dxfId="2" priority="5">
      <formula>$G10=TODAY()</formula>
    </cfRule>
    <cfRule type="expression" dxfId="1" priority="6">
      <formula>$F10=TODAY()</formula>
    </cfRule>
    <cfRule type="expression" dxfId="0" priority="11">
      <formula>$E10=TODAY()</formula>
    </cfRule>
  </conditionalFormatting>
  <pageMargins left="0.25" right="0.25" top="0.75" bottom="0.75" header="0.3" footer="0.3"/>
  <pageSetup paperSize="9" scale="3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94A46DE-37E8-4CCF-81D1-144FA648B9FE}">
            <xm:f>NOT(ISERROR(SEARCH(TODAY(),E10)))</xm:f>
            <xm:f>TODAY()</xm:f>
            <x14:dxf>
              <fill>
                <patternFill>
                  <bgColor rgb="FFCC9900"/>
                </patternFill>
              </fill>
            </x14:dxf>
          </x14:cfRule>
          <xm:sqref>E10:J30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workbookViewId="0">
      <selection activeCell="D20" sqref="D20"/>
    </sheetView>
  </sheetViews>
  <sheetFormatPr defaultRowHeight="15" x14ac:dyDescent="0.25"/>
  <cols>
    <col min="3" max="3" width="20.140625" bestFit="1" customWidth="1"/>
    <col min="4" max="4" width="17.42578125" customWidth="1"/>
    <col min="5" max="5" width="25" customWidth="1"/>
  </cols>
  <sheetData>
    <row r="2" spans="3:5" x14ac:dyDescent="0.25">
      <c r="C2" s="84" t="s">
        <v>62</v>
      </c>
      <c r="D2" s="84"/>
      <c r="E2" s="84"/>
    </row>
    <row r="3" spans="3:5" x14ac:dyDescent="0.25">
      <c r="C3" s="85" t="s">
        <v>63</v>
      </c>
      <c r="D3" s="85"/>
      <c r="E3" s="46"/>
    </row>
    <row r="4" spans="3:5" ht="15.75" x14ac:dyDescent="0.25">
      <c r="C4" s="81" t="s">
        <v>64</v>
      </c>
      <c r="D4" s="81"/>
      <c r="E4" s="47"/>
    </row>
    <row r="5" spans="3:5" ht="15.75" x14ac:dyDescent="0.25">
      <c r="C5" s="82" t="s">
        <v>65</v>
      </c>
      <c r="D5" s="82"/>
      <c r="E5" s="48"/>
    </row>
    <row r="6" spans="3:5" ht="15.75" x14ac:dyDescent="0.25">
      <c r="C6" s="86" t="s">
        <v>66</v>
      </c>
      <c r="D6" s="86"/>
      <c r="E6" s="49"/>
    </row>
    <row r="7" spans="3:5" ht="15.75" x14ac:dyDescent="0.25">
      <c r="C7" s="82" t="s">
        <v>67</v>
      </c>
      <c r="D7" s="82"/>
      <c r="E7" s="50"/>
    </row>
    <row r="8" spans="3:5" ht="15.75" x14ac:dyDescent="0.25">
      <c r="C8" s="81" t="s">
        <v>68</v>
      </c>
      <c r="D8" s="81"/>
      <c r="E8" s="51"/>
    </row>
    <row r="9" spans="3:5" ht="15.75" x14ac:dyDescent="0.25">
      <c r="C9" s="52" t="s">
        <v>69</v>
      </c>
      <c r="D9" s="53" t="s">
        <v>70</v>
      </c>
      <c r="E9" s="54"/>
    </row>
    <row r="10" spans="3:5" ht="15.75" x14ac:dyDescent="0.25">
      <c r="C10" s="81" t="s">
        <v>71</v>
      </c>
      <c r="D10" s="55" t="s">
        <v>72</v>
      </c>
      <c r="E10" s="47"/>
    </row>
    <row r="11" spans="3:5" ht="15.75" x14ac:dyDescent="0.25">
      <c r="C11" s="81"/>
      <c r="D11" s="55" t="s">
        <v>73</v>
      </c>
      <c r="E11" s="47"/>
    </row>
    <row r="12" spans="3:5" ht="15.75" x14ac:dyDescent="0.25">
      <c r="C12" s="82" t="s">
        <v>74</v>
      </c>
      <c r="D12" s="82"/>
      <c r="E12" s="56"/>
    </row>
    <row r="13" spans="3:5" ht="15.75" x14ac:dyDescent="0.25">
      <c r="C13" s="81" t="s">
        <v>75</v>
      </c>
      <c r="D13" s="81"/>
      <c r="E13" s="57"/>
    </row>
    <row r="14" spans="3:5" x14ac:dyDescent="0.25">
      <c r="C14" s="82" t="s">
        <v>76</v>
      </c>
      <c r="D14" s="82"/>
      <c r="E14" s="83"/>
    </row>
    <row r="15" spans="3:5" x14ac:dyDescent="0.25">
      <c r="C15" s="82"/>
      <c r="D15" s="82"/>
      <c r="E15" s="83"/>
    </row>
    <row r="16" spans="3:5" x14ac:dyDescent="0.25">
      <c r="C16" s="82"/>
      <c r="D16" s="82"/>
      <c r="E16" s="83"/>
    </row>
  </sheetData>
  <mergeCells count="12">
    <mergeCell ref="E14:E16"/>
    <mergeCell ref="C2:E2"/>
    <mergeCell ref="C3:D3"/>
    <mergeCell ref="C4:D4"/>
    <mergeCell ref="C5:D5"/>
    <mergeCell ref="C6:D6"/>
    <mergeCell ref="C7:D7"/>
    <mergeCell ref="C8:D8"/>
    <mergeCell ref="C10:C11"/>
    <mergeCell ref="C12:D12"/>
    <mergeCell ref="C13:D13"/>
    <mergeCell ref="C14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zoomScale="85" zoomScaleNormal="85" workbookViewId="0">
      <selection activeCell="M13" sqref="M13"/>
    </sheetView>
  </sheetViews>
  <sheetFormatPr defaultRowHeight="15" x14ac:dyDescent="0.25"/>
  <cols>
    <col min="2" max="2" width="3.85546875" customWidth="1"/>
    <col min="3" max="3" width="18.5703125" bestFit="1" customWidth="1"/>
    <col min="4" max="4" width="9.7109375" bestFit="1" customWidth="1"/>
    <col min="5" max="5" width="17.85546875" bestFit="1" customWidth="1"/>
    <col min="6" max="6" width="17.7109375" bestFit="1" customWidth="1"/>
    <col min="7" max="7" width="20" bestFit="1" customWidth="1"/>
    <col min="8" max="8" width="17.5703125" bestFit="1" customWidth="1"/>
    <col min="9" max="9" width="16.85546875" bestFit="1" customWidth="1"/>
    <col min="10" max="10" width="24.140625" bestFit="1" customWidth="1"/>
    <col min="11" max="11" width="29.28515625" bestFit="1" customWidth="1"/>
  </cols>
  <sheetData>
    <row r="1" spans="2:11" ht="15.75" thickBot="1" x14ac:dyDescent="0.3"/>
    <row r="2" spans="2:11" x14ac:dyDescent="0.25">
      <c r="B2" s="65" t="s">
        <v>57</v>
      </c>
      <c r="C2" s="66"/>
      <c r="D2" s="66"/>
      <c r="E2" s="66"/>
      <c r="F2" s="66"/>
      <c r="G2" s="66"/>
      <c r="H2" s="66"/>
      <c r="I2" s="66"/>
      <c r="J2" s="66"/>
      <c r="K2" s="67"/>
    </row>
    <row r="3" spans="2:11" ht="15.75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70"/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5.75" thickBot="1" x14ac:dyDescent="0.3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.75" thickBot="1" x14ac:dyDescent="0.3">
      <c r="B7" s="23"/>
      <c r="C7" s="23"/>
      <c r="D7" s="23"/>
      <c r="E7" s="23"/>
      <c r="F7" s="25" t="s">
        <v>0</v>
      </c>
      <c r="G7" s="26">
        <f>SUM(G9:G28)</f>
        <v>48650000</v>
      </c>
      <c r="H7" s="23"/>
      <c r="I7" s="23"/>
      <c r="J7" s="28" t="s">
        <v>1</v>
      </c>
      <c r="K7" s="29">
        <f>SUM(K9:K28)</f>
        <v>54614200</v>
      </c>
    </row>
    <row r="8" spans="2:11" x14ac:dyDescent="0.25">
      <c r="B8" s="14" t="s">
        <v>2</v>
      </c>
      <c r="C8" s="14" t="s">
        <v>3</v>
      </c>
      <c r="D8" s="15" t="s">
        <v>4</v>
      </c>
      <c r="E8" s="14" t="s">
        <v>5</v>
      </c>
      <c r="F8" s="24" t="s">
        <v>6</v>
      </c>
      <c r="G8" s="24" t="s">
        <v>7</v>
      </c>
      <c r="H8" s="14" t="s">
        <v>8</v>
      </c>
      <c r="I8" s="16" t="s">
        <v>9</v>
      </c>
      <c r="J8" s="27" t="s">
        <v>10</v>
      </c>
      <c r="K8" s="24" t="s">
        <v>11</v>
      </c>
    </row>
    <row r="9" spans="2:11" x14ac:dyDescent="0.25">
      <c r="B9" s="2" t="s">
        <v>12</v>
      </c>
      <c r="C9" s="2" t="s">
        <v>13</v>
      </c>
      <c r="D9" s="3">
        <v>5</v>
      </c>
      <c r="E9" s="6" t="s">
        <v>14</v>
      </c>
      <c r="F9" s="8">
        <v>15000000</v>
      </c>
      <c r="G9" s="8">
        <v>1500000</v>
      </c>
      <c r="H9" s="4" t="s">
        <v>15</v>
      </c>
      <c r="I9" s="17">
        <v>2100000</v>
      </c>
      <c r="J9" s="17">
        <v>315000</v>
      </c>
      <c r="K9" s="18">
        <f>SUM(I9:J9)</f>
        <v>2415000</v>
      </c>
    </row>
    <row r="10" spans="2:11" x14ac:dyDescent="0.25">
      <c r="B10" s="2" t="s">
        <v>16</v>
      </c>
      <c r="C10" s="2" t="s">
        <v>13</v>
      </c>
      <c r="D10" s="3">
        <v>20</v>
      </c>
      <c r="E10" s="6" t="s">
        <v>14</v>
      </c>
      <c r="F10" s="8">
        <v>25000000</v>
      </c>
      <c r="G10" s="8">
        <v>1750000</v>
      </c>
      <c r="H10" s="4" t="s">
        <v>15</v>
      </c>
      <c r="I10" s="17"/>
      <c r="J10" s="17"/>
      <c r="K10" s="18">
        <f t="shared" ref="K10:K28" si="0">SUM(I10:J10)</f>
        <v>0</v>
      </c>
    </row>
    <row r="11" spans="2:11" x14ac:dyDescent="0.25">
      <c r="B11" s="9" t="s">
        <v>17</v>
      </c>
      <c r="C11" s="9" t="s">
        <v>13</v>
      </c>
      <c r="D11" s="10">
        <v>8</v>
      </c>
      <c r="E11" s="11" t="s">
        <v>18</v>
      </c>
      <c r="F11" s="12">
        <v>45000000</v>
      </c>
      <c r="G11" s="12">
        <v>3150000</v>
      </c>
      <c r="H11" s="19" t="s">
        <v>19</v>
      </c>
      <c r="I11" s="20">
        <v>3150000</v>
      </c>
      <c r="J11" s="20"/>
      <c r="K11" s="18">
        <f t="shared" si="0"/>
        <v>3150000</v>
      </c>
    </row>
    <row r="12" spans="2:11" x14ac:dyDescent="0.25">
      <c r="B12" s="2" t="s">
        <v>20</v>
      </c>
      <c r="C12" s="2" t="s">
        <v>13</v>
      </c>
      <c r="D12" s="3">
        <v>29</v>
      </c>
      <c r="E12" s="6" t="s">
        <v>21</v>
      </c>
      <c r="F12" s="8">
        <v>20000000</v>
      </c>
      <c r="G12" s="8">
        <v>1400000</v>
      </c>
      <c r="H12" s="4" t="s">
        <v>15</v>
      </c>
      <c r="I12" s="17">
        <v>1400000</v>
      </c>
      <c r="J12" s="17"/>
      <c r="K12" s="18">
        <f t="shared" si="0"/>
        <v>1400000</v>
      </c>
    </row>
    <row r="13" spans="2:11" x14ac:dyDescent="0.25">
      <c r="B13" s="2" t="s">
        <v>22</v>
      </c>
      <c r="C13" s="2" t="s">
        <v>13</v>
      </c>
      <c r="D13" s="3">
        <v>20</v>
      </c>
      <c r="E13" s="6" t="s">
        <v>23</v>
      </c>
      <c r="F13" s="8">
        <v>25000000</v>
      </c>
      <c r="G13" s="8">
        <v>1750000</v>
      </c>
      <c r="H13" s="4" t="s">
        <v>15</v>
      </c>
      <c r="I13" s="17"/>
      <c r="J13" s="17"/>
      <c r="K13" s="18">
        <f t="shared" si="0"/>
        <v>0</v>
      </c>
    </row>
    <row r="14" spans="2:11" x14ac:dyDescent="0.25">
      <c r="B14" s="2" t="s">
        <v>24</v>
      </c>
      <c r="C14" s="2" t="s">
        <v>13</v>
      </c>
      <c r="D14" s="3">
        <v>20</v>
      </c>
      <c r="E14" s="6" t="s">
        <v>25</v>
      </c>
      <c r="F14" s="8">
        <v>40000000</v>
      </c>
      <c r="G14" s="8">
        <v>2800000</v>
      </c>
      <c r="H14" s="4" t="s">
        <v>15</v>
      </c>
      <c r="I14" s="17">
        <v>2800000</v>
      </c>
      <c r="J14" s="17"/>
      <c r="K14" s="18">
        <f t="shared" si="0"/>
        <v>2800000</v>
      </c>
    </row>
    <row r="15" spans="2:11" x14ac:dyDescent="0.25">
      <c r="B15" s="2" t="s">
        <v>26</v>
      </c>
      <c r="C15" s="2" t="s">
        <v>27</v>
      </c>
      <c r="D15" s="3">
        <v>7</v>
      </c>
      <c r="E15" s="6" t="s">
        <v>28</v>
      </c>
      <c r="F15" s="8">
        <v>85000000</v>
      </c>
      <c r="G15" s="8">
        <v>4500000</v>
      </c>
      <c r="H15" s="4" t="s">
        <v>15</v>
      </c>
      <c r="I15" s="17"/>
      <c r="J15" s="17"/>
      <c r="K15" s="18">
        <f t="shared" si="0"/>
        <v>0</v>
      </c>
    </row>
    <row r="16" spans="2:11" x14ac:dyDescent="0.25">
      <c r="B16" s="2" t="s">
        <v>29</v>
      </c>
      <c r="C16" s="2" t="s">
        <v>27</v>
      </c>
      <c r="D16" s="3">
        <v>20</v>
      </c>
      <c r="E16" s="6" t="s">
        <v>28</v>
      </c>
      <c r="F16" s="8">
        <v>70000000</v>
      </c>
      <c r="G16" s="8">
        <v>4900000</v>
      </c>
      <c r="H16" s="4" t="s">
        <v>15</v>
      </c>
      <c r="I16" s="17"/>
      <c r="J16" s="17"/>
      <c r="K16" s="18">
        <f t="shared" si="0"/>
        <v>0</v>
      </c>
    </row>
    <row r="17" spans="2:11" x14ac:dyDescent="0.25">
      <c r="B17" s="2" t="s">
        <v>30</v>
      </c>
      <c r="C17" s="2" t="s">
        <v>27</v>
      </c>
      <c r="D17" s="3">
        <v>3</v>
      </c>
      <c r="E17" s="6" t="s">
        <v>31</v>
      </c>
      <c r="F17" s="8">
        <v>15000000</v>
      </c>
      <c r="G17" s="8">
        <v>1500000</v>
      </c>
      <c r="H17" s="4" t="s">
        <v>15</v>
      </c>
      <c r="I17" s="17">
        <v>1100000</v>
      </c>
      <c r="J17" s="17">
        <v>105000</v>
      </c>
      <c r="K17" s="18">
        <f t="shared" si="0"/>
        <v>1205000</v>
      </c>
    </row>
    <row r="18" spans="2:11" x14ac:dyDescent="0.25">
      <c r="B18" s="2" t="s">
        <v>32</v>
      </c>
      <c r="C18" s="2" t="s">
        <v>27</v>
      </c>
      <c r="D18" s="3">
        <v>12</v>
      </c>
      <c r="E18" s="6" t="s">
        <v>33</v>
      </c>
      <c r="F18" s="8">
        <v>10000000</v>
      </c>
      <c r="G18" s="8">
        <v>650000</v>
      </c>
      <c r="H18" s="4" t="s">
        <v>15</v>
      </c>
      <c r="I18" s="17"/>
      <c r="J18" s="17"/>
      <c r="K18" s="18">
        <f t="shared" si="0"/>
        <v>0</v>
      </c>
    </row>
    <row r="19" spans="2:11" x14ac:dyDescent="0.25">
      <c r="B19" s="2" t="s">
        <v>34</v>
      </c>
      <c r="C19" s="2" t="s">
        <v>27</v>
      </c>
      <c r="D19" s="3">
        <v>6</v>
      </c>
      <c r="E19" s="6" t="s">
        <v>35</v>
      </c>
      <c r="F19" s="8">
        <v>15000000</v>
      </c>
      <c r="G19" s="8">
        <v>1500000</v>
      </c>
      <c r="H19" s="4" t="s">
        <v>15</v>
      </c>
      <c r="I19" s="17">
        <v>2100000</v>
      </c>
      <c r="J19" s="17">
        <v>315000</v>
      </c>
      <c r="K19" s="18">
        <f t="shared" si="0"/>
        <v>2415000</v>
      </c>
    </row>
    <row r="20" spans="2:11" x14ac:dyDescent="0.25">
      <c r="B20" s="2" t="s">
        <v>36</v>
      </c>
      <c r="C20" s="2" t="s">
        <v>27</v>
      </c>
      <c r="D20" s="3">
        <v>29</v>
      </c>
      <c r="E20" s="6" t="s">
        <v>37</v>
      </c>
      <c r="F20" s="8">
        <v>30000000</v>
      </c>
      <c r="G20" s="8">
        <v>2100000</v>
      </c>
      <c r="H20" s="4" t="s">
        <v>15</v>
      </c>
      <c r="I20" s="17"/>
      <c r="J20" s="17"/>
      <c r="K20" s="18">
        <f t="shared" si="0"/>
        <v>0</v>
      </c>
    </row>
    <row r="21" spans="2:11" x14ac:dyDescent="0.25">
      <c r="B21" s="2" t="s">
        <v>38</v>
      </c>
      <c r="C21" s="2" t="s">
        <v>27</v>
      </c>
      <c r="D21" s="3">
        <v>7</v>
      </c>
      <c r="E21" s="6" t="s">
        <v>39</v>
      </c>
      <c r="F21" s="8">
        <v>30000000</v>
      </c>
      <c r="G21" s="8">
        <v>2100000</v>
      </c>
      <c r="H21" s="4" t="s">
        <v>15</v>
      </c>
      <c r="I21" s="17">
        <v>4200000</v>
      </c>
      <c r="J21" s="17">
        <v>1104200</v>
      </c>
      <c r="K21" s="18">
        <f t="shared" si="0"/>
        <v>5304200</v>
      </c>
    </row>
    <row r="22" spans="2:11" x14ac:dyDescent="0.25">
      <c r="B22" s="2" t="s">
        <v>40</v>
      </c>
      <c r="C22" s="2" t="s">
        <v>41</v>
      </c>
      <c r="D22" s="3">
        <v>29</v>
      </c>
      <c r="E22" s="6" t="s">
        <v>42</v>
      </c>
      <c r="F22" s="8">
        <v>20000000</v>
      </c>
      <c r="G22" s="8">
        <v>1200000</v>
      </c>
      <c r="H22" s="4" t="s">
        <v>15</v>
      </c>
      <c r="I22" s="17">
        <v>1200000</v>
      </c>
      <c r="J22" s="17">
        <v>360000</v>
      </c>
      <c r="K22" s="18">
        <f t="shared" si="0"/>
        <v>1560000</v>
      </c>
    </row>
    <row r="23" spans="2:11" x14ac:dyDescent="0.25">
      <c r="B23" s="2" t="s">
        <v>43</v>
      </c>
      <c r="C23" s="2" t="s">
        <v>41</v>
      </c>
      <c r="D23" s="3">
        <v>20</v>
      </c>
      <c r="E23" s="6" t="s">
        <v>44</v>
      </c>
      <c r="F23" s="8">
        <v>100000000</v>
      </c>
      <c r="G23" s="8">
        <v>6000000</v>
      </c>
      <c r="H23" s="4" t="s">
        <v>15</v>
      </c>
      <c r="I23" s="17">
        <v>1000000</v>
      </c>
      <c r="J23" s="17"/>
      <c r="K23" s="18">
        <f t="shared" si="0"/>
        <v>1000000</v>
      </c>
    </row>
    <row r="24" spans="2:11" x14ac:dyDescent="0.25">
      <c r="B24" s="2" t="s">
        <v>45</v>
      </c>
      <c r="C24" s="2" t="s">
        <v>41</v>
      </c>
      <c r="D24" s="3">
        <v>5</v>
      </c>
      <c r="E24" s="6" t="s">
        <v>44</v>
      </c>
      <c r="F24" s="8">
        <v>50000000</v>
      </c>
      <c r="G24" s="8">
        <v>3000000</v>
      </c>
      <c r="H24" s="4" t="s">
        <v>15</v>
      </c>
      <c r="I24" s="17">
        <v>3000000</v>
      </c>
      <c r="J24" s="17"/>
      <c r="K24" s="18">
        <f t="shared" si="0"/>
        <v>3000000</v>
      </c>
    </row>
    <row r="25" spans="2:11" x14ac:dyDescent="0.25">
      <c r="B25" s="2" t="s">
        <v>46</v>
      </c>
      <c r="C25" s="2" t="s">
        <v>41</v>
      </c>
      <c r="D25" s="3">
        <v>26</v>
      </c>
      <c r="E25" s="6" t="s">
        <v>47</v>
      </c>
      <c r="F25" s="8">
        <v>40000000</v>
      </c>
      <c r="G25" s="8">
        <v>2800000</v>
      </c>
      <c r="H25" s="4" t="s">
        <v>15</v>
      </c>
      <c r="I25" s="17">
        <v>2800000</v>
      </c>
      <c r="J25" s="17"/>
      <c r="K25" s="18">
        <f t="shared" si="0"/>
        <v>2800000</v>
      </c>
    </row>
    <row r="26" spans="2:11" x14ac:dyDescent="0.25">
      <c r="B26" s="2" t="s">
        <v>48</v>
      </c>
      <c r="C26" s="2" t="s">
        <v>41</v>
      </c>
      <c r="D26" s="3">
        <v>23</v>
      </c>
      <c r="E26" s="6" t="s">
        <v>49</v>
      </c>
      <c r="F26" s="8">
        <v>5000000</v>
      </c>
      <c r="G26" s="8">
        <v>500000</v>
      </c>
      <c r="H26" s="4" t="s">
        <v>15</v>
      </c>
      <c r="I26" s="17"/>
      <c r="J26" s="17"/>
      <c r="K26" s="18">
        <f t="shared" si="0"/>
        <v>0</v>
      </c>
    </row>
    <row r="27" spans="2:11" x14ac:dyDescent="0.25">
      <c r="B27" s="9" t="s">
        <v>50</v>
      </c>
      <c r="C27" s="9"/>
      <c r="D27" s="10">
        <v>29</v>
      </c>
      <c r="E27" s="11" t="s">
        <v>51</v>
      </c>
      <c r="F27" s="12">
        <v>30000000</v>
      </c>
      <c r="G27" s="12">
        <v>1950000</v>
      </c>
      <c r="H27" s="19" t="s">
        <v>15</v>
      </c>
      <c r="I27" s="20">
        <v>8296000</v>
      </c>
      <c r="J27" s="20"/>
      <c r="K27" s="18">
        <f t="shared" si="0"/>
        <v>8296000</v>
      </c>
    </row>
    <row r="28" spans="2:11" x14ac:dyDescent="0.25">
      <c r="B28" s="9" t="s">
        <v>52</v>
      </c>
      <c r="C28" s="9"/>
      <c r="D28" s="10">
        <v>25</v>
      </c>
      <c r="E28" s="11" t="s">
        <v>53</v>
      </c>
      <c r="F28" s="12">
        <v>60000000</v>
      </c>
      <c r="G28" s="12">
        <v>3600000</v>
      </c>
      <c r="H28" s="19" t="s">
        <v>15</v>
      </c>
      <c r="I28" s="20">
        <v>19269000</v>
      </c>
      <c r="J28" s="20"/>
      <c r="K28" s="18">
        <f t="shared" si="0"/>
        <v>19269000</v>
      </c>
    </row>
    <row r="29" spans="2:11" x14ac:dyDescent="0.25">
      <c r="B29" s="30" t="s">
        <v>54</v>
      </c>
      <c r="C29" s="30"/>
      <c r="D29" s="31" t="s">
        <v>55</v>
      </c>
      <c r="E29" s="32"/>
      <c r="F29" s="33">
        <v>0</v>
      </c>
      <c r="G29" s="33">
        <v>0</v>
      </c>
      <c r="H29" s="34"/>
      <c r="I29" s="35"/>
      <c r="J29" s="35"/>
      <c r="K29" s="34"/>
    </row>
    <row r="30" spans="2:11" x14ac:dyDescent="0.25">
      <c r="B30" s="30" t="s">
        <v>56</v>
      </c>
      <c r="C30" s="30"/>
      <c r="D30" s="31" t="s">
        <v>55</v>
      </c>
      <c r="E30" s="32"/>
      <c r="F30" s="33"/>
      <c r="G30" s="33"/>
      <c r="H30" s="34"/>
      <c r="I30" s="35"/>
      <c r="J30" s="35"/>
      <c r="K30" s="36"/>
    </row>
  </sheetData>
  <mergeCells count="1">
    <mergeCell ref="B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D8" sqref="D8"/>
    </sheetView>
  </sheetViews>
  <sheetFormatPr defaultRowHeight="15" x14ac:dyDescent="0.25"/>
  <cols>
    <col min="1" max="1" width="17.28515625" customWidth="1"/>
    <col min="2" max="2" width="16.5703125" customWidth="1"/>
    <col min="3" max="3" width="20.28515625" customWidth="1"/>
    <col min="4" max="4" width="11" customWidth="1"/>
    <col min="5" max="5" width="16.85546875" customWidth="1"/>
  </cols>
  <sheetData>
    <row r="2" spans="1:4" x14ac:dyDescent="0.25">
      <c r="A2" s="45">
        <v>40062</v>
      </c>
      <c r="B2" s="1">
        <v>3</v>
      </c>
      <c r="C2" s="1"/>
    </row>
    <row r="3" spans="1:4" x14ac:dyDescent="0.25">
      <c r="A3" s="45">
        <v>39853</v>
      </c>
      <c r="B3" s="1">
        <v>-5</v>
      </c>
      <c r="C3" s="1"/>
    </row>
    <row r="4" spans="1:4" x14ac:dyDescent="0.25">
      <c r="A4" s="45">
        <v>40463</v>
      </c>
      <c r="B4" s="43">
        <v>25</v>
      </c>
      <c r="C4" s="1"/>
    </row>
    <row r="5" spans="1:4" x14ac:dyDescent="0.25">
      <c r="A5" s="1"/>
      <c r="B5" s="1"/>
      <c r="C5" s="1"/>
    </row>
    <row r="6" spans="1:4" x14ac:dyDescent="0.25">
      <c r="A6" s="1"/>
      <c r="B6" s="1"/>
      <c r="C6" s="44">
        <f>DATE(YEAR(A2)+B2,MONTH(A2),DAY(A2))</f>
        <v>41158</v>
      </c>
    </row>
    <row r="7" spans="1:4" x14ac:dyDescent="0.25">
      <c r="A7" s="1"/>
      <c r="B7" s="1"/>
      <c r="C7" s="44">
        <f>DATE(YEAR(A3)+B3,MONTH(A3),DAY(A3))</f>
        <v>38026</v>
      </c>
    </row>
    <row r="8" spans="1:4" x14ac:dyDescent="0.25">
      <c r="A8" s="1"/>
      <c r="B8" s="1"/>
      <c r="C8" s="44">
        <f>DATE(YEAR(A4)+B4,MONTH(A4),DAY(A4))</f>
        <v>49594</v>
      </c>
    </row>
    <row r="9" spans="1:4" x14ac:dyDescent="0.25">
      <c r="A9" s="1"/>
      <c r="B9" s="1"/>
      <c r="C9" s="44"/>
    </row>
    <row r="11" spans="1:4" x14ac:dyDescent="0.25">
      <c r="B11" s="1"/>
      <c r="C11" s="1"/>
      <c r="D11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OKTOBER</vt:lpstr>
      <vt:lpstr>PEMBUKUAN_KOSNUMEN</vt:lpstr>
      <vt:lpstr>PRECOBAAN</vt:lpstr>
      <vt:lpstr>pemisah tanggal</vt:lpstr>
      <vt:lpstr>OKTOBER!Print_Area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LODI</dc:creator>
  <cp:lastModifiedBy>LODI</cp:lastModifiedBy>
  <cp:lastPrinted>2022-10-18T05:27:41Z</cp:lastPrinted>
  <dcterms:created xsi:type="dcterms:W3CDTF">2022-10-15T04:55:50Z</dcterms:created>
  <dcterms:modified xsi:type="dcterms:W3CDTF">2022-10-18T06:41:54Z</dcterms:modified>
</cp:coreProperties>
</file>