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Sheet1" sheetId="1" r:id="rId1"/>
    <sheet name="DATA PERTAHUN" sheetId="2" r:id="rId2"/>
    <sheet name="februari" sheetId="3" r:id="rId3"/>
  </sheets>
  <definedNames>
    <definedName name="_xlnm._FilterDatabase" localSheetId="1" hidden="1">'DATA PERTAHUN'!$B$12:$H$32</definedName>
    <definedName name="_xlnm.Print_Area" localSheetId="1">'DATA PERTAHUN'!$B$1:$L$32</definedName>
  </definedNames>
  <calcPr calcId="145621"/>
</workbook>
</file>

<file path=xl/calcChain.xml><?xml version="1.0" encoding="utf-8"?>
<calcChain xmlns="http://schemas.openxmlformats.org/spreadsheetml/2006/main">
  <c r="M14" i="2" l="1"/>
  <c r="D5" i="2"/>
  <c r="D4" i="2"/>
  <c r="D3" i="2"/>
  <c r="D2" i="2"/>
  <c r="M29" i="2"/>
  <c r="M30" i="2"/>
  <c r="M31" i="2"/>
  <c r="M32" i="2"/>
  <c r="M23" i="2"/>
  <c r="M24" i="2"/>
  <c r="M25" i="2"/>
  <c r="M26" i="2"/>
  <c r="M27" i="2"/>
  <c r="M28" i="2"/>
  <c r="M15" i="2"/>
  <c r="M16" i="2"/>
  <c r="M17" i="2"/>
  <c r="M18" i="2"/>
  <c r="M19" i="2"/>
  <c r="M20" i="2"/>
  <c r="M21" i="2"/>
  <c r="M22" i="2"/>
  <c r="D6" i="2"/>
  <c r="D7" i="2"/>
  <c r="D1" i="2"/>
  <c r="J32" i="2" l="1"/>
  <c r="K32" i="2" s="1"/>
  <c r="H32" i="2"/>
  <c r="F32" i="2"/>
  <c r="J31" i="2"/>
  <c r="K31" i="2" s="1"/>
  <c r="H31" i="2"/>
  <c r="F31" i="2"/>
  <c r="J30" i="2"/>
  <c r="K30" i="2" s="1"/>
  <c r="H30" i="2"/>
  <c r="F30" i="2"/>
  <c r="J29" i="2"/>
  <c r="K29" i="2" s="1"/>
  <c r="H29" i="2"/>
  <c r="F29" i="2"/>
  <c r="J28" i="2"/>
  <c r="K28" i="2" s="1"/>
  <c r="H28" i="2"/>
  <c r="F28" i="2"/>
  <c r="J27" i="2"/>
  <c r="K27" i="2" s="1"/>
  <c r="H27" i="2"/>
  <c r="F27" i="2"/>
  <c r="J26" i="2"/>
  <c r="K26" i="2" s="1"/>
  <c r="H26" i="2"/>
  <c r="F26" i="2"/>
  <c r="J25" i="2"/>
  <c r="K25" i="2" s="1"/>
  <c r="H25" i="2"/>
  <c r="F25" i="2"/>
  <c r="J24" i="2"/>
  <c r="K24" i="2" s="1"/>
  <c r="H24" i="2"/>
  <c r="F24" i="2"/>
  <c r="J23" i="2"/>
  <c r="K23" i="2" s="1"/>
  <c r="H23" i="2"/>
  <c r="F23" i="2"/>
  <c r="J22" i="2"/>
  <c r="K22" i="2" s="1"/>
  <c r="H22" i="2"/>
  <c r="F22" i="2"/>
  <c r="J21" i="2"/>
  <c r="K21" i="2" s="1"/>
  <c r="H21" i="2"/>
  <c r="F21" i="2"/>
  <c r="J20" i="2"/>
  <c r="K20" i="2" s="1"/>
  <c r="H20" i="2"/>
  <c r="F20" i="2"/>
  <c r="J19" i="2"/>
  <c r="K19" i="2" s="1"/>
  <c r="H19" i="2"/>
  <c r="F19" i="2"/>
  <c r="J18" i="2"/>
  <c r="K18" i="2" s="1"/>
  <c r="H18" i="2"/>
  <c r="F18" i="2"/>
  <c r="F17" i="2"/>
  <c r="H17" i="2"/>
  <c r="J17" i="2"/>
  <c r="K17" i="2" s="1"/>
  <c r="G2" i="2"/>
  <c r="P19" i="2" l="1"/>
  <c r="O19" i="2"/>
  <c r="N19" i="2"/>
  <c r="R19" i="2"/>
  <c r="Q19" i="2"/>
  <c r="R18" i="2"/>
  <c r="Q18" i="2"/>
  <c r="P25" i="2"/>
  <c r="O25" i="2"/>
  <c r="N25" i="2"/>
  <c r="P26" i="2"/>
  <c r="O26" i="2"/>
  <c r="N26" i="2"/>
  <c r="O27" i="2"/>
  <c r="P27" i="2"/>
  <c r="N27" i="2"/>
  <c r="O28" i="2"/>
  <c r="N28" i="2"/>
  <c r="P28" i="2"/>
  <c r="P29" i="2"/>
  <c r="O29" i="2"/>
  <c r="N29" i="2"/>
  <c r="P31" i="2"/>
  <c r="O31" i="2"/>
  <c r="N31" i="2"/>
  <c r="N32" i="2"/>
  <c r="P32" i="2"/>
  <c r="O32" i="2"/>
  <c r="O17" i="2"/>
  <c r="N17" i="2"/>
  <c r="P17" i="2"/>
  <c r="Q20" i="2"/>
  <c r="R20" i="2"/>
  <c r="R21" i="2"/>
  <c r="Q21" i="2"/>
  <c r="R22" i="2"/>
  <c r="Q22" i="2"/>
  <c r="R23" i="2"/>
  <c r="Q23" i="2"/>
  <c r="Q24" i="2"/>
  <c r="R24" i="2"/>
  <c r="P18" i="2"/>
  <c r="O18" i="2"/>
  <c r="N18" i="2"/>
  <c r="R17" i="2"/>
  <c r="Q17" i="2"/>
  <c r="O20" i="2"/>
  <c r="N20" i="2"/>
  <c r="P20" i="2"/>
  <c r="P21" i="2"/>
  <c r="O21" i="2"/>
  <c r="N21" i="2"/>
  <c r="P22" i="2"/>
  <c r="O22" i="2"/>
  <c r="N22" i="2"/>
  <c r="N23" i="2"/>
  <c r="O23" i="2"/>
  <c r="P23" i="2"/>
  <c r="P24" i="2"/>
  <c r="O24" i="2"/>
  <c r="N24" i="2"/>
  <c r="R25" i="2"/>
  <c r="Q25" i="2"/>
  <c r="R26" i="2"/>
  <c r="Q26" i="2"/>
  <c r="R27" i="2"/>
  <c r="Q27" i="2"/>
  <c r="Q28" i="2"/>
  <c r="R28" i="2"/>
  <c r="R29" i="2"/>
  <c r="Q29" i="2"/>
  <c r="R30" i="2"/>
  <c r="Q30" i="2"/>
  <c r="R31" i="2"/>
  <c r="Q31" i="2"/>
  <c r="R32" i="2"/>
  <c r="Q32" i="2"/>
  <c r="O30" i="2"/>
  <c r="N30" i="2"/>
  <c r="P30" i="2"/>
  <c r="F14" i="2"/>
  <c r="H14" i="2"/>
  <c r="J14" i="2"/>
  <c r="K14" i="2" s="1"/>
  <c r="B32" i="2"/>
  <c r="B22" i="2"/>
  <c r="B23" i="2"/>
  <c r="B24" i="2"/>
  <c r="B25" i="2"/>
  <c r="B26" i="2"/>
  <c r="B27" i="2"/>
  <c r="B28" i="2"/>
  <c r="B29" i="2"/>
  <c r="B30" i="2"/>
  <c r="B31" i="2"/>
  <c r="B15" i="2"/>
  <c r="B16" i="2"/>
  <c r="B17" i="2"/>
  <c r="B18" i="2"/>
  <c r="B19" i="2"/>
  <c r="B20" i="2"/>
  <c r="B21" i="2"/>
  <c r="B14" i="2"/>
  <c r="F16" i="2"/>
  <c r="H16" i="2"/>
  <c r="J16" i="2"/>
  <c r="K16" i="2" s="1"/>
  <c r="J15" i="2"/>
  <c r="K15" i="2" s="1"/>
  <c r="H15" i="2"/>
  <c r="F15" i="2"/>
  <c r="C2" i="1"/>
  <c r="P15" i="2" l="1"/>
  <c r="O15" i="2"/>
  <c r="R16" i="2"/>
  <c r="Q16" i="2"/>
  <c r="R15" i="2"/>
  <c r="Q15" i="2"/>
  <c r="O16" i="2"/>
  <c r="N16" i="2"/>
  <c r="P16" i="2"/>
  <c r="R14" i="2"/>
  <c r="Q14" i="2"/>
  <c r="O14" i="2"/>
  <c r="P14" i="2"/>
  <c r="N14" i="2"/>
  <c r="N15" i="2"/>
</calcChain>
</file>

<file path=xl/comments1.xml><?xml version="1.0" encoding="utf-8"?>
<comments xmlns="http://schemas.openxmlformats.org/spreadsheetml/2006/main">
  <authors>
    <author>LODI</author>
  </authors>
  <commentList>
    <comment ref="F12" authorId="0">
      <text>
        <r>
          <rPr>
            <sz val="9"/>
            <color indexed="81"/>
            <rFont val="Tahoma"/>
            <family val="2"/>
          </rPr>
          <t>3 hari sebelum jatuh tempo, untuk mengingatkan para peminjam untuk bayar tepat waktu</t>
        </r>
      </text>
    </comment>
    <comment ref="H12" authorId="0">
      <text>
        <r>
          <rPr>
            <sz val="9"/>
            <color indexed="81"/>
            <rFont val="Tahoma"/>
            <family val="2"/>
          </rPr>
          <t>2 hari setelah jatuh tempo</t>
        </r>
      </text>
    </comment>
    <comment ref="I12" authorId="0">
      <text>
        <r>
          <rPr>
            <sz val="9"/>
            <color indexed="81"/>
            <rFont val="Tahoma"/>
            <family val="2"/>
          </rPr>
          <t>denda diberikan jika peminjam tidak bayar atas tempo yang diberikan, denda akan di tambah 1% dari jumlah angsuran</t>
        </r>
      </text>
    </comment>
    <comment ref="K12" authorId="0">
      <text>
        <r>
          <rPr>
            <sz val="9"/>
            <color indexed="81"/>
            <rFont val="Tahoma"/>
            <family val="2"/>
          </rPr>
          <t>jumlah total yang ditambah dengan denda</t>
        </r>
      </text>
    </comment>
    <comment ref="I13" authorId="0">
      <text>
        <r>
          <rPr>
            <sz val="9"/>
            <color indexed="81"/>
            <rFont val="Tahoma"/>
            <family val="2"/>
          </rPr>
          <t>dihitung jumlah hari yang dilewatkan. Dihitung dari jumlah jatuh tempo</t>
        </r>
      </text>
    </comment>
    <comment ref="J13" authorId="0">
      <text>
        <r>
          <rPr>
            <sz val="9"/>
            <color indexed="81"/>
            <rFont val="Tahoma"/>
            <family val="2"/>
          </rPr>
          <t>total denda yang dijumlahkan dari hari setelah jatuh tempo</t>
        </r>
      </text>
    </comment>
  </commentList>
</comments>
</file>

<file path=xl/sharedStrings.xml><?xml version="1.0" encoding="utf-8"?>
<sst xmlns="http://schemas.openxmlformats.org/spreadsheetml/2006/main" count="74" uniqueCount="49">
  <si>
    <t>tobing</t>
  </si>
  <si>
    <t>pinjaman</t>
  </si>
  <si>
    <t>iuran</t>
  </si>
  <si>
    <t>nama</t>
  </si>
  <si>
    <t>tanggal tempo</t>
  </si>
  <si>
    <t>nomor</t>
  </si>
  <si>
    <t>tanggal pengingat jatuh tempo</t>
  </si>
  <si>
    <t>angsuran</t>
  </si>
  <si>
    <t>no</t>
  </si>
  <si>
    <t>dendah setelah jatuh tempo</t>
  </si>
  <si>
    <t>jumlah tidak bayar</t>
  </si>
  <si>
    <t>total denda</t>
  </si>
  <si>
    <t>total tagihan</t>
  </si>
  <si>
    <t>jatuh tempo maximal</t>
  </si>
  <si>
    <t>sebelum jatuh tempo</t>
  </si>
  <si>
    <t>hari ini</t>
  </si>
  <si>
    <t>asep</t>
  </si>
  <si>
    <t>jaya</t>
  </si>
  <si>
    <t>SEPTEMBER</t>
  </si>
  <si>
    <t>mendekati tempo</t>
  </si>
  <si>
    <t>TAHUN</t>
  </si>
  <si>
    <t>heru</t>
  </si>
  <si>
    <t>atang</t>
  </si>
  <si>
    <t>farhan</t>
  </si>
  <si>
    <t>bejo</t>
  </si>
  <si>
    <t>udin</t>
  </si>
  <si>
    <t>randi</t>
  </si>
  <si>
    <t>yandi</t>
  </si>
  <si>
    <t>aldo</t>
  </si>
  <si>
    <t>dino</t>
  </si>
  <si>
    <t>nur</t>
  </si>
  <si>
    <t>ayu</t>
  </si>
  <si>
    <t>firhan</t>
  </si>
  <si>
    <t>firman</t>
  </si>
  <si>
    <t>agung</t>
  </si>
  <si>
    <t>rohim</t>
  </si>
  <si>
    <t>tata</t>
  </si>
  <si>
    <t>tempo max</t>
  </si>
  <si>
    <t>-</t>
  </si>
  <si>
    <t>Belum</t>
  </si>
  <si>
    <t>Sudah</t>
  </si>
  <si>
    <t>Angsuran</t>
  </si>
  <si>
    <t>jatuh tempo(JT)</t>
  </si>
  <si>
    <t>tempo maximal(TMX)</t>
  </si>
  <si>
    <t>sudah bayar</t>
  </si>
  <si>
    <t>belum bayar</t>
  </si>
  <si>
    <t>mendekati tempo(MT)</t>
  </si>
  <si>
    <t>Ket dengan warna</t>
  </si>
  <si>
    <t>KET (HIDE AJA)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</si>
</sst>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dd\-mmm\-yyyy"/>
    <numFmt numFmtId="165" formatCode="_([$IDR]\ * #,##0_);_([$IDR]\ * \(#,##0\);_([$IDR]\ * &quot;-&quot;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Black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1" applyNumberFormat="1" applyFont="1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  <xf numFmtId="0" fontId="0" fillId="0" borderId="0" xfId="0" quotePrefix="1"/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0" fillId="0" borderId="1" xfId="0" applyBorder="1"/>
    <xf numFmtId="0" fontId="4" fillId="7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165" fontId="0" fillId="0" borderId="3" xfId="1" applyNumberFormat="1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3" xfId="0" applyBorder="1"/>
    <xf numFmtId="0" fontId="0" fillId="12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 wrapText="1"/>
    </xf>
    <xf numFmtId="0" fontId="3" fillId="12" borderId="12" xfId="0" applyFont="1" applyFill="1" applyBorder="1" applyAlignment="1">
      <alignment vertical="center"/>
    </xf>
    <xf numFmtId="0" fontId="3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80"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B2B2B2"/>
        </patternFill>
      </fill>
    </dxf>
    <dxf>
      <fill>
        <patternFill>
          <bgColor rgb="FFFF7C80"/>
        </patternFill>
      </fill>
    </dxf>
    <dxf>
      <fill>
        <patternFill>
          <bgColor rgb="FF99FF66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99CC"/>
        </patternFill>
      </fill>
    </dxf>
    <dxf>
      <font>
        <color auto="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9999"/>
      <color rgb="FF99FF66"/>
      <color rgb="FFFF99FF"/>
      <color rgb="FFFFFF66"/>
      <color rgb="FFFF99CC"/>
      <color rgb="FFFFFF99"/>
      <color rgb="FFFF0000"/>
      <color rgb="FFFF7C80"/>
      <color rgb="FFB2B2B2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2" sqref="A2:F2"/>
    </sheetView>
  </sheetViews>
  <sheetFormatPr defaultRowHeight="15" x14ac:dyDescent="0.25"/>
  <cols>
    <col min="1" max="1" width="9.140625" style="1"/>
    <col min="2" max="2" width="24.140625" style="1" customWidth="1"/>
    <col min="3" max="3" width="30.5703125" style="1" customWidth="1"/>
    <col min="4" max="4" width="15.5703125" style="6" customWidth="1"/>
    <col min="5" max="5" width="17" style="2" customWidth="1"/>
    <col min="6" max="6" width="14" style="2" customWidth="1"/>
  </cols>
  <sheetData>
    <row r="1" spans="1:9" x14ac:dyDescent="0.25">
      <c r="A1" s="3" t="s">
        <v>5</v>
      </c>
      <c r="B1" s="3" t="s">
        <v>3</v>
      </c>
      <c r="C1" s="3" t="s">
        <v>6</v>
      </c>
      <c r="D1" s="5" t="s">
        <v>4</v>
      </c>
      <c r="E1" s="4" t="s">
        <v>1</v>
      </c>
      <c r="F1" s="4" t="s">
        <v>2</v>
      </c>
    </row>
    <row r="2" spans="1:9" x14ac:dyDescent="0.25">
      <c r="A2" s="1">
        <v>1</v>
      </c>
      <c r="B2" s="1" t="s">
        <v>0</v>
      </c>
      <c r="C2" s="1">
        <f>SUM(D2-2)</f>
        <v>5</v>
      </c>
      <c r="D2" s="7">
        <v>7</v>
      </c>
      <c r="E2" s="2">
        <v>15000000</v>
      </c>
      <c r="F2" s="2">
        <v>900000</v>
      </c>
      <c r="I2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R35"/>
  <sheetViews>
    <sheetView tabSelected="1" zoomScale="85" zoomScaleNormal="85" workbookViewId="0">
      <pane xSplit="2" ySplit="13" topLeftCell="C14" activePane="bottomRight" state="frozen"/>
      <selection pane="topRight" activeCell="C1" sqref="C1"/>
      <selection pane="bottomLeft" activeCell="A14" sqref="A14"/>
      <selection pane="bottomRight" activeCell="F7" sqref="F7"/>
    </sheetView>
  </sheetViews>
  <sheetFormatPr defaultRowHeight="15" x14ac:dyDescent="0.25"/>
  <cols>
    <col min="1" max="1" width="7.140625" customWidth="1"/>
    <col min="2" max="2" width="7.7109375" style="1" customWidth="1"/>
    <col min="3" max="3" width="19.42578125" style="1" customWidth="1"/>
    <col min="4" max="4" width="18.42578125" style="1" customWidth="1"/>
    <col min="5" max="5" width="16.7109375" style="1" customWidth="1"/>
    <col min="6" max="8" width="11.7109375" style="1" customWidth="1"/>
    <col min="9" max="10" width="15.7109375" style="1" customWidth="1"/>
    <col min="11" max="12" width="18.140625" style="1" customWidth="1"/>
    <col min="13" max="13" width="10.42578125" customWidth="1"/>
    <col min="14" max="16" width="9.140625" customWidth="1"/>
  </cols>
  <sheetData>
    <row r="1" spans="2:18" ht="15.75" thickBot="1" x14ac:dyDescent="0.3">
      <c r="B1" s="20" t="s">
        <v>15</v>
      </c>
      <c r="C1" s="20"/>
      <c r="D1" s="15">
        <f ca="1">TODAY()</f>
        <v>44826</v>
      </c>
      <c r="E1"/>
      <c r="L1"/>
    </row>
    <row r="2" spans="2:18" ht="19.5" thickBot="1" x14ac:dyDescent="0.3">
      <c r="B2" s="18" t="s">
        <v>19</v>
      </c>
      <c r="C2" s="18"/>
      <c r="D2" s="16">
        <f ca="1">TODAY()</f>
        <v>44826</v>
      </c>
      <c r="E2"/>
      <c r="F2" s="21" t="s">
        <v>20</v>
      </c>
      <c r="G2" s="22">
        <f ca="1">YEAR(TODAY())</f>
        <v>2022</v>
      </c>
      <c r="I2" s="35" t="s">
        <v>47</v>
      </c>
      <c r="J2" s="36"/>
    </row>
    <row r="3" spans="2:18" x14ac:dyDescent="0.25">
      <c r="B3" s="18" t="s">
        <v>19</v>
      </c>
      <c r="C3" s="18"/>
      <c r="D3" s="16">
        <f ca="1">TODAY()+1</f>
        <v>44827</v>
      </c>
      <c r="E3"/>
      <c r="I3" s="24" t="s">
        <v>42</v>
      </c>
      <c r="J3" s="25"/>
    </row>
    <row r="4" spans="2:18" x14ac:dyDescent="0.25">
      <c r="B4" s="18" t="s">
        <v>19</v>
      </c>
      <c r="C4" s="18"/>
      <c r="D4" s="16">
        <f ca="1">TODAY()+2</f>
        <v>44828</v>
      </c>
      <c r="E4"/>
      <c r="F4"/>
      <c r="G4"/>
      <c r="I4" s="26" t="s">
        <v>46</v>
      </c>
      <c r="J4" s="27"/>
      <c r="K4"/>
      <c r="L4"/>
    </row>
    <row r="5" spans="2:18" x14ac:dyDescent="0.25">
      <c r="B5" s="18" t="s">
        <v>19</v>
      </c>
      <c r="C5" s="18"/>
      <c r="D5" s="16">
        <f ca="1">TODAY()+3</f>
        <v>44829</v>
      </c>
      <c r="E5"/>
      <c r="F5"/>
      <c r="G5"/>
      <c r="I5" s="28" t="s">
        <v>43</v>
      </c>
      <c r="J5" s="29"/>
      <c r="K5"/>
      <c r="L5"/>
    </row>
    <row r="6" spans="2:18" x14ac:dyDescent="0.25">
      <c r="B6" s="19" t="s">
        <v>37</v>
      </c>
      <c r="C6" s="19"/>
      <c r="D6" s="17">
        <f ca="1">TODAY()+1</f>
        <v>44827</v>
      </c>
      <c r="E6"/>
      <c r="F6"/>
      <c r="G6"/>
      <c r="I6" s="30" t="s">
        <v>44</v>
      </c>
      <c r="J6" s="31"/>
      <c r="K6"/>
      <c r="L6"/>
    </row>
    <row r="7" spans="2:18" ht="15.75" thickBot="1" x14ac:dyDescent="0.3">
      <c r="B7" s="19" t="s">
        <v>37</v>
      </c>
      <c r="C7" s="19"/>
      <c r="D7" s="17">
        <f t="shared" ref="D7" ca="1" si="0">TODAY()+2</f>
        <v>44828</v>
      </c>
      <c r="E7"/>
      <c r="F7"/>
      <c r="G7"/>
      <c r="I7" s="32" t="s">
        <v>45</v>
      </c>
      <c r="J7" s="33"/>
      <c r="K7"/>
      <c r="L7"/>
    </row>
    <row r="8" spans="2:18" x14ac:dyDescent="0.25">
      <c r="B8"/>
      <c r="C8"/>
      <c r="D8"/>
      <c r="E8"/>
      <c r="F8"/>
      <c r="G8"/>
      <c r="J8"/>
      <c r="K8"/>
      <c r="L8"/>
    </row>
    <row r="9" spans="2:18" x14ac:dyDescent="0.25">
      <c r="F9"/>
      <c r="G9"/>
      <c r="H9"/>
      <c r="L9" s="34"/>
    </row>
    <row r="10" spans="2:18" ht="15.75" thickBot="1" x14ac:dyDescent="0.3"/>
    <row r="11" spans="2:18" ht="19.5" thickBot="1" x14ac:dyDescent="0.3">
      <c r="B11" s="48"/>
      <c r="C11" s="49" t="s">
        <v>18</v>
      </c>
      <c r="D11" s="50" t="s">
        <v>20</v>
      </c>
      <c r="E11" s="51">
        <v>2022</v>
      </c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</row>
    <row r="12" spans="2:18" x14ac:dyDescent="0.25">
      <c r="B12" s="46" t="s">
        <v>8</v>
      </c>
      <c r="C12" s="46" t="s">
        <v>3</v>
      </c>
      <c r="D12" s="46" t="s">
        <v>1</v>
      </c>
      <c r="E12" s="46" t="s">
        <v>7</v>
      </c>
      <c r="F12" s="47" t="s">
        <v>14</v>
      </c>
      <c r="G12" s="47" t="s">
        <v>4</v>
      </c>
      <c r="H12" s="47" t="s">
        <v>13</v>
      </c>
      <c r="I12" s="46" t="s">
        <v>9</v>
      </c>
      <c r="J12" s="46"/>
      <c r="K12" s="46" t="s">
        <v>12</v>
      </c>
      <c r="L12" s="52" t="s">
        <v>41</v>
      </c>
      <c r="M12" s="46" t="s">
        <v>48</v>
      </c>
      <c r="N12" s="46"/>
      <c r="O12" s="46"/>
      <c r="P12" s="46"/>
      <c r="Q12" s="46"/>
      <c r="R12" s="46"/>
    </row>
    <row r="13" spans="2:18" ht="30" x14ac:dyDescent="0.25">
      <c r="B13" s="37"/>
      <c r="C13" s="37"/>
      <c r="D13" s="37"/>
      <c r="E13" s="37"/>
      <c r="F13" s="38"/>
      <c r="G13" s="38"/>
      <c r="H13" s="38"/>
      <c r="I13" s="40" t="s">
        <v>10</v>
      </c>
      <c r="J13" s="39" t="s">
        <v>11</v>
      </c>
      <c r="K13" s="37"/>
      <c r="L13" s="46"/>
      <c r="M13" s="37"/>
      <c r="N13" s="37"/>
      <c r="O13" s="37"/>
      <c r="P13" s="37"/>
      <c r="Q13" s="37"/>
      <c r="R13" s="37"/>
    </row>
    <row r="14" spans="2:18" x14ac:dyDescent="0.25">
      <c r="B14" s="12" t="str">
        <f>TEXT(ROW(A1),"00")</f>
        <v>01</v>
      </c>
      <c r="C14" s="12" t="s">
        <v>17</v>
      </c>
      <c r="D14" s="41">
        <v>30000000</v>
      </c>
      <c r="E14" s="41">
        <v>2100000</v>
      </c>
      <c r="F14" s="42">
        <f>G14-3</f>
        <v>44824</v>
      </c>
      <c r="G14" s="9">
        <v>44827</v>
      </c>
      <c r="H14" s="42">
        <f>G14+2</f>
        <v>44829</v>
      </c>
      <c r="I14" s="43">
        <v>2</v>
      </c>
      <c r="J14" s="44">
        <f>SUM(((1/100)*E14)*I14)</f>
        <v>42000</v>
      </c>
      <c r="K14" s="44">
        <f>SUM(E14+J14)</f>
        <v>2142000</v>
      </c>
      <c r="L14" s="44" t="s">
        <v>39</v>
      </c>
      <c r="M14" s="45" t="str">
        <f ca="1">IF(G:G=TODAY(),"JT","-")</f>
        <v>-</v>
      </c>
      <c r="N14" s="45" t="str">
        <f ca="1">IF(F:F=TODAY(),"MT","-")</f>
        <v>-</v>
      </c>
      <c r="O14" s="45" t="str">
        <f ca="1">IF(F:F=TODAY()-1,"MT","-")</f>
        <v>-</v>
      </c>
      <c r="P14" s="45" t="str">
        <f ca="1">IF(F:F=TODAY()-2,"MT","-")</f>
        <v>MT</v>
      </c>
      <c r="Q14" s="45" t="str">
        <f ca="1">IF(H:H=TODAY()+1,"TMX","-")</f>
        <v>-</v>
      </c>
      <c r="R14" s="45" t="str">
        <f ca="1">IF(H:H=TODAY()+2,"TMX","-")</f>
        <v>-</v>
      </c>
    </row>
    <row r="15" spans="2:18" x14ac:dyDescent="0.25">
      <c r="B15" s="10" t="str">
        <f>TEXT(ROW(A2),"00")</f>
        <v>02</v>
      </c>
      <c r="C15" s="10" t="s">
        <v>0</v>
      </c>
      <c r="D15" s="14">
        <v>15000000</v>
      </c>
      <c r="E15" s="14">
        <v>200000</v>
      </c>
      <c r="F15" s="9">
        <f>G15-3</f>
        <v>44806</v>
      </c>
      <c r="G15" s="9">
        <v>44809</v>
      </c>
      <c r="H15" s="9">
        <f>G15+2</f>
        <v>44811</v>
      </c>
      <c r="I15" s="11">
        <v>4</v>
      </c>
      <c r="J15" s="13">
        <f>SUM(((1/100)*E15)*I15)</f>
        <v>8000</v>
      </c>
      <c r="K15" s="13">
        <f>SUM(E15+J15)</f>
        <v>208000</v>
      </c>
      <c r="L15" s="13" t="s">
        <v>40</v>
      </c>
      <c r="M15" s="23" t="str">
        <f ca="1">IF(G:G=TODAY(),"JT","-")</f>
        <v>-</v>
      </c>
      <c r="N15" s="23" t="str">
        <f ca="1">IF(F:F=TODAY(),"MT","-")</f>
        <v>-</v>
      </c>
      <c r="O15" s="23" t="str">
        <f ca="1">IF(F:F=TODAY()-1,"MT","-")</f>
        <v>-</v>
      </c>
      <c r="P15" s="23" t="str">
        <f ca="1">IF(F:F=TODAY()-2,"MT","-")</f>
        <v>-</v>
      </c>
      <c r="Q15" s="23" t="str">
        <f t="shared" ref="Q15:Q32" ca="1" si="1">IF(H:H=TODAY()+1,"TMX","-")</f>
        <v>-</v>
      </c>
      <c r="R15" s="23" t="str">
        <f t="shared" ref="R15:R32" ca="1" si="2">IF(H:H=TODAY()+2,"TMX","-")</f>
        <v>-</v>
      </c>
    </row>
    <row r="16" spans="2:18" x14ac:dyDescent="0.25">
      <c r="B16" s="10" t="str">
        <f>TEXT(ROW(A4),"00")</f>
        <v>04</v>
      </c>
      <c r="C16" s="10" t="s">
        <v>16</v>
      </c>
      <c r="D16" s="14">
        <v>30000000</v>
      </c>
      <c r="E16" s="14">
        <v>2100000</v>
      </c>
      <c r="F16" s="9">
        <f>G16-3</f>
        <v>44807</v>
      </c>
      <c r="G16" s="9">
        <v>44810</v>
      </c>
      <c r="H16" s="9">
        <f>G16+2</f>
        <v>44812</v>
      </c>
      <c r="I16" s="11">
        <v>8</v>
      </c>
      <c r="J16" s="13">
        <f>SUM(((1/100)*E16)*I16)</f>
        <v>168000</v>
      </c>
      <c r="K16" s="13">
        <f>SUM(E16+J16)</f>
        <v>2268000</v>
      </c>
      <c r="L16" s="13" t="s">
        <v>40</v>
      </c>
      <c r="M16" s="23" t="str">
        <f ca="1">IF(G:G=TODAY(),"JT","-")</f>
        <v>-</v>
      </c>
      <c r="N16" s="23" t="str">
        <f ca="1">IF(F:F=TODAY(),"MT","-")</f>
        <v>-</v>
      </c>
      <c r="O16" s="23" t="str">
        <f ca="1">IF(F:F=TODAY()-1,"MT","-")</f>
        <v>-</v>
      </c>
      <c r="P16" s="23" t="str">
        <f ca="1">IF(F:F=TODAY()-2,"MT","-")</f>
        <v>-</v>
      </c>
      <c r="Q16" s="23" t="str">
        <f t="shared" ca="1" si="1"/>
        <v>-</v>
      </c>
      <c r="R16" s="23" t="str">
        <f t="shared" ca="1" si="2"/>
        <v>-</v>
      </c>
    </row>
    <row r="17" spans="2:18" x14ac:dyDescent="0.25">
      <c r="B17" s="10" t="str">
        <f t="shared" ref="B17:B31" si="3">TEXT(ROW(A9),"00")</f>
        <v>09</v>
      </c>
      <c r="C17" s="10" t="s">
        <v>21</v>
      </c>
      <c r="D17" s="14">
        <v>30000000</v>
      </c>
      <c r="E17" s="14">
        <v>2100000</v>
      </c>
      <c r="F17" s="9">
        <f>G17-3</f>
        <v>44808</v>
      </c>
      <c r="G17" s="9">
        <v>44811</v>
      </c>
      <c r="H17" s="9">
        <f>G17+2</f>
        <v>44813</v>
      </c>
      <c r="I17" s="11">
        <v>0</v>
      </c>
      <c r="J17" s="13">
        <f>SUM(((1/100)*E17)*I17)</f>
        <v>0</v>
      </c>
      <c r="K17" s="13">
        <f>SUM(E17+J17)</f>
        <v>2100000</v>
      </c>
      <c r="L17" s="13" t="s">
        <v>39</v>
      </c>
      <c r="M17" s="23" t="str">
        <f ca="1">IF(G:G=TODAY(),"JT","-")</f>
        <v>-</v>
      </c>
      <c r="N17" s="23" t="str">
        <f ca="1">IF(F:F=TODAY(),"MT","-")</f>
        <v>-</v>
      </c>
      <c r="O17" s="23" t="str">
        <f ca="1">IF(F:F=TODAY()-1,"MT","-")</f>
        <v>-</v>
      </c>
      <c r="P17" s="23" t="str">
        <f ca="1">IF(F:F=TODAY()-2,"MT","-")</f>
        <v>-</v>
      </c>
      <c r="Q17" s="23" t="str">
        <f t="shared" ca="1" si="1"/>
        <v>-</v>
      </c>
      <c r="R17" s="23" t="str">
        <f t="shared" ca="1" si="2"/>
        <v>-</v>
      </c>
    </row>
    <row r="18" spans="2:18" x14ac:dyDescent="0.25">
      <c r="B18" s="10" t="str">
        <f t="shared" si="3"/>
        <v>10</v>
      </c>
      <c r="C18" s="10" t="s">
        <v>22</v>
      </c>
      <c r="D18" s="14">
        <v>30000000</v>
      </c>
      <c r="E18" s="14">
        <v>2100000</v>
      </c>
      <c r="F18" s="9">
        <f t="shared" ref="F18:F32" si="4">G18-3</f>
        <v>44809</v>
      </c>
      <c r="G18" s="9">
        <v>44812</v>
      </c>
      <c r="H18" s="9">
        <f t="shared" ref="H18:H32" si="5">G18+2</f>
        <v>44814</v>
      </c>
      <c r="I18" s="11">
        <v>0</v>
      </c>
      <c r="J18" s="13">
        <f t="shared" ref="J18:J32" si="6">SUM(((1/100)*E18)*I18)</f>
        <v>0</v>
      </c>
      <c r="K18" s="13">
        <f t="shared" ref="K18:K32" si="7">SUM(E18+J18)</f>
        <v>2100000</v>
      </c>
      <c r="L18" s="13" t="s">
        <v>40</v>
      </c>
      <c r="M18" s="23" t="str">
        <f ca="1">IF(G:G=TODAY(),"JT","-")</f>
        <v>-</v>
      </c>
      <c r="N18" s="23" t="str">
        <f ca="1">IF(F:F=TODAY(),"MT","-")</f>
        <v>-</v>
      </c>
      <c r="O18" s="23" t="str">
        <f ca="1">IF(F:F=TODAY()-1,"MT","-")</f>
        <v>-</v>
      </c>
      <c r="P18" s="23" t="str">
        <f ca="1">IF(F:F=TODAY()-2,"MT","-")</f>
        <v>-</v>
      </c>
      <c r="Q18" s="23" t="str">
        <f t="shared" ca="1" si="1"/>
        <v>-</v>
      </c>
      <c r="R18" s="23" t="str">
        <f t="shared" ca="1" si="2"/>
        <v>-</v>
      </c>
    </row>
    <row r="19" spans="2:18" x14ac:dyDescent="0.25">
      <c r="B19" s="10" t="str">
        <f t="shared" si="3"/>
        <v>11</v>
      </c>
      <c r="C19" s="10" t="s">
        <v>23</v>
      </c>
      <c r="D19" s="14">
        <v>30000000</v>
      </c>
      <c r="E19" s="14">
        <v>2100000</v>
      </c>
      <c r="F19" s="9">
        <f t="shared" si="4"/>
        <v>44810</v>
      </c>
      <c r="G19" s="9">
        <v>44813</v>
      </c>
      <c r="H19" s="9">
        <f t="shared" si="5"/>
        <v>44815</v>
      </c>
      <c r="I19" s="11">
        <v>0</v>
      </c>
      <c r="J19" s="13">
        <f t="shared" si="6"/>
        <v>0</v>
      </c>
      <c r="K19" s="13">
        <f t="shared" si="7"/>
        <v>2100000</v>
      </c>
      <c r="L19" s="13" t="s">
        <v>40</v>
      </c>
      <c r="M19" s="23" t="str">
        <f ca="1">IF(G:G=TODAY(),"JT","-")</f>
        <v>-</v>
      </c>
      <c r="N19" s="23" t="str">
        <f ca="1">IF(F:F=TODAY(),"MT","-")</f>
        <v>-</v>
      </c>
      <c r="O19" s="23" t="str">
        <f ca="1">IF(F:F=TODAY()-1,"MT","-")</f>
        <v>-</v>
      </c>
      <c r="P19" s="23" t="str">
        <f ca="1">IF(F:F=TODAY()-2,"MT","-")</f>
        <v>-</v>
      </c>
      <c r="Q19" s="23" t="str">
        <f t="shared" ca="1" si="1"/>
        <v>-</v>
      </c>
      <c r="R19" s="23" t="str">
        <f t="shared" ca="1" si="2"/>
        <v>-</v>
      </c>
    </row>
    <row r="20" spans="2:18" x14ac:dyDescent="0.25">
      <c r="B20" s="10" t="str">
        <f t="shared" si="3"/>
        <v>12</v>
      </c>
      <c r="C20" s="10" t="s">
        <v>24</v>
      </c>
      <c r="D20" s="14">
        <v>30000000</v>
      </c>
      <c r="E20" s="14">
        <v>2100000</v>
      </c>
      <c r="F20" s="9">
        <f t="shared" si="4"/>
        <v>44828</v>
      </c>
      <c r="G20" s="9">
        <v>44831</v>
      </c>
      <c r="H20" s="9">
        <f t="shared" si="5"/>
        <v>44833</v>
      </c>
      <c r="I20" s="11">
        <v>0</v>
      </c>
      <c r="J20" s="13">
        <f t="shared" si="6"/>
        <v>0</v>
      </c>
      <c r="K20" s="13">
        <f t="shared" si="7"/>
        <v>2100000</v>
      </c>
      <c r="L20" s="13" t="s">
        <v>38</v>
      </c>
      <c r="M20" s="23" t="str">
        <f ca="1">IF(G:G=TODAY(),"JT","-")</f>
        <v>-</v>
      </c>
      <c r="N20" s="23" t="str">
        <f ca="1">IF(F:F=TODAY(),"MT","-")</f>
        <v>-</v>
      </c>
      <c r="O20" s="23" t="str">
        <f ca="1">IF(F:F=TODAY()-1,"MT","-")</f>
        <v>-</v>
      </c>
      <c r="P20" s="23" t="str">
        <f ca="1">IF(F:F=TODAY()-2,"MT","-")</f>
        <v>-</v>
      </c>
      <c r="Q20" s="23" t="str">
        <f t="shared" ca="1" si="1"/>
        <v>-</v>
      </c>
      <c r="R20" s="23" t="str">
        <f t="shared" ca="1" si="2"/>
        <v>-</v>
      </c>
    </row>
    <row r="21" spans="2:18" x14ac:dyDescent="0.25">
      <c r="B21" s="10" t="str">
        <f t="shared" si="3"/>
        <v>13</v>
      </c>
      <c r="C21" s="10" t="s">
        <v>25</v>
      </c>
      <c r="D21" s="14">
        <v>30000000</v>
      </c>
      <c r="E21" s="14">
        <v>2100000</v>
      </c>
      <c r="F21" s="9">
        <f t="shared" si="4"/>
        <v>44824</v>
      </c>
      <c r="G21" s="9">
        <v>44827</v>
      </c>
      <c r="H21" s="9">
        <f t="shared" si="5"/>
        <v>44829</v>
      </c>
      <c r="I21" s="11">
        <v>0</v>
      </c>
      <c r="J21" s="13">
        <f t="shared" si="6"/>
        <v>0</v>
      </c>
      <c r="K21" s="13">
        <f t="shared" si="7"/>
        <v>2100000</v>
      </c>
      <c r="L21" s="13" t="s">
        <v>39</v>
      </c>
      <c r="M21" s="23" t="str">
        <f ca="1">IF(G:G=TODAY(),"JT","-")</f>
        <v>-</v>
      </c>
      <c r="N21" s="23" t="str">
        <f ca="1">IF(F:F=TODAY(),"MT","-")</f>
        <v>-</v>
      </c>
      <c r="O21" s="23" t="str">
        <f ca="1">IF(F:F=TODAY()-1,"MT","-")</f>
        <v>-</v>
      </c>
      <c r="P21" s="23" t="str">
        <f ca="1">IF(F:F=TODAY()-2,"MT","-")</f>
        <v>MT</v>
      </c>
      <c r="Q21" s="23" t="str">
        <f t="shared" ca="1" si="1"/>
        <v>-</v>
      </c>
      <c r="R21" s="23" t="str">
        <f t="shared" ca="1" si="2"/>
        <v>-</v>
      </c>
    </row>
    <row r="22" spans="2:18" x14ac:dyDescent="0.25">
      <c r="B22" s="10" t="str">
        <f t="shared" si="3"/>
        <v>14</v>
      </c>
      <c r="C22" s="10" t="s">
        <v>26</v>
      </c>
      <c r="D22" s="14">
        <v>30000000</v>
      </c>
      <c r="E22" s="14">
        <v>2100000</v>
      </c>
      <c r="F22" s="9">
        <f t="shared" si="4"/>
        <v>44824</v>
      </c>
      <c r="G22" s="9">
        <v>44827</v>
      </c>
      <c r="H22" s="9">
        <f t="shared" si="5"/>
        <v>44829</v>
      </c>
      <c r="I22" s="11">
        <v>0</v>
      </c>
      <c r="J22" s="13">
        <f t="shared" si="6"/>
        <v>0</v>
      </c>
      <c r="K22" s="13">
        <f t="shared" si="7"/>
        <v>2100000</v>
      </c>
      <c r="L22" s="13" t="s">
        <v>39</v>
      </c>
      <c r="M22" s="23" t="str">
        <f ca="1">IF(G:G=TODAY(),"JT","-")</f>
        <v>-</v>
      </c>
      <c r="N22" s="23" t="str">
        <f ca="1">IF(F:F=TODAY(),"MT","-")</f>
        <v>-</v>
      </c>
      <c r="O22" s="23" t="str">
        <f ca="1">IF(F:F=TODAY()-1,"MT","-")</f>
        <v>-</v>
      </c>
      <c r="P22" s="23" t="str">
        <f ca="1">IF(F:F=TODAY()-2,"MT","-")</f>
        <v>MT</v>
      </c>
      <c r="Q22" s="23" t="str">
        <f t="shared" ca="1" si="1"/>
        <v>-</v>
      </c>
      <c r="R22" s="23" t="str">
        <f t="shared" ca="1" si="2"/>
        <v>-</v>
      </c>
    </row>
    <row r="23" spans="2:18" x14ac:dyDescent="0.25">
      <c r="B23" s="10" t="str">
        <f t="shared" si="3"/>
        <v>15</v>
      </c>
      <c r="C23" s="10" t="s">
        <v>27</v>
      </c>
      <c r="D23" s="14">
        <v>30000000</v>
      </c>
      <c r="E23" s="14">
        <v>2100000</v>
      </c>
      <c r="F23" s="9">
        <f t="shared" si="4"/>
        <v>44823</v>
      </c>
      <c r="G23" s="9">
        <v>44826</v>
      </c>
      <c r="H23" s="9">
        <f t="shared" si="5"/>
        <v>44828</v>
      </c>
      <c r="I23" s="11">
        <v>0</v>
      </c>
      <c r="J23" s="13">
        <f t="shared" si="6"/>
        <v>0</v>
      </c>
      <c r="K23" s="13">
        <f t="shared" si="7"/>
        <v>2100000</v>
      </c>
      <c r="L23" s="13" t="s">
        <v>39</v>
      </c>
      <c r="M23" s="23" t="str">
        <f ca="1">IF(G:G=TODAY(),"JT","-")</f>
        <v>JT</v>
      </c>
      <c r="N23" s="23" t="str">
        <f ca="1">IF(F:F=TODAY(),"MT","-")</f>
        <v>-</v>
      </c>
      <c r="O23" s="23" t="str">
        <f ca="1">IF(F:F=TODAY()-1,"MT","-")</f>
        <v>-</v>
      </c>
      <c r="P23" s="23" t="str">
        <f ca="1">IF(F:F=TODAY()-2,"MT","-")</f>
        <v>-</v>
      </c>
      <c r="Q23" s="23" t="str">
        <f t="shared" ca="1" si="1"/>
        <v>-</v>
      </c>
      <c r="R23" s="23" t="str">
        <f t="shared" ca="1" si="2"/>
        <v>TMX</v>
      </c>
    </row>
    <row r="24" spans="2:18" x14ac:dyDescent="0.25">
      <c r="B24" s="10" t="str">
        <f t="shared" si="3"/>
        <v>16</v>
      </c>
      <c r="C24" s="10" t="s">
        <v>28</v>
      </c>
      <c r="D24" s="14">
        <v>30000000</v>
      </c>
      <c r="E24" s="14">
        <v>2100000</v>
      </c>
      <c r="F24" s="9">
        <f t="shared" si="4"/>
        <v>44824</v>
      </c>
      <c r="G24" s="9">
        <v>44827</v>
      </c>
      <c r="H24" s="9">
        <f t="shared" si="5"/>
        <v>44829</v>
      </c>
      <c r="I24" s="11">
        <v>0</v>
      </c>
      <c r="J24" s="13">
        <f t="shared" si="6"/>
        <v>0</v>
      </c>
      <c r="K24" s="13">
        <f t="shared" si="7"/>
        <v>2100000</v>
      </c>
      <c r="L24" s="13" t="s">
        <v>39</v>
      </c>
      <c r="M24" s="23" t="str">
        <f ca="1">IF(G:G=TODAY(),"JT","-")</f>
        <v>-</v>
      </c>
      <c r="N24" s="23" t="str">
        <f ca="1">IF(F:F=TODAY(),"MT","-")</f>
        <v>-</v>
      </c>
      <c r="O24" s="23" t="str">
        <f ca="1">IF(F:F=TODAY()-1,"MT","-")</f>
        <v>-</v>
      </c>
      <c r="P24" s="23" t="str">
        <f ca="1">IF(F:F=TODAY()-2,"MT","-")</f>
        <v>MT</v>
      </c>
      <c r="Q24" s="23" t="str">
        <f t="shared" ca="1" si="1"/>
        <v>-</v>
      </c>
      <c r="R24" s="23" t="str">
        <f t="shared" ca="1" si="2"/>
        <v>-</v>
      </c>
    </row>
    <row r="25" spans="2:18" x14ac:dyDescent="0.25">
      <c r="B25" s="10" t="str">
        <f t="shared" si="3"/>
        <v>17</v>
      </c>
      <c r="C25" s="10" t="s">
        <v>29</v>
      </c>
      <c r="D25" s="14">
        <v>30000000</v>
      </c>
      <c r="E25" s="14">
        <v>2100000</v>
      </c>
      <c r="F25" s="9">
        <f t="shared" si="4"/>
        <v>44824</v>
      </c>
      <c r="G25" s="9">
        <v>44827</v>
      </c>
      <c r="H25" s="9">
        <f t="shared" si="5"/>
        <v>44829</v>
      </c>
      <c r="I25" s="11">
        <v>0</v>
      </c>
      <c r="J25" s="13">
        <f t="shared" si="6"/>
        <v>0</v>
      </c>
      <c r="K25" s="13">
        <f t="shared" si="7"/>
        <v>2100000</v>
      </c>
      <c r="L25" s="13" t="s">
        <v>39</v>
      </c>
      <c r="M25" s="23" t="str">
        <f ca="1">IF(G:G=TODAY(),"JT","-")</f>
        <v>-</v>
      </c>
      <c r="N25" s="23" t="str">
        <f ca="1">IF(F:F=TODAY(),"MT","-")</f>
        <v>-</v>
      </c>
      <c r="O25" s="23" t="str">
        <f ca="1">IF(F:F=TODAY()-1,"MT","-")</f>
        <v>-</v>
      </c>
      <c r="P25" s="23" t="str">
        <f ca="1">IF(F:F=TODAY()-2,"MT","-")</f>
        <v>MT</v>
      </c>
      <c r="Q25" s="23" t="str">
        <f t="shared" ca="1" si="1"/>
        <v>-</v>
      </c>
      <c r="R25" s="23" t="str">
        <f t="shared" ca="1" si="2"/>
        <v>-</v>
      </c>
    </row>
    <row r="26" spans="2:18" x14ac:dyDescent="0.25">
      <c r="B26" s="10" t="str">
        <f t="shared" si="3"/>
        <v>18</v>
      </c>
      <c r="C26" s="10" t="s">
        <v>30</v>
      </c>
      <c r="D26" s="14">
        <v>30000000</v>
      </c>
      <c r="E26" s="14">
        <v>2100000</v>
      </c>
      <c r="F26" s="9">
        <f t="shared" si="4"/>
        <v>44823</v>
      </c>
      <c r="G26" s="9">
        <v>44826</v>
      </c>
      <c r="H26" s="9">
        <f t="shared" si="5"/>
        <v>44828</v>
      </c>
      <c r="I26" s="11">
        <v>0</v>
      </c>
      <c r="J26" s="13">
        <f t="shared" si="6"/>
        <v>0</v>
      </c>
      <c r="K26" s="13">
        <f t="shared" si="7"/>
        <v>2100000</v>
      </c>
      <c r="L26" s="13" t="s">
        <v>39</v>
      </c>
      <c r="M26" s="23" t="str">
        <f ca="1">IF(G:G=TODAY(),"JT","-")</f>
        <v>JT</v>
      </c>
      <c r="N26" s="23" t="str">
        <f ca="1">IF(F:F=TODAY(),"MT","-")</f>
        <v>-</v>
      </c>
      <c r="O26" s="23" t="str">
        <f ca="1">IF(F:F=TODAY()-1,"MT","-")</f>
        <v>-</v>
      </c>
      <c r="P26" s="23" t="str">
        <f ca="1">IF(F:F=TODAY()-2,"MT","-")</f>
        <v>-</v>
      </c>
      <c r="Q26" s="23" t="str">
        <f t="shared" ca="1" si="1"/>
        <v>-</v>
      </c>
      <c r="R26" s="23" t="str">
        <f t="shared" ca="1" si="2"/>
        <v>TMX</v>
      </c>
    </row>
    <row r="27" spans="2:18" x14ac:dyDescent="0.25">
      <c r="B27" s="10" t="str">
        <f t="shared" si="3"/>
        <v>19</v>
      </c>
      <c r="C27" s="10" t="s">
        <v>31</v>
      </c>
      <c r="D27" s="14">
        <v>30000000</v>
      </c>
      <c r="E27" s="14">
        <v>2100000</v>
      </c>
      <c r="F27" s="9">
        <f t="shared" si="4"/>
        <v>44824</v>
      </c>
      <c r="G27" s="9">
        <v>44827</v>
      </c>
      <c r="H27" s="9">
        <f t="shared" si="5"/>
        <v>44829</v>
      </c>
      <c r="I27" s="11">
        <v>0</v>
      </c>
      <c r="J27" s="13">
        <f t="shared" si="6"/>
        <v>0</v>
      </c>
      <c r="K27" s="13">
        <f t="shared" si="7"/>
        <v>2100000</v>
      </c>
      <c r="L27" s="13" t="s">
        <v>39</v>
      </c>
      <c r="M27" s="23" t="str">
        <f ca="1">IF(G:G=TODAY(),"JT","-")</f>
        <v>-</v>
      </c>
      <c r="N27" s="23" t="str">
        <f ca="1">IF(F:F=TODAY(),"MT","-")</f>
        <v>-</v>
      </c>
      <c r="O27" s="23" t="str">
        <f ca="1">IF(F:F=TODAY()-1,"MT","-")</f>
        <v>-</v>
      </c>
      <c r="P27" s="23" t="str">
        <f ca="1">IF(F:F=TODAY()-2,"MT","-")</f>
        <v>MT</v>
      </c>
      <c r="Q27" s="23" t="str">
        <f t="shared" ca="1" si="1"/>
        <v>-</v>
      </c>
      <c r="R27" s="23" t="str">
        <f t="shared" ca="1" si="2"/>
        <v>-</v>
      </c>
    </row>
    <row r="28" spans="2:18" x14ac:dyDescent="0.25">
      <c r="B28" s="10" t="str">
        <f t="shared" si="3"/>
        <v>20</v>
      </c>
      <c r="C28" s="10" t="s">
        <v>32</v>
      </c>
      <c r="D28" s="14">
        <v>30000000</v>
      </c>
      <c r="E28" s="14">
        <v>2100000</v>
      </c>
      <c r="F28" s="9">
        <f t="shared" si="4"/>
        <v>44824</v>
      </c>
      <c r="G28" s="9">
        <v>44827</v>
      </c>
      <c r="H28" s="9">
        <f t="shared" si="5"/>
        <v>44829</v>
      </c>
      <c r="I28" s="11">
        <v>0</v>
      </c>
      <c r="J28" s="13">
        <f t="shared" si="6"/>
        <v>0</v>
      </c>
      <c r="K28" s="13">
        <f t="shared" si="7"/>
        <v>2100000</v>
      </c>
      <c r="L28" s="13" t="s">
        <v>39</v>
      </c>
      <c r="M28" s="23" t="str">
        <f ca="1">IF(G:G=TODAY(),"JT","-")</f>
        <v>-</v>
      </c>
      <c r="N28" s="23" t="str">
        <f ca="1">IF(F:F=TODAY(),"MT","-")</f>
        <v>-</v>
      </c>
      <c r="O28" s="23" t="str">
        <f ca="1">IF(F:F=TODAY()-1,"MT","-")</f>
        <v>-</v>
      </c>
      <c r="P28" s="23" t="str">
        <f ca="1">IF(F:F=TODAY()-2,"MT","-")</f>
        <v>MT</v>
      </c>
      <c r="Q28" s="23" t="str">
        <f t="shared" ca="1" si="1"/>
        <v>-</v>
      </c>
      <c r="R28" s="23" t="str">
        <f t="shared" ca="1" si="2"/>
        <v>-</v>
      </c>
    </row>
    <row r="29" spans="2:18" x14ac:dyDescent="0.25">
      <c r="B29" s="10" t="str">
        <f t="shared" si="3"/>
        <v>21</v>
      </c>
      <c r="C29" s="10" t="s">
        <v>33</v>
      </c>
      <c r="D29" s="14">
        <v>30000000</v>
      </c>
      <c r="E29" s="14">
        <v>2100000</v>
      </c>
      <c r="F29" s="9">
        <f t="shared" si="4"/>
        <v>44820</v>
      </c>
      <c r="G29" s="9">
        <v>44823</v>
      </c>
      <c r="H29" s="9">
        <f t="shared" si="5"/>
        <v>44825</v>
      </c>
      <c r="I29" s="11">
        <v>0</v>
      </c>
      <c r="J29" s="13">
        <f t="shared" si="6"/>
        <v>0</v>
      </c>
      <c r="K29" s="13">
        <f t="shared" si="7"/>
        <v>2100000</v>
      </c>
      <c r="L29" s="13" t="s">
        <v>39</v>
      </c>
      <c r="M29" s="23" t="str">
        <f ca="1">IF(G:G=TODAY(),"JT","-")</f>
        <v>-</v>
      </c>
      <c r="N29" s="23" t="str">
        <f ca="1">IF(F:F=TODAY(),"MT","-")</f>
        <v>-</v>
      </c>
      <c r="O29" s="23" t="str">
        <f ca="1">IF(F:F=TODAY()-1,"MT","-")</f>
        <v>-</v>
      </c>
      <c r="P29" s="23" t="str">
        <f ca="1">IF(F:F=TODAY()-2,"MT","-")</f>
        <v>-</v>
      </c>
      <c r="Q29" s="23" t="str">
        <f ca="1">IF(H:H=TODAY()+1,"TMX","-")</f>
        <v>-</v>
      </c>
      <c r="R29" s="23" t="str">
        <f t="shared" ca="1" si="2"/>
        <v>-</v>
      </c>
    </row>
    <row r="30" spans="2:18" x14ac:dyDescent="0.25">
      <c r="B30" s="10" t="str">
        <f t="shared" si="3"/>
        <v>22</v>
      </c>
      <c r="C30" s="10" t="s">
        <v>34</v>
      </c>
      <c r="D30" s="14">
        <v>30000000</v>
      </c>
      <c r="E30" s="14">
        <v>2100000</v>
      </c>
      <c r="F30" s="9">
        <f t="shared" si="4"/>
        <v>44821</v>
      </c>
      <c r="G30" s="9">
        <v>44824</v>
      </c>
      <c r="H30" s="9">
        <f t="shared" si="5"/>
        <v>44826</v>
      </c>
      <c r="I30" s="11">
        <v>0</v>
      </c>
      <c r="J30" s="13">
        <f t="shared" si="6"/>
        <v>0</v>
      </c>
      <c r="K30" s="13">
        <f t="shared" si="7"/>
        <v>2100000</v>
      </c>
      <c r="L30" s="13" t="s">
        <v>39</v>
      </c>
      <c r="M30" s="23" t="str">
        <f ca="1">IF(G:G=TODAY(),"JT","-")</f>
        <v>-</v>
      </c>
      <c r="N30" s="23" t="str">
        <f ca="1">IF(F:F=TODAY(),"MT","-")</f>
        <v>-</v>
      </c>
      <c r="O30" s="23" t="str">
        <f ca="1">IF(F:F=TODAY()-1,"MT","-")</f>
        <v>-</v>
      </c>
      <c r="P30" s="23" t="str">
        <f ca="1">IF(F:F=TODAY()-2,"MT","-")</f>
        <v>-</v>
      </c>
      <c r="Q30" s="23" t="str">
        <f t="shared" ca="1" si="1"/>
        <v>-</v>
      </c>
      <c r="R30" s="23" t="str">
        <f ca="1">IF(H:H=TODAY()+2,"TMX","-")</f>
        <v>-</v>
      </c>
    </row>
    <row r="31" spans="2:18" x14ac:dyDescent="0.25">
      <c r="B31" s="10" t="str">
        <f t="shared" si="3"/>
        <v>23</v>
      </c>
      <c r="C31" s="10" t="s">
        <v>35</v>
      </c>
      <c r="D31" s="14">
        <v>30000000</v>
      </c>
      <c r="E31" s="14">
        <v>2100000</v>
      </c>
      <c r="F31" s="9">
        <f t="shared" si="4"/>
        <v>44822</v>
      </c>
      <c r="G31" s="9">
        <v>44825</v>
      </c>
      <c r="H31" s="9">
        <f t="shared" si="5"/>
        <v>44827</v>
      </c>
      <c r="I31" s="11">
        <v>0</v>
      </c>
      <c r="J31" s="13">
        <f t="shared" si="6"/>
        <v>0</v>
      </c>
      <c r="K31" s="13">
        <f t="shared" si="7"/>
        <v>2100000</v>
      </c>
      <c r="L31" s="13" t="s">
        <v>39</v>
      </c>
      <c r="M31" s="23" t="str">
        <f ca="1">IF(G:G=TODAY(),"JT","-")</f>
        <v>-</v>
      </c>
      <c r="N31" s="23" t="str">
        <f ca="1">IF(F:F=TODAY(),"MT","-")</f>
        <v>-</v>
      </c>
      <c r="O31" s="23" t="str">
        <f ca="1">IF(F:F=TODAY()-1,"MT","-")</f>
        <v>-</v>
      </c>
      <c r="P31" s="23" t="str">
        <f ca="1">IF(F:F=TODAY()-2,"MT","-")</f>
        <v>-</v>
      </c>
      <c r="Q31" s="23" t="str">
        <f t="shared" ca="1" si="1"/>
        <v>TMX</v>
      </c>
      <c r="R31" s="23" t="str">
        <f t="shared" ca="1" si="2"/>
        <v>-</v>
      </c>
    </row>
    <row r="32" spans="2:18" x14ac:dyDescent="0.25">
      <c r="B32" s="10" t="str">
        <f>TEXT(ROW(A24),"00")</f>
        <v>24</v>
      </c>
      <c r="C32" s="10" t="s">
        <v>36</v>
      </c>
      <c r="D32" s="14">
        <v>30000000</v>
      </c>
      <c r="E32" s="14">
        <v>2100000</v>
      </c>
      <c r="F32" s="9">
        <f t="shared" si="4"/>
        <v>44823</v>
      </c>
      <c r="G32" s="9">
        <v>44826</v>
      </c>
      <c r="H32" s="9">
        <f t="shared" si="5"/>
        <v>44828</v>
      </c>
      <c r="I32" s="11">
        <v>0</v>
      </c>
      <c r="J32" s="13">
        <f t="shared" si="6"/>
        <v>0</v>
      </c>
      <c r="K32" s="13">
        <f t="shared" si="7"/>
        <v>2100000</v>
      </c>
      <c r="L32" s="13" t="s">
        <v>39</v>
      </c>
      <c r="M32" s="23" t="str">
        <f ca="1">IF(G:G=TODAY(),"JT","-")</f>
        <v>JT</v>
      </c>
      <c r="N32" s="23" t="str">
        <f ca="1">IF(F:F=TODAY(),"MT","-")</f>
        <v>-</v>
      </c>
      <c r="O32" s="23" t="str">
        <f ca="1">IF(F:F=TODAY()-1,"MT","-")</f>
        <v>-</v>
      </c>
      <c r="P32" s="23" t="str">
        <f ca="1">IF(F:F=TODAY()-2,"MT","-")</f>
        <v>-</v>
      </c>
      <c r="Q32" s="23" t="str">
        <f t="shared" ca="1" si="1"/>
        <v>-</v>
      </c>
      <c r="R32" s="23" t="str">
        <f t="shared" ca="1" si="2"/>
        <v>TMX</v>
      </c>
    </row>
    <row r="35" spans="6:6" x14ac:dyDescent="0.25">
      <c r="F35"/>
    </row>
  </sheetData>
  <autoFilter ref="B12:H32"/>
  <mergeCells count="24">
    <mergeCell ref="M12:R13"/>
    <mergeCell ref="L12:L13"/>
    <mergeCell ref="I2:J2"/>
    <mergeCell ref="I3:J3"/>
    <mergeCell ref="I4:J4"/>
    <mergeCell ref="I5:J5"/>
    <mergeCell ref="I6:J6"/>
    <mergeCell ref="I7:J7"/>
    <mergeCell ref="B5:C5"/>
    <mergeCell ref="B3:C3"/>
    <mergeCell ref="B1:C1"/>
    <mergeCell ref="B12:B13"/>
    <mergeCell ref="C12:C13"/>
    <mergeCell ref="D12:D13"/>
    <mergeCell ref="E12:E13"/>
    <mergeCell ref="B6:C6"/>
    <mergeCell ref="B7:C7"/>
    <mergeCell ref="H12:H13"/>
    <mergeCell ref="K12:K13"/>
    <mergeCell ref="B2:C2"/>
    <mergeCell ref="B4:C4"/>
    <mergeCell ref="I12:J12"/>
    <mergeCell ref="F12:F13"/>
    <mergeCell ref="G12:G13"/>
  </mergeCells>
  <conditionalFormatting sqref="B14:R32">
    <cfRule type="expression" dxfId="8" priority="1">
      <formula>$L14="Sudah"</formula>
    </cfRule>
    <cfRule type="expression" dxfId="7" priority="2">
      <formula>$L14="-"</formula>
    </cfRule>
    <cfRule type="expression" dxfId="6" priority="3">
      <formula>$P14="MT"</formula>
    </cfRule>
    <cfRule type="expression" dxfId="5" priority="4">
      <formula>$O14="MT"</formula>
    </cfRule>
    <cfRule type="expression" dxfId="4" priority="5">
      <formula>$N14="MT"</formula>
    </cfRule>
    <cfRule type="expression" dxfId="3" priority="6">
      <formula>$M14="JT"</formula>
    </cfRule>
    <cfRule type="expression" dxfId="2" priority="7">
      <formula>$Q14="TMX"</formula>
    </cfRule>
    <cfRule type="expression" dxfId="1" priority="8">
      <formula>$R14="TMX"</formula>
    </cfRule>
    <cfRule type="expression" dxfId="0" priority="9">
      <formula>$L14="Belum"</formula>
    </cfRule>
  </conditionalFormatting>
  <pageMargins left="0.7" right="0.7" top="0.75" bottom="0.75" header="0.3" footer="0.3"/>
  <pageSetup scale="74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2" sqref="C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DATA PERTAHUN</vt:lpstr>
      <vt:lpstr>februari</vt:lpstr>
      <vt:lpstr>'DATA PERTAHUN'!Print_Area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LODI</dc:creator>
  <cp:lastModifiedBy>LODI</cp:lastModifiedBy>
  <cp:lastPrinted>2022-09-22T10:08:42Z</cp:lastPrinted>
  <dcterms:created xsi:type="dcterms:W3CDTF">2022-09-21T12:25:13Z</dcterms:created>
  <dcterms:modified xsi:type="dcterms:W3CDTF">2022-09-22T10:08:44Z</dcterms:modified>
</cp:coreProperties>
</file>