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L_PERBULAN" sheetId="2" r:id="rId1"/>
    <sheet name="ANGSURAN" sheetId="5" r:id="rId2"/>
    <sheet name="LEWAT TEMPO" sheetId="4" r:id="rId3"/>
    <sheet name="DUMMY-ANGSURAN" sheetId="3" r:id="rId4"/>
  </sheets>
  <definedNames>
    <definedName name="_xlnm._FilterDatabase" localSheetId="1" hidden="1">ANGSURAN!$C$5:$N$19</definedName>
    <definedName name="_xlnm._FilterDatabase" localSheetId="0" hidden="1">L_PERBULAN!$B$12:$H$32</definedName>
    <definedName name="_xlnm.Print_Area" localSheetId="0">L_PERBULAN!$B$1:$L$32</definedName>
  </definedNames>
  <calcPr calcId="145621"/>
</workbook>
</file>

<file path=xl/calcChain.xml><?xml version="1.0" encoding="utf-8"?>
<calcChain xmlns="http://schemas.openxmlformats.org/spreadsheetml/2006/main">
  <c r="G19" i="5" l="1"/>
  <c r="G18" i="5"/>
  <c r="G17" i="5"/>
  <c r="G16" i="5"/>
  <c r="G15" i="5"/>
  <c r="G14" i="5"/>
  <c r="G13" i="5"/>
  <c r="G12" i="5"/>
  <c r="G11" i="5"/>
  <c r="G10" i="5"/>
  <c r="L6" i="5"/>
  <c r="C19" i="5"/>
  <c r="C7" i="5"/>
  <c r="C8" i="5"/>
  <c r="C9" i="5"/>
  <c r="C10" i="5"/>
  <c r="C11" i="5"/>
  <c r="C12" i="5"/>
  <c r="C13" i="5"/>
  <c r="C14" i="5"/>
  <c r="C15" i="5"/>
  <c r="C16" i="5"/>
  <c r="C17" i="5"/>
  <c r="C18" i="5"/>
  <c r="C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6" i="5"/>
  <c r="L8" i="5"/>
  <c r="L9" i="5"/>
  <c r="L10" i="5"/>
  <c r="L11" i="5"/>
  <c r="L12" i="5"/>
  <c r="L13" i="5"/>
  <c r="L14" i="5"/>
  <c r="L15" i="5"/>
  <c r="L16" i="5"/>
  <c r="L17" i="5"/>
  <c r="L18" i="5"/>
  <c r="L19" i="5"/>
  <c r="I8" i="5"/>
  <c r="I9" i="5"/>
  <c r="I10" i="5"/>
  <c r="I11" i="5"/>
  <c r="J11" i="5" s="1"/>
  <c r="K11" i="5" s="1"/>
  <c r="M11" i="5" s="1"/>
  <c r="I12" i="5"/>
  <c r="I13" i="5"/>
  <c r="I14" i="5"/>
  <c r="I15" i="5"/>
  <c r="J15" i="5" s="1"/>
  <c r="K15" i="5" s="1"/>
  <c r="M15" i="5" s="1"/>
  <c r="I16" i="5"/>
  <c r="I17" i="5"/>
  <c r="I18" i="5"/>
  <c r="I19" i="5"/>
  <c r="J19" i="5" s="1"/>
  <c r="K19" i="5" s="1"/>
  <c r="M19" i="5" s="1"/>
  <c r="G9" i="5"/>
  <c r="G8" i="5"/>
  <c r="L7" i="5"/>
  <c r="I7" i="5"/>
  <c r="G7" i="5"/>
  <c r="I6" i="5"/>
  <c r="G6" i="5"/>
  <c r="Q8" i="3"/>
  <c r="P8" i="3"/>
  <c r="O8" i="3"/>
  <c r="N8" i="3"/>
  <c r="M8" i="3"/>
  <c r="L8" i="3"/>
  <c r="K8" i="3"/>
  <c r="Q7" i="3"/>
  <c r="P7" i="3"/>
  <c r="O7" i="3"/>
  <c r="N7" i="3"/>
  <c r="M7" i="3"/>
  <c r="L7" i="3"/>
  <c r="K7" i="3"/>
  <c r="K5" i="3"/>
  <c r="K6" i="3"/>
  <c r="Y5" i="3"/>
  <c r="Z5" i="3" s="1"/>
  <c r="X5" i="3"/>
  <c r="W5" i="3"/>
  <c r="V5" i="3"/>
  <c r="U5" i="3"/>
  <c r="T5" i="3"/>
  <c r="S5" i="3"/>
  <c r="R5" i="3"/>
  <c r="Q5" i="3"/>
  <c r="P5" i="3"/>
  <c r="O5" i="3"/>
  <c r="N5" i="3"/>
  <c r="M5" i="3"/>
  <c r="L5" i="3"/>
  <c r="I8" i="3"/>
  <c r="J8" i="3" s="1"/>
  <c r="H8" i="3"/>
  <c r="F8" i="3"/>
  <c r="I6" i="3"/>
  <c r="H6" i="3"/>
  <c r="J6" i="3" s="1"/>
  <c r="F6" i="3"/>
  <c r="J14" i="2"/>
  <c r="B7" i="3"/>
  <c r="B8" i="3"/>
  <c r="B9" i="3"/>
  <c r="B10" i="3"/>
  <c r="B11" i="3"/>
  <c r="B12" i="3"/>
  <c r="B13" i="3"/>
  <c r="B14" i="3"/>
  <c r="B15" i="3"/>
  <c r="B16" i="3"/>
  <c r="B17" i="3"/>
  <c r="B18" i="3"/>
  <c r="B6" i="3"/>
  <c r="B14" i="2"/>
  <c r="J12" i="5" l="1"/>
  <c r="K12" i="5" s="1"/>
  <c r="M12" i="5" s="1"/>
  <c r="J18" i="5"/>
  <c r="K18" i="5" s="1"/>
  <c r="M18" i="5" s="1"/>
  <c r="J14" i="5"/>
  <c r="K14" i="5" s="1"/>
  <c r="M14" i="5" s="1"/>
  <c r="J13" i="5"/>
  <c r="K13" i="5" s="1"/>
  <c r="M13" i="5" s="1"/>
  <c r="J9" i="5"/>
  <c r="K9" i="5" s="1"/>
  <c r="M9" i="5" s="1"/>
  <c r="J16" i="5"/>
  <c r="K16" i="5" s="1"/>
  <c r="M16" i="5" s="1"/>
  <c r="J8" i="5"/>
  <c r="K8" i="5" s="1"/>
  <c r="M8" i="5" s="1"/>
  <c r="J7" i="5"/>
  <c r="K7" i="5" s="1"/>
  <c r="M7" i="5" s="1"/>
  <c r="J17" i="5"/>
  <c r="K17" i="5" s="1"/>
  <c r="M17" i="5" s="1"/>
  <c r="J10" i="5"/>
  <c r="K10" i="5" s="1"/>
  <c r="M10" i="5" s="1"/>
  <c r="J6" i="5"/>
  <c r="K6" i="5" s="1"/>
  <c r="M6" i="5" s="1"/>
  <c r="M14" i="2"/>
  <c r="D5" i="2"/>
  <c r="D4" i="2"/>
  <c r="D3" i="2"/>
  <c r="D2" i="2"/>
  <c r="M29" i="2"/>
  <c r="M30" i="2"/>
  <c r="M31" i="2"/>
  <c r="M32" i="2"/>
  <c r="M23" i="2"/>
  <c r="M24" i="2"/>
  <c r="M25" i="2"/>
  <c r="M26" i="2"/>
  <c r="M27" i="2"/>
  <c r="M28" i="2"/>
  <c r="M15" i="2"/>
  <c r="M16" i="2"/>
  <c r="M17" i="2"/>
  <c r="M18" i="2"/>
  <c r="M19" i="2"/>
  <c r="M20" i="2"/>
  <c r="M21" i="2"/>
  <c r="M22" i="2"/>
  <c r="D6" i="2"/>
  <c r="D7" i="2"/>
  <c r="D1" i="2"/>
  <c r="J32" i="2" l="1"/>
  <c r="K32" i="2" s="1"/>
  <c r="H32" i="2"/>
  <c r="F32" i="2"/>
  <c r="J31" i="2"/>
  <c r="K31" i="2" s="1"/>
  <c r="H31" i="2"/>
  <c r="F31" i="2"/>
  <c r="J30" i="2"/>
  <c r="K30" i="2" s="1"/>
  <c r="H30" i="2"/>
  <c r="F30" i="2"/>
  <c r="J29" i="2"/>
  <c r="K29" i="2" s="1"/>
  <c r="H29" i="2"/>
  <c r="F29" i="2"/>
  <c r="J28" i="2"/>
  <c r="K28" i="2" s="1"/>
  <c r="H28" i="2"/>
  <c r="F28" i="2"/>
  <c r="J27" i="2"/>
  <c r="K27" i="2" s="1"/>
  <c r="H27" i="2"/>
  <c r="F27" i="2"/>
  <c r="J26" i="2"/>
  <c r="K26" i="2" s="1"/>
  <c r="H26" i="2"/>
  <c r="F26" i="2"/>
  <c r="J25" i="2"/>
  <c r="K25" i="2" s="1"/>
  <c r="H25" i="2"/>
  <c r="F25" i="2"/>
  <c r="J24" i="2"/>
  <c r="K24" i="2" s="1"/>
  <c r="H24" i="2"/>
  <c r="F24" i="2"/>
  <c r="J23" i="2"/>
  <c r="K23" i="2" s="1"/>
  <c r="H23" i="2"/>
  <c r="F23" i="2"/>
  <c r="J22" i="2"/>
  <c r="K22" i="2" s="1"/>
  <c r="H22" i="2"/>
  <c r="F22" i="2"/>
  <c r="J21" i="2"/>
  <c r="K21" i="2" s="1"/>
  <c r="H21" i="2"/>
  <c r="F21" i="2"/>
  <c r="J20" i="2"/>
  <c r="K20" i="2" s="1"/>
  <c r="H20" i="2"/>
  <c r="F20" i="2"/>
  <c r="J19" i="2"/>
  <c r="K19" i="2" s="1"/>
  <c r="H19" i="2"/>
  <c r="F19" i="2"/>
  <c r="J18" i="2"/>
  <c r="K18" i="2" s="1"/>
  <c r="H18" i="2"/>
  <c r="F18" i="2"/>
  <c r="F17" i="2"/>
  <c r="H17" i="2"/>
  <c r="J17" i="2"/>
  <c r="K17" i="2" s="1"/>
  <c r="G2" i="2"/>
  <c r="P19" i="2" l="1"/>
  <c r="O19" i="2"/>
  <c r="N19" i="2"/>
  <c r="R19" i="2"/>
  <c r="Q19" i="2"/>
  <c r="R18" i="2"/>
  <c r="Q18" i="2"/>
  <c r="P25" i="2"/>
  <c r="O25" i="2"/>
  <c r="N25" i="2"/>
  <c r="P26" i="2"/>
  <c r="O26" i="2"/>
  <c r="N26" i="2"/>
  <c r="O27" i="2"/>
  <c r="P27" i="2"/>
  <c r="N27" i="2"/>
  <c r="O28" i="2"/>
  <c r="N28" i="2"/>
  <c r="P28" i="2"/>
  <c r="P29" i="2"/>
  <c r="O29" i="2"/>
  <c r="N29" i="2"/>
  <c r="P31" i="2"/>
  <c r="O31" i="2"/>
  <c r="N31" i="2"/>
  <c r="N32" i="2"/>
  <c r="P32" i="2"/>
  <c r="O32" i="2"/>
  <c r="O17" i="2"/>
  <c r="N17" i="2"/>
  <c r="P17" i="2"/>
  <c r="Q20" i="2"/>
  <c r="R20" i="2"/>
  <c r="R21" i="2"/>
  <c r="Q21" i="2"/>
  <c r="R22" i="2"/>
  <c r="Q22" i="2"/>
  <c r="R23" i="2"/>
  <c r="Q23" i="2"/>
  <c r="Q24" i="2"/>
  <c r="R24" i="2"/>
  <c r="P18" i="2"/>
  <c r="O18" i="2"/>
  <c r="N18" i="2"/>
  <c r="R17" i="2"/>
  <c r="Q17" i="2"/>
  <c r="O20" i="2"/>
  <c r="N20" i="2"/>
  <c r="P20" i="2"/>
  <c r="P21" i="2"/>
  <c r="O21" i="2"/>
  <c r="N21" i="2"/>
  <c r="P22" i="2"/>
  <c r="O22" i="2"/>
  <c r="N22" i="2"/>
  <c r="N23" i="2"/>
  <c r="O23" i="2"/>
  <c r="P23" i="2"/>
  <c r="P24" i="2"/>
  <c r="O24" i="2"/>
  <c r="N24" i="2"/>
  <c r="R25" i="2"/>
  <c r="Q25" i="2"/>
  <c r="R26" i="2"/>
  <c r="Q26" i="2"/>
  <c r="R27" i="2"/>
  <c r="Q27" i="2"/>
  <c r="Q28" i="2"/>
  <c r="R28" i="2"/>
  <c r="R29" i="2"/>
  <c r="Q29" i="2"/>
  <c r="R30" i="2"/>
  <c r="Q30" i="2"/>
  <c r="R31" i="2"/>
  <c r="Q31" i="2"/>
  <c r="R32" i="2"/>
  <c r="Q32" i="2"/>
  <c r="O30" i="2"/>
  <c r="N30" i="2"/>
  <c r="P30" i="2"/>
  <c r="F14" i="2"/>
  <c r="H14" i="2"/>
  <c r="K14" i="2"/>
  <c r="B32" i="2"/>
  <c r="B22" i="2"/>
  <c r="B23" i="2"/>
  <c r="B24" i="2"/>
  <c r="B25" i="2"/>
  <c r="B26" i="2"/>
  <c r="B27" i="2"/>
  <c r="B28" i="2"/>
  <c r="B29" i="2"/>
  <c r="B30" i="2"/>
  <c r="B31" i="2"/>
  <c r="B15" i="2"/>
  <c r="B16" i="2"/>
  <c r="B17" i="2"/>
  <c r="B18" i="2"/>
  <c r="B19" i="2"/>
  <c r="B20" i="2"/>
  <c r="B21" i="2"/>
  <c r="F16" i="2"/>
  <c r="H16" i="2"/>
  <c r="J16" i="2"/>
  <c r="K16" i="2" s="1"/>
  <c r="J15" i="2"/>
  <c r="K15" i="2" s="1"/>
  <c r="H15" i="2"/>
  <c r="F15" i="2"/>
  <c r="P15" i="2" l="1"/>
  <c r="O15" i="2"/>
  <c r="R16" i="2"/>
  <c r="Q16" i="2"/>
  <c r="R15" i="2"/>
  <c r="Q15" i="2"/>
  <c r="O16" i="2"/>
  <c r="N16" i="2"/>
  <c r="P16" i="2"/>
  <c r="R14" i="2"/>
  <c r="Q14" i="2"/>
  <c r="O14" i="2"/>
  <c r="P14" i="2"/>
  <c r="N14" i="2"/>
  <c r="N15" i="2"/>
  <c r="L6" i="3"/>
  <c r="N6" i="3" l="1"/>
  <c r="M6" i="3"/>
  <c r="O6" i="3" l="1"/>
  <c r="P6" i="3" l="1"/>
  <c r="Q6" i="3" l="1"/>
  <c r="R6" i="3" l="1"/>
  <c r="S6" i="3" l="1"/>
  <c r="T6" i="3" l="1"/>
  <c r="U6" i="3" l="1"/>
  <c r="V6" i="3" l="1"/>
  <c r="W6" i="3" l="1"/>
  <c r="X6" i="3" l="1"/>
  <c r="Y6" i="3" l="1"/>
</calcChain>
</file>

<file path=xl/comments1.xml><?xml version="1.0" encoding="utf-8"?>
<comments xmlns="http://schemas.openxmlformats.org/spreadsheetml/2006/main">
  <authors>
    <author>LODI</author>
  </authors>
  <commentList>
    <comment ref="F12" authorId="0">
      <text>
        <r>
          <rPr>
            <sz val="9"/>
            <color indexed="81"/>
            <rFont val="Tahoma"/>
            <family val="2"/>
          </rPr>
          <t>3 hari sebelum jatuh tempo, untuk mengingatkan para peminjam untuk bayar tepat waktu</t>
        </r>
      </text>
    </comment>
    <comment ref="H12" authorId="0">
      <text>
        <r>
          <rPr>
            <sz val="9"/>
            <color indexed="81"/>
            <rFont val="Tahoma"/>
            <family val="2"/>
          </rPr>
          <t>2 hari setelah jatuh tempo</t>
        </r>
      </text>
    </comment>
    <comment ref="I12" authorId="0">
      <text>
        <r>
          <rPr>
            <sz val="9"/>
            <color indexed="81"/>
            <rFont val="Tahoma"/>
            <family val="2"/>
          </rPr>
          <t>denda diberikan jika peminjam tidak bayar atas tempo yang diberikan, denda akan di tambah 1% dari jumlah angsuran</t>
        </r>
      </text>
    </comment>
    <comment ref="K12" authorId="0">
      <text>
        <r>
          <rPr>
            <sz val="9"/>
            <color indexed="81"/>
            <rFont val="Tahoma"/>
            <family val="2"/>
          </rPr>
          <t>jumlah total yang ditambah dengan denda</t>
        </r>
      </text>
    </comment>
    <comment ref="I13" authorId="0">
      <text>
        <r>
          <rPr>
            <sz val="9"/>
            <color indexed="81"/>
            <rFont val="Tahoma"/>
            <family val="2"/>
          </rPr>
          <t>dihitung jumlah hari yang dilewatkan. Dihitung dari jumlah jatuh tempo</t>
        </r>
      </text>
    </comment>
    <comment ref="J13" authorId="0">
      <text>
        <r>
          <rPr>
            <sz val="9"/>
            <color indexed="81"/>
            <rFont val="Tahoma"/>
            <family val="2"/>
          </rPr>
          <t>total denda yang dijumlahkan dari hari setelah jatuh tempo</t>
        </r>
      </text>
    </comment>
  </commentList>
</comments>
</file>

<file path=xl/sharedStrings.xml><?xml version="1.0" encoding="utf-8"?>
<sst xmlns="http://schemas.openxmlformats.org/spreadsheetml/2006/main" count="106" uniqueCount="64">
  <si>
    <t>tobing</t>
  </si>
  <si>
    <t>pinjaman</t>
  </si>
  <si>
    <t>nama</t>
  </si>
  <si>
    <t>tanggal tempo</t>
  </si>
  <si>
    <t>angsuran</t>
  </si>
  <si>
    <t>no</t>
  </si>
  <si>
    <t>dendah setelah jatuh tempo</t>
  </si>
  <si>
    <t>jumlah tidak bayar</t>
  </si>
  <si>
    <t>total denda</t>
  </si>
  <si>
    <t>total tagihan</t>
  </si>
  <si>
    <t>jatuh tempo maximal</t>
  </si>
  <si>
    <t>sebelum jatuh tempo</t>
  </si>
  <si>
    <t>hari ini</t>
  </si>
  <si>
    <t>asep</t>
  </si>
  <si>
    <t>jaya</t>
  </si>
  <si>
    <t>SEPTEMBER</t>
  </si>
  <si>
    <t>mendekati tempo</t>
  </si>
  <si>
    <t>TAHUN</t>
  </si>
  <si>
    <t>heru</t>
  </si>
  <si>
    <t>atang</t>
  </si>
  <si>
    <t>farhan</t>
  </si>
  <si>
    <t>bejo</t>
  </si>
  <si>
    <t>udin</t>
  </si>
  <si>
    <t>randi</t>
  </si>
  <si>
    <t>yandi</t>
  </si>
  <si>
    <t>aldo</t>
  </si>
  <si>
    <t>dino</t>
  </si>
  <si>
    <t>nur</t>
  </si>
  <si>
    <t>ayu</t>
  </si>
  <si>
    <t>firhan</t>
  </si>
  <si>
    <t>firman</t>
  </si>
  <si>
    <t>agung</t>
  </si>
  <si>
    <t>rohim</t>
  </si>
  <si>
    <t>tata</t>
  </si>
  <si>
    <t>tempo max</t>
  </si>
  <si>
    <t>-</t>
  </si>
  <si>
    <t>Belum</t>
  </si>
  <si>
    <t>Sudah</t>
  </si>
  <si>
    <t>Angsuran</t>
  </si>
  <si>
    <t>jatuh tempo(JT)</t>
  </si>
  <si>
    <t>tempo maximal(TMX)</t>
  </si>
  <si>
    <t>sudah bayar</t>
  </si>
  <si>
    <t>belum bayar</t>
  </si>
  <si>
    <t>mendekati tempo(MT)</t>
  </si>
  <si>
    <t>Ket dengan warna</t>
  </si>
  <si>
    <t>KET (HIDE AJA)</t>
  </si>
  <si>
    <t>NAMA</t>
  </si>
  <si>
    <t>PINJAMAN</t>
  </si>
  <si>
    <t>ANGSURAN</t>
  </si>
  <si>
    <t>TGL TEMPO</t>
  </si>
  <si>
    <t>DENDA</t>
  </si>
  <si>
    <t>DAFTAR LEWAT TEMPO</t>
  </si>
  <si>
    <t>NO</t>
  </si>
  <si>
    <t>pembagian angsuran</t>
  </si>
  <si>
    <t>sisa bagi angsuran</t>
  </si>
  <si>
    <t>TOTAL ANGSURAN PER BULAN</t>
  </si>
  <si>
    <t>UDIN</t>
  </si>
  <si>
    <t>ANGSURAN TERAKHIR</t>
  </si>
  <si>
    <t>TOTAL ANGSURAN PER BULAN(DIBULATKAN)</t>
  </si>
  <si>
    <t>TOTAL ANGSURAN</t>
  </si>
  <si>
    <t>TATA</t>
  </si>
  <si>
    <t>ENDUL</t>
  </si>
  <si>
    <t>YOPAJ</t>
  </si>
  <si>
    <t>DAFTAR ANGSURAN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</si>
</sst>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dd\-mmm\-yyyy"/>
    <numFmt numFmtId="165" formatCode="_([$IDR]\ * #,##0_);_([$IDR]\ * \(#,##0\);_([$IDR]\ * &quot;-&quot;_);_(@_)"/>
    <numFmt numFmtId="182" formatCode="[$IDR]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9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165" fontId="0" fillId="0" borderId="3" xfId="1" applyNumberFormat="1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3" xfId="0" applyBorder="1"/>
    <xf numFmtId="0" fontId="3" fillId="11" borderId="12" xfId="0" applyFont="1" applyFill="1" applyBorder="1" applyAlignment="1">
      <alignment vertical="center"/>
    </xf>
    <xf numFmtId="0" fontId="3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1" fontId="0" fillId="0" borderId="0" xfId="0" applyNumberFormat="1"/>
    <xf numFmtId="0" fontId="0" fillId="12" borderId="1" xfId="0" applyFill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182" fontId="0" fillId="0" borderId="0" xfId="0" applyNumberFormat="1"/>
    <xf numFmtId="165" fontId="0" fillId="0" borderId="0" xfId="0" applyNumberFormat="1"/>
    <xf numFmtId="165" fontId="6" fillId="0" borderId="0" xfId="0" applyNumberFormat="1" applyFont="1"/>
    <xf numFmtId="1" fontId="6" fillId="0" borderId="0" xfId="0" applyNumberFormat="1" applyFont="1"/>
    <xf numFmtId="165" fontId="0" fillId="0" borderId="0" xfId="0" applyNumberFormat="1" applyAlignment="1">
      <alignment horizontal="center" vertical="center"/>
    </xf>
    <xf numFmtId="0" fontId="0" fillId="13" borderId="1" xfId="0" applyFill="1" applyBorder="1" applyAlignment="1">
      <alignment horizontal="left" vertical="center"/>
    </xf>
    <xf numFmtId="165" fontId="0" fillId="13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5" fontId="0" fillId="0" borderId="1" xfId="1" applyNumberFormat="1" applyFont="1" applyBorder="1" applyAlignment="1">
      <alignment horizontal="left" vertical="center"/>
    </xf>
    <xf numFmtId="165" fontId="0" fillId="0" borderId="1" xfId="0" applyNumberFormat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 wrapText="1"/>
    </xf>
    <xf numFmtId="2" fontId="0" fillId="0" borderId="1" xfId="1" applyNumberFormat="1" applyFon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1" fontId="0" fillId="0" borderId="1" xfId="1" applyNumberFormat="1" applyFont="1" applyBorder="1" applyAlignment="1">
      <alignment horizontal="left" vertical="center"/>
    </xf>
    <xf numFmtId="165" fontId="0" fillId="0" borderId="1" xfId="0" applyNumberFormat="1" applyBorder="1" applyAlignment="1">
      <alignment horizontal="left"/>
    </xf>
    <xf numFmtId="0" fontId="3" fillId="13" borderId="10" xfId="0" applyFont="1" applyFill="1" applyBorder="1" applyAlignment="1">
      <alignment horizontal="center" vertical="center"/>
    </xf>
    <xf numFmtId="0" fontId="3" fillId="13" borderId="16" xfId="0" applyFont="1" applyFill="1" applyBorder="1" applyAlignment="1">
      <alignment horizontal="center" vertical="center"/>
    </xf>
    <xf numFmtId="0" fontId="3" fillId="13" borderId="1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62"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</dxfs>
  <tableStyles count="0" defaultTableStyle="TableStyleMedium2" defaultPivotStyle="PivotStyleLight16"/>
  <colors>
    <mruColors>
      <color rgb="FFFF9999"/>
      <color rgb="FF99FF66"/>
      <color rgb="FFFF99FF"/>
      <color rgb="FFFFFF66"/>
      <color rgb="FFFF99CC"/>
      <color rgb="FFFFFF99"/>
      <color rgb="FFFF0000"/>
      <color rgb="FFFF7C80"/>
      <color rgb="FFB2B2B2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R35"/>
  <sheetViews>
    <sheetView zoomScale="85" zoomScaleNormal="85" workbookViewId="0">
      <pane xSplit="2" ySplit="13" topLeftCell="D14" activePane="bottomRight" state="frozen"/>
      <selection pane="topRight" activeCell="C1" sqref="C1"/>
      <selection pane="bottomLeft" activeCell="A14" sqref="A14"/>
      <selection pane="bottomRight" activeCell="H8" sqref="H8"/>
    </sheetView>
  </sheetViews>
  <sheetFormatPr defaultRowHeight="15" x14ac:dyDescent="0.25"/>
  <cols>
    <col min="1" max="1" width="7.140625" customWidth="1"/>
    <col min="2" max="2" width="7.7109375" style="1" customWidth="1"/>
    <col min="3" max="3" width="19.42578125" style="1" customWidth="1"/>
    <col min="4" max="4" width="18.42578125" style="1" customWidth="1"/>
    <col min="5" max="5" width="16.7109375" style="1" customWidth="1"/>
    <col min="6" max="8" width="11.7109375" style="1" customWidth="1"/>
    <col min="9" max="10" width="15.7109375" style="1" customWidth="1"/>
    <col min="11" max="12" width="18.140625" style="1" customWidth="1"/>
    <col min="13" max="13" width="10.42578125" customWidth="1"/>
    <col min="14" max="16" width="9.140625" customWidth="1"/>
  </cols>
  <sheetData>
    <row r="1" spans="2:18" ht="15.75" thickBot="1" x14ac:dyDescent="0.3">
      <c r="B1" s="42" t="s">
        <v>12</v>
      </c>
      <c r="C1" s="42"/>
      <c r="D1" s="8">
        <f ca="1">TODAY()</f>
        <v>44828</v>
      </c>
      <c r="E1"/>
      <c r="L1"/>
    </row>
    <row r="2" spans="2:18" ht="19.5" thickBot="1" x14ac:dyDescent="0.3">
      <c r="B2" s="41" t="s">
        <v>16</v>
      </c>
      <c r="C2" s="41"/>
      <c r="D2" s="9">
        <f ca="1">TODAY()</f>
        <v>44828</v>
      </c>
      <c r="E2"/>
      <c r="F2" s="11" t="s">
        <v>17</v>
      </c>
      <c r="G2" s="12">
        <f ca="1">YEAR(TODAY())</f>
        <v>2022</v>
      </c>
      <c r="I2" s="29" t="s">
        <v>44</v>
      </c>
      <c r="J2" s="30"/>
    </row>
    <row r="3" spans="2:18" x14ac:dyDescent="0.25">
      <c r="B3" s="41" t="s">
        <v>16</v>
      </c>
      <c r="C3" s="41"/>
      <c r="D3" s="9">
        <f ca="1">TODAY()+1</f>
        <v>44829</v>
      </c>
      <c r="E3"/>
      <c r="I3" s="31" t="s">
        <v>39</v>
      </c>
      <c r="J3" s="32"/>
    </row>
    <row r="4" spans="2:18" x14ac:dyDescent="0.25">
      <c r="B4" s="41" t="s">
        <v>16</v>
      </c>
      <c r="C4" s="41"/>
      <c r="D4" s="9">
        <f ca="1">TODAY()+2</f>
        <v>44830</v>
      </c>
      <c r="E4"/>
      <c r="F4"/>
      <c r="G4"/>
      <c r="I4" s="33" t="s">
        <v>43</v>
      </c>
      <c r="J4" s="34"/>
      <c r="K4"/>
      <c r="L4"/>
    </row>
    <row r="5" spans="2:18" x14ac:dyDescent="0.25">
      <c r="B5" s="41" t="s">
        <v>16</v>
      </c>
      <c r="C5" s="41"/>
      <c r="D5" s="9">
        <f ca="1">TODAY()+3</f>
        <v>44831</v>
      </c>
      <c r="E5"/>
      <c r="F5"/>
      <c r="G5"/>
      <c r="I5" s="35" t="s">
        <v>40</v>
      </c>
      <c r="J5" s="36"/>
      <c r="K5"/>
      <c r="L5"/>
    </row>
    <row r="6" spans="2:18" x14ac:dyDescent="0.25">
      <c r="B6" s="43" t="s">
        <v>34</v>
      </c>
      <c r="C6" s="43"/>
      <c r="D6" s="10">
        <f ca="1">TODAY()+1</f>
        <v>44829</v>
      </c>
      <c r="E6"/>
      <c r="F6"/>
      <c r="G6"/>
      <c r="I6" s="37" t="s">
        <v>41</v>
      </c>
      <c r="J6" s="38"/>
      <c r="K6"/>
      <c r="L6"/>
    </row>
    <row r="7" spans="2:18" ht="15.75" thickBot="1" x14ac:dyDescent="0.3">
      <c r="B7" s="43" t="s">
        <v>34</v>
      </c>
      <c r="C7" s="43"/>
      <c r="D7" s="10">
        <f t="shared" ref="D7" ca="1" si="0">TODAY()+2</f>
        <v>44830</v>
      </c>
      <c r="E7"/>
      <c r="F7"/>
      <c r="G7"/>
      <c r="I7" s="39" t="s">
        <v>42</v>
      </c>
      <c r="J7" s="40"/>
      <c r="K7"/>
      <c r="L7"/>
    </row>
    <row r="8" spans="2:18" x14ac:dyDescent="0.25">
      <c r="B8"/>
      <c r="C8"/>
      <c r="D8"/>
      <c r="E8"/>
      <c r="F8"/>
      <c r="G8"/>
      <c r="J8"/>
      <c r="K8"/>
      <c r="L8"/>
    </row>
    <row r="9" spans="2:18" x14ac:dyDescent="0.25">
      <c r="F9"/>
      <c r="G9"/>
      <c r="H9"/>
      <c r="L9" s="14"/>
    </row>
    <row r="10" spans="2:18" ht="15.75" thickBot="1" x14ac:dyDescent="0.3"/>
    <row r="11" spans="2:18" ht="19.5" thickBot="1" x14ac:dyDescent="0.3">
      <c r="B11" s="22"/>
      <c r="C11" s="23" t="s">
        <v>15</v>
      </c>
      <c r="D11" s="24" t="s">
        <v>17</v>
      </c>
      <c r="E11" s="25">
        <v>2022</v>
      </c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</row>
    <row r="12" spans="2:18" x14ac:dyDescent="0.25">
      <c r="B12" s="26" t="s">
        <v>5</v>
      </c>
      <c r="C12" s="26" t="s">
        <v>2</v>
      </c>
      <c r="D12" s="26" t="s">
        <v>1</v>
      </c>
      <c r="E12" s="26" t="s">
        <v>4</v>
      </c>
      <c r="F12" s="44" t="s">
        <v>11</v>
      </c>
      <c r="G12" s="44" t="s">
        <v>3</v>
      </c>
      <c r="H12" s="44" t="s">
        <v>10</v>
      </c>
      <c r="I12" s="26" t="s">
        <v>6</v>
      </c>
      <c r="J12" s="26"/>
      <c r="K12" s="26" t="s">
        <v>9</v>
      </c>
      <c r="L12" s="28" t="s">
        <v>38</v>
      </c>
      <c r="M12" s="26" t="s">
        <v>45</v>
      </c>
      <c r="N12" s="26"/>
      <c r="O12" s="26"/>
      <c r="P12" s="26"/>
      <c r="Q12" s="26"/>
      <c r="R12" s="26"/>
    </row>
    <row r="13" spans="2:18" ht="30" x14ac:dyDescent="0.25">
      <c r="B13" s="27"/>
      <c r="C13" s="27"/>
      <c r="D13" s="27"/>
      <c r="E13" s="27"/>
      <c r="F13" s="45"/>
      <c r="G13" s="45"/>
      <c r="H13" s="45"/>
      <c r="I13" s="16" t="s">
        <v>7</v>
      </c>
      <c r="J13" s="15" t="s">
        <v>8</v>
      </c>
      <c r="K13" s="27"/>
      <c r="L13" s="26"/>
      <c r="M13" s="27"/>
      <c r="N13" s="27"/>
      <c r="O13" s="27"/>
      <c r="P13" s="27"/>
      <c r="Q13" s="27"/>
      <c r="R13" s="27"/>
    </row>
    <row r="14" spans="2:18" x14ac:dyDescent="0.25">
      <c r="B14" s="5" t="str">
        <f>TEXT(ROW(A1),"00")</f>
        <v>01</v>
      </c>
      <c r="C14" s="5" t="s">
        <v>14</v>
      </c>
      <c r="D14" s="17">
        <v>30000000</v>
      </c>
      <c r="E14" s="17">
        <v>2100000</v>
      </c>
      <c r="F14" s="18">
        <f>G14-3</f>
        <v>44824</v>
      </c>
      <c r="G14" s="2">
        <v>44827</v>
      </c>
      <c r="H14" s="18">
        <f>G14+2</f>
        <v>44829</v>
      </c>
      <c r="I14" s="19">
        <v>2</v>
      </c>
      <c r="J14" s="20">
        <f>SUM(((1/100)*E14)*I14)</f>
        <v>42000</v>
      </c>
      <c r="K14" s="20">
        <f>SUM(E14+J14)</f>
        <v>2142000</v>
      </c>
      <c r="L14" s="20" t="s">
        <v>36</v>
      </c>
      <c r="M14" s="21" t="str">
        <f t="shared" ref="M14:M32" ca="1" si="1">IF(G:G=TODAY(),"JT","-")</f>
        <v>-</v>
      </c>
      <c r="N14" s="21" t="str">
        <f t="shared" ref="N14:N32" ca="1" si="2">IF(F:F=TODAY(),"MT","-")</f>
        <v>-</v>
      </c>
      <c r="O14" s="21" t="str">
        <f t="shared" ref="O14:O32" ca="1" si="3">IF(F:F=TODAY()-1,"MT","-")</f>
        <v>-</v>
      </c>
      <c r="P14" s="21" t="str">
        <f t="shared" ref="P14:P32" ca="1" si="4">IF(F:F=TODAY()-2,"MT","-")</f>
        <v>-</v>
      </c>
      <c r="Q14" s="21" t="str">
        <f ca="1">IF(H:H=TODAY()+1,"TMX","-")</f>
        <v>TMX</v>
      </c>
      <c r="R14" s="21" t="str">
        <f ca="1">IF(H:H=TODAY()+2,"TMX","-")</f>
        <v>-</v>
      </c>
    </row>
    <row r="15" spans="2:18" x14ac:dyDescent="0.25">
      <c r="B15" s="3" t="str">
        <f>TEXT(ROW(A2),"00")</f>
        <v>02</v>
      </c>
      <c r="C15" s="3" t="s">
        <v>0</v>
      </c>
      <c r="D15" s="7">
        <v>15000000</v>
      </c>
      <c r="E15" s="7">
        <v>200000</v>
      </c>
      <c r="F15" s="2">
        <f>G15-3</f>
        <v>44806</v>
      </c>
      <c r="G15" s="2">
        <v>44809</v>
      </c>
      <c r="H15" s="2">
        <f>G15+2</f>
        <v>44811</v>
      </c>
      <c r="I15" s="4">
        <v>4</v>
      </c>
      <c r="J15" s="6">
        <f>SUM(((1/100)*E15)*I15)</f>
        <v>8000</v>
      </c>
      <c r="K15" s="6">
        <f>SUM(E15+J15)</f>
        <v>208000</v>
      </c>
      <c r="L15" s="6" t="s">
        <v>37</v>
      </c>
      <c r="M15" s="13" t="str">
        <f t="shared" ca="1" si="1"/>
        <v>-</v>
      </c>
      <c r="N15" s="13" t="str">
        <f t="shared" ca="1" si="2"/>
        <v>-</v>
      </c>
      <c r="O15" s="13" t="str">
        <f t="shared" ca="1" si="3"/>
        <v>-</v>
      </c>
      <c r="P15" s="13" t="str">
        <f t="shared" ca="1" si="4"/>
        <v>-</v>
      </c>
      <c r="Q15" s="13" t="str">
        <f t="shared" ref="Q15:Q32" ca="1" si="5">IF(H:H=TODAY()+1,"TMX","-")</f>
        <v>-</v>
      </c>
      <c r="R15" s="13" t="str">
        <f t="shared" ref="R15:R32" ca="1" si="6">IF(H:H=TODAY()+2,"TMX","-")</f>
        <v>-</v>
      </c>
    </row>
    <row r="16" spans="2:18" x14ac:dyDescent="0.25">
      <c r="B16" s="3" t="str">
        <f>TEXT(ROW(A4),"00")</f>
        <v>04</v>
      </c>
      <c r="C16" s="3" t="s">
        <v>13</v>
      </c>
      <c r="D16" s="7">
        <v>30000000</v>
      </c>
      <c r="E16" s="7">
        <v>2100000</v>
      </c>
      <c r="F16" s="2">
        <f>G16-3</f>
        <v>44807</v>
      </c>
      <c r="G16" s="2">
        <v>44810</v>
      </c>
      <c r="H16" s="2">
        <f>G16+2</f>
        <v>44812</v>
      </c>
      <c r="I16" s="4">
        <v>8</v>
      </c>
      <c r="J16" s="6">
        <f>SUM(((1/100)*E16)*I16)</f>
        <v>168000</v>
      </c>
      <c r="K16" s="6">
        <f>SUM(E16+J16)</f>
        <v>2268000</v>
      </c>
      <c r="L16" s="6" t="s">
        <v>37</v>
      </c>
      <c r="M16" s="13" t="str">
        <f t="shared" ca="1" si="1"/>
        <v>-</v>
      </c>
      <c r="N16" s="13" t="str">
        <f t="shared" ca="1" si="2"/>
        <v>-</v>
      </c>
      <c r="O16" s="13" t="str">
        <f t="shared" ca="1" si="3"/>
        <v>-</v>
      </c>
      <c r="P16" s="13" t="str">
        <f t="shared" ca="1" si="4"/>
        <v>-</v>
      </c>
      <c r="Q16" s="13" t="str">
        <f t="shared" ca="1" si="5"/>
        <v>-</v>
      </c>
      <c r="R16" s="13" t="str">
        <f t="shared" ca="1" si="6"/>
        <v>-</v>
      </c>
    </row>
    <row r="17" spans="2:18" x14ac:dyDescent="0.25">
      <c r="B17" s="3" t="str">
        <f t="shared" ref="B17:B31" si="7">TEXT(ROW(A9),"00")</f>
        <v>09</v>
      </c>
      <c r="C17" s="3" t="s">
        <v>18</v>
      </c>
      <c r="D17" s="7">
        <v>30000000</v>
      </c>
      <c r="E17" s="7">
        <v>2100000</v>
      </c>
      <c r="F17" s="2">
        <f>G17-3</f>
        <v>44808</v>
      </c>
      <c r="G17" s="2">
        <v>44811</v>
      </c>
      <c r="H17" s="2">
        <f>G17+2</f>
        <v>44813</v>
      </c>
      <c r="I17" s="4">
        <v>0</v>
      </c>
      <c r="J17" s="6">
        <f>SUM(((1/100)*E17)*I17)</f>
        <v>0</v>
      </c>
      <c r="K17" s="6">
        <f>SUM(E17+J17)</f>
        <v>2100000</v>
      </c>
      <c r="L17" s="6" t="s">
        <v>36</v>
      </c>
      <c r="M17" s="13" t="str">
        <f t="shared" ca="1" si="1"/>
        <v>-</v>
      </c>
      <c r="N17" s="13" t="str">
        <f t="shared" ca="1" si="2"/>
        <v>-</v>
      </c>
      <c r="O17" s="13" t="str">
        <f t="shared" ca="1" si="3"/>
        <v>-</v>
      </c>
      <c r="P17" s="13" t="str">
        <f t="shared" ca="1" si="4"/>
        <v>-</v>
      </c>
      <c r="Q17" s="13" t="str">
        <f t="shared" ca="1" si="5"/>
        <v>-</v>
      </c>
      <c r="R17" s="13" t="str">
        <f t="shared" ca="1" si="6"/>
        <v>-</v>
      </c>
    </row>
    <row r="18" spans="2:18" x14ac:dyDescent="0.25">
      <c r="B18" s="3" t="str">
        <f t="shared" si="7"/>
        <v>10</v>
      </c>
      <c r="C18" s="3" t="s">
        <v>19</v>
      </c>
      <c r="D18" s="7">
        <v>30000000</v>
      </c>
      <c r="E18" s="7">
        <v>2100000</v>
      </c>
      <c r="F18" s="2">
        <f t="shared" ref="F18:F32" si="8">G18-3</f>
        <v>44809</v>
      </c>
      <c r="G18" s="2">
        <v>44812</v>
      </c>
      <c r="H18" s="2">
        <f t="shared" ref="H18:H32" si="9">G18+2</f>
        <v>44814</v>
      </c>
      <c r="I18" s="4">
        <v>0</v>
      </c>
      <c r="J18" s="6">
        <f t="shared" ref="J18:J32" si="10">SUM(((1/100)*E18)*I18)</f>
        <v>0</v>
      </c>
      <c r="K18" s="6">
        <f t="shared" ref="K18:K32" si="11">SUM(E18+J18)</f>
        <v>2100000</v>
      </c>
      <c r="L18" s="6" t="s">
        <v>37</v>
      </c>
      <c r="M18" s="13" t="str">
        <f t="shared" ca="1" si="1"/>
        <v>-</v>
      </c>
      <c r="N18" s="13" t="str">
        <f t="shared" ca="1" si="2"/>
        <v>-</v>
      </c>
      <c r="O18" s="13" t="str">
        <f t="shared" ca="1" si="3"/>
        <v>-</v>
      </c>
      <c r="P18" s="13" t="str">
        <f t="shared" ca="1" si="4"/>
        <v>-</v>
      </c>
      <c r="Q18" s="13" t="str">
        <f t="shared" ca="1" si="5"/>
        <v>-</v>
      </c>
      <c r="R18" s="13" t="str">
        <f t="shared" ca="1" si="6"/>
        <v>-</v>
      </c>
    </row>
    <row r="19" spans="2:18" x14ac:dyDescent="0.25">
      <c r="B19" s="3" t="str">
        <f t="shared" si="7"/>
        <v>11</v>
      </c>
      <c r="C19" s="3" t="s">
        <v>20</v>
      </c>
      <c r="D19" s="7">
        <v>30000000</v>
      </c>
      <c r="E19" s="7">
        <v>2100000</v>
      </c>
      <c r="F19" s="2">
        <f t="shared" si="8"/>
        <v>44810</v>
      </c>
      <c r="G19" s="2">
        <v>44813</v>
      </c>
      <c r="H19" s="2">
        <f t="shared" si="9"/>
        <v>44815</v>
      </c>
      <c r="I19" s="4">
        <v>0</v>
      </c>
      <c r="J19" s="6">
        <f t="shared" si="10"/>
        <v>0</v>
      </c>
      <c r="K19" s="6">
        <f t="shared" si="11"/>
        <v>2100000</v>
      </c>
      <c r="L19" s="6" t="s">
        <v>37</v>
      </c>
      <c r="M19" s="13" t="str">
        <f t="shared" ca="1" si="1"/>
        <v>-</v>
      </c>
      <c r="N19" s="13" t="str">
        <f t="shared" ca="1" si="2"/>
        <v>-</v>
      </c>
      <c r="O19" s="13" t="str">
        <f t="shared" ca="1" si="3"/>
        <v>-</v>
      </c>
      <c r="P19" s="13" t="str">
        <f t="shared" ca="1" si="4"/>
        <v>-</v>
      </c>
      <c r="Q19" s="13" t="str">
        <f t="shared" ca="1" si="5"/>
        <v>-</v>
      </c>
      <c r="R19" s="13" t="str">
        <f t="shared" ca="1" si="6"/>
        <v>-</v>
      </c>
    </row>
    <row r="20" spans="2:18" x14ac:dyDescent="0.25">
      <c r="B20" s="3" t="str">
        <f t="shared" si="7"/>
        <v>12</v>
      </c>
      <c r="C20" s="3" t="s">
        <v>21</v>
      </c>
      <c r="D20" s="7">
        <v>30000000</v>
      </c>
      <c r="E20" s="7">
        <v>2100000</v>
      </c>
      <c r="F20" s="2">
        <f t="shared" si="8"/>
        <v>44828</v>
      </c>
      <c r="G20" s="2">
        <v>44831</v>
      </c>
      <c r="H20" s="2">
        <f t="shared" si="9"/>
        <v>44833</v>
      </c>
      <c r="I20" s="4">
        <v>0</v>
      </c>
      <c r="J20" s="6">
        <f t="shared" si="10"/>
        <v>0</v>
      </c>
      <c r="K20" s="6">
        <f t="shared" si="11"/>
        <v>2100000</v>
      </c>
      <c r="L20" s="6" t="s">
        <v>35</v>
      </c>
      <c r="M20" s="13" t="str">
        <f t="shared" ca="1" si="1"/>
        <v>-</v>
      </c>
      <c r="N20" s="13" t="str">
        <f t="shared" ca="1" si="2"/>
        <v>MT</v>
      </c>
      <c r="O20" s="13" t="str">
        <f t="shared" ca="1" si="3"/>
        <v>-</v>
      </c>
      <c r="P20" s="13" t="str">
        <f t="shared" ca="1" si="4"/>
        <v>-</v>
      </c>
      <c r="Q20" s="13" t="str">
        <f t="shared" ca="1" si="5"/>
        <v>-</v>
      </c>
      <c r="R20" s="13" t="str">
        <f t="shared" ca="1" si="6"/>
        <v>-</v>
      </c>
    </row>
    <row r="21" spans="2:18" x14ac:dyDescent="0.25">
      <c r="B21" s="3" t="str">
        <f t="shared" si="7"/>
        <v>13</v>
      </c>
      <c r="C21" s="3" t="s">
        <v>22</v>
      </c>
      <c r="D21" s="7">
        <v>30000000</v>
      </c>
      <c r="E21" s="7">
        <v>2100000</v>
      </c>
      <c r="F21" s="2">
        <f t="shared" si="8"/>
        <v>44824</v>
      </c>
      <c r="G21" s="2">
        <v>44827</v>
      </c>
      <c r="H21" s="2">
        <f t="shared" si="9"/>
        <v>44829</v>
      </c>
      <c r="I21" s="4">
        <v>0</v>
      </c>
      <c r="J21" s="6">
        <f t="shared" si="10"/>
        <v>0</v>
      </c>
      <c r="K21" s="6">
        <f t="shared" si="11"/>
        <v>2100000</v>
      </c>
      <c r="L21" s="6" t="s">
        <v>36</v>
      </c>
      <c r="M21" s="13" t="str">
        <f t="shared" ca="1" si="1"/>
        <v>-</v>
      </c>
      <c r="N21" s="13" t="str">
        <f t="shared" ca="1" si="2"/>
        <v>-</v>
      </c>
      <c r="O21" s="13" t="str">
        <f t="shared" ca="1" si="3"/>
        <v>-</v>
      </c>
      <c r="P21" s="13" t="str">
        <f t="shared" ca="1" si="4"/>
        <v>-</v>
      </c>
      <c r="Q21" s="13" t="str">
        <f t="shared" ca="1" si="5"/>
        <v>TMX</v>
      </c>
      <c r="R21" s="13" t="str">
        <f t="shared" ca="1" si="6"/>
        <v>-</v>
      </c>
    </row>
    <row r="22" spans="2:18" x14ac:dyDescent="0.25">
      <c r="B22" s="3" t="str">
        <f t="shared" si="7"/>
        <v>14</v>
      </c>
      <c r="C22" s="3" t="s">
        <v>23</v>
      </c>
      <c r="D22" s="7">
        <v>30000000</v>
      </c>
      <c r="E22" s="7">
        <v>2100000</v>
      </c>
      <c r="F22" s="2">
        <f t="shared" si="8"/>
        <v>44824</v>
      </c>
      <c r="G22" s="2">
        <v>44827</v>
      </c>
      <c r="H22" s="2">
        <f t="shared" si="9"/>
        <v>44829</v>
      </c>
      <c r="I22" s="4">
        <v>0</v>
      </c>
      <c r="J22" s="6">
        <f t="shared" si="10"/>
        <v>0</v>
      </c>
      <c r="K22" s="6">
        <f t="shared" si="11"/>
        <v>2100000</v>
      </c>
      <c r="L22" s="6" t="s">
        <v>36</v>
      </c>
      <c r="M22" s="13" t="str">
        <f t="shared" ca="1" si="1"/>
        <v>-</v>
      </c>
      <c r="N22" s="13" t="str">
        <f t="shared" ca="1" si="2"/>
        <v>-</v>
      </c>
      <c r="O22" s="13" t="str">
        <f t="shared" ca="1" si="3"/>
        <v>-</v>
      </c>
      <c r="P22" s="13" t="str">
        <f t="shared" ca="1" si="4"/>
        <v>-</v>
      </c>
      <c r="Q22" s="13" t="str">
        <f t="shared" ca="1" si="5"/>
        <v>TMX</v>
      </c>
      <c r="R22" s="13" t="str">
        <f t="shared" ca="1" si="6"/>
        <v>-</v>
      </c>
    </row>
    <row r="23" spans="2:18" x14ac:dyDescent="0.25">
      <c r="B23" s="3" t="str">
        <f t="shared" si="7"/>
        <v>15</v>
      </c>
      <c r="C23" s="3" t="s">
        <v>24</v>
      </c>
      <c r="D23" s="7">
        <v>30000000</v>
      </c>
      <c r="E23" s="7">
        <v>2100000</v>
      </c>
      <c r="F23" s="2">
        <f t="shared" si="8"/>
        <v>44823</v>
      </c>
      <c r="G23" s="2">
        <v>44826</v>
      </c>
      <c r="H23" s="2">
        <f t="shared" si="9"/>
        <v>44828</v>
      </c>
      <c r="I23" s="4">
        <v>0</v>
      </c>
      <c r="J23" s="6">
        <f t="shared" si="10"/>
        <v>0</v>
      </c>
      <c r="K23" s="6">
        <f t="shared" si="11"/>
        <v>2100000</v>
      </c>
      <c r="L23" s="6" t="s">
        <v>36</v>
      </c>
      <c r="M23" s="13" t="str">
        <f t="shared" ca="1" si="1"/>
        <v>-</v>
      </c>
      <c r="N23" s="13" t="str">
        <f t="shared" ca="1" si="2"/>
        <v>-</v>
      </c>
      <c r="O23" s="13" t="str">
        <f t="shared" ca="1" si="3"/>
        <v>-</v>
      </c>
      <c r="P23" s="13" t="str">
        <f t="shared" ca="1" si="4"/>
        <v>-</v>
      </c>
      <c r="Q23" s="13" t="str">
        <f t="shared" ca="1" si="5"/>
        <v>-</v>
      </c>
      <c r="R23" s="13" t="str">
        <f t="shared" ca="1" si="6"/>
        <v>-</v>
      </c>
    </row>
    <row r="24" spans="2:18" x14ac:dyDescent="0.25">
      <c r="B24" s="3" t="str">
        <f t="shared" si="7"/>
        <v>16</v>
      </c>
      <c r="C24" s="3" t="s">
        <v>25</v>
      </c>
      <c r="D24" s="7">
        <v>30000000</v>
      </c>
      <c r="E24" s="7">
        <v>2100000</v>
      </c>
      <c r="F24" s="2">
        <f t="shared" si="8"/>
        <v>44824</v>
      </c>
      <c r="G24" s="2">
        <v>44827</v>
      </c>
      <c r="H24" s="2">
        <f t="shared" si="9"/>
        <v>44829</v>
      </c>
      <c r="I24" s="4">
        <v>0</v>
      </c>
      <c r="J24" s="6">
        <f t="shared" si="10"/>
        <v>0</v>
      </c>
      <c r="K24" s="6">
        <f t="shared" si="11"/>
        <v>2100000</v>
      </c>
      <c r="L24" s="6" t="s">
        <v>36</v>
      </c>
      <c r="M24" s="13" t="str">
        <f t="shared" ca="1" si="1"/>
        <v>-</v>
      </c>
      <c r="N24" s="13" t="str">
        <f t="shared" ca="1" si="2"/>
        <v>-</v>
      </c>
      <c r="O24" s="13" t="str">
        <f t="shared" ca="1" si="3"/>
        <v>-</v>
      </c>
      <c r="P24" s="13" t="str">
        <f t="shared" ca="1" si="4"/>
        <v>-</v>
      </c>
      <c r="Q24" s="13" t="str">
        <f t="shared" ca="1" si="5"/>
        <v>TMX</v>
      </c>
      <c r="R24" s="13" t="str">
        <f t="shared" ca="1" si="6"/>
        <v>-</v>
      </c>
    </row>
    <row r="25" spans="2:18" x14ac:dyDescent="0.25">
      <c r="B25" s="3" t="str">
        <f t="shared" si="7"/>
        <v>17</v>
      </c>
      <c r="C25" s="3" t="s">
        <v>26</v>
      </c>
      <c r="D25" s="7">
        <v>30000000</v>
      </c>
      <c r="E25" s="7">
        <v>2100000</v>
      </c>
      <c r="F25" s="2">
        <f t="shared" si="8"/>
        <v>44824</v>
      </c>
      <c r="G25" s="2">
        <v>44827</v>
      </c>
      <c r="H25" s="2">
        <f t="shared" si="9"/>
        <v>44829</v>
      </c>
      <c r="I25" s="4">
        <v>0</v>
      </c>
      <c r="J25" s="6">
        <f t="shared" si="10"/>
        <v>0</v>
      </c>
      <c r="K25" s="6">
        <f t="shared" si="11"/>
        <v>2100000</v>
      </c>
      <c r="L25" s="6" t="s">
        <v>36</v>
      </c>
      <c r="M25" s="13" t="str">
        <f t="shared" ca="1" si="1"/>
        <v>-</v>
      </c>
      <c r="N25" s="13" t="str">
        <f t="shared" ca="1" si="2"/>
        <v>-</v>
      </c>
      <c r="O25" s="13" t="str">
        <f t="shared" ca="1" si="3"/>
        <v>-</v>
      </c>
      <c r="P25" s="13" t="str">
        <f t="shared" ca="1" si="4"/>
        <v>-</v>
      </c>
      <c r="Q25" s="13" t="str">
        <f t="shared" ca="1" si="5"/>
        <v>TMX</v>
      </c>
      <c r="R25" s="13" t="str">
        <f t="shared" ca="1" si="6"/>
        <v>-</v>
      </c>
    </row>
    <row r="26" spans="2:18" x14ac:dyDescent="0.25">
      <c r="B26" s="3" t="str">
        <f t="shared" si="7"/>
        <v>18</v>
      </c>
      <c r="C26" s="3" t="s">
        <v>27</v>
      </c>
      <c r="D26" s="7">
        <v>30000000</v>
      </c>
      <c r="E26" s="7">
        <v>2100000</v>
      </c>
      <c r="F26" s="2">
        <f t="shared" si="8"/>
        <v>44823</v>
      </c>
      <c r="G26" s="2">
        <v>44826</v>
      </c>
      <c r="H26" s="2">
        <f t="shared" si="9"/>
        <v>44828</v>
      </c>
      <c r="I26" s="4">
        <v>0</v>
      </c>
      <c r="J26" s="6">
        <f t="shared" si="10"/>
        <v>0</v>
      </c>
      <c r="K26" s="6">
        <f t="shared" si="11"/>
        <v>2100000</v>
      </c>
      <c r="L26" s="6" t="s">
        <v>36</v>
      </c>
      <c r="M26" s="13" t="str">
        <f t="shared" ca="1" si="1"/>
        <v>-</v>
      </c>
      <c r="N26" s="13" t="str">
        <f t="shared" ca="1" si="2"/>
        <v>-</v>
      </c>
      <c r="O26" s="13" t="str">
        <f t="shared" ca="1" si="3"/>
        <v>-</v>
      </c>
      <c r="P26" s="13" t="str">
        <f t="shared" ca="1" si="4"/>
        <v>-</v>
      </c>
      <c r="Q26" s="13" t="str">
        <f t="shared" ca="1" si="5"/>
        <v>-</v>
      </c>
      <c r="R26" s="13" t="str">
        <f t="shared" ca="1" si="6"/>
        <v>-</v>
      </c>
    </row>
    <row r="27" spans="2:18" x14ac:dyDescent="0.25">
      <c r="B27" s="3" t="str">
        <f t="shared" si="7"/>
        <v>19</v>
      </c>
      <c r="C27" s="3" t="s">
        <v>28</v>
      </c>
      <c r="D27" s="7">
        <v>30000000</v>
      </c>
      <c r="E27" s="7">
        <v>2100000</v>
      </c>
      <c r="F27" s="2">
        <f t="shared" si="8"/>
        <v>44824</v>
      </c>
      <c r="G27" s="2">
        <v>44827</v>
      </c>
      <c r="H27" s="2">
        <f t="shared" si="9"/>
        <v>44829</v>
      </c>
      <c r="I27" s="4">
        <v>0</v>
      </c>
      <c r="J27" s="6">
        <f t="shared" si="10"/>
        <v>0</v>
      </c>
      <c r="K27" s="6">
        <f t="shared" si="11"/>
        <v>2100000</v>
      </c>
      <c r="L27" s="6" t="s">
        <v>36</v>
      </c>
      <c r="M27" s="13" t="str">
        <f t="shared" ca="1" si="1"/>
        <v>-</v>
      </c>
      <c r="N27" s="13" t="str">
        <f t="shared" ca="1" si="2"/>
        <v>-</v>
      </c>
      <c r="O27" s="13" t="str">
        <f t="shared" ca="1" si="3"/>
        <v>-</v>
      </c>
      <c r="P27" s="13" t="str">
        <f t="shared" ca="1" si="4"/>
        <v>-</v>
      </c>
      <c r="Q27" s="13" t="str">
        <f t="shared" ca="1" si="5"/>
        <v>TMX</v>
      </c>
      <c r="R27" s="13" t="str">
        <f t="shared" ca="1" si="6"/>
        <v>-</v>
      </c>
    </row>
    <row r="28" spans="2:18" x14ac:dyDescent="0.25">
      <c r="B28" s="3" t="str">
        <f t="shared" si="7"/>
        <v>20</v>
      </c>
      <c r="C28" s="3" t="s">
        <v>29</v>
      </c>
      <c r="D28" s="7">
        <v>30000000</v>
      </c>
      <c r="E28" s="7">
        <v>2100000</v>
      </c>
      <c r="F28" s="2">
        <f t="shared" si="8"/>
        <v>44824</v>
      </c>
      <c r="G28" s="2">
        <v>44827</v>
      </c>
      <c r="H28" s="2">
        <f t="shared" si="9"/>
        <v>44829</v>
      </c>
      <c r="I28" s="4">
        <v>0</v>
      </c>
      <c r="J28" s="6">
        <f t="shared" si="10"/>
        <v>0</v>
      </c>
      <c r="K28" s="6">
        <f t="shared" si="11"/>
        <v>2100000</v>
      </c>
      <c r="L28" s="6" t="s">
        <v>36</v>
      </c>
      <c r="M28" s="13" t="str">
        <f t="shared" ca="1" si="1"/>
        <v>-</v>
      </c>
      <c r="N28" s="13" t="str">
        <f t="shared" ca="1" si="2"/>
        <v>-</v>
      </c>
      <c r="O28" s="13" t="str">
        <f t="shared" ca="1" si="3"/>
        <v>-</v>
      </c>
      <c r="P28" s="13" t="str">
        <f t="shared" ca="1" si="4"/>
        <v>-</v>
      </c>
      <c r="Q28" s="13" t="str">
        <f t="shared" ca="1" si="5"/>
        <v>TMX</v>
      </c>
      <c r="R28" s="13" t="str">
        <f t="shared" ca="1" si="6"/>
        <v>-</v>
      </c>
    </row>
    <row r="29" spans="2:18" x14ac:dyDescent="0.25">
      <c r="B29" s="3" t="str">
        <f t="shared" si="7"/>
        <v>21</v>
      </c>
      <c r="C29" s="3" t="s">
        <v>30</v>
      </c>
      <c r="D29" s="7">
        <v>30000000</v>
      </c>
      <c r="E29" s="7">
        <v>2100000</v>
      </c>
      <c r="F29" s="2">
        <f t="shared" si="8"/>
        <v>44820</v>
      </c>
      <c r="G29" s="2">
        <v>44823</v>
      </c>
      <c r="H29" s="2">
        <f t="shared" si="9"/>
        <v>44825</v>
      </c>
      <c r="I29" s="4">
        <v>0</v>
      </c>
      <c r="J29" s="6">
        <f t="shared" si="10"/>
        <v>0</v>
      </c>
      <c r="K29" s="6">
        <f t="shared" si="11"/>
        <v>2100000</v>
      </c>
      <c r="L29" s="6" t="s">
        <v>36</v>
      </c>
      <c r="M29" s="13" t="str">
        <f t="shared" ca="1" si="1"/>
        <v>-</v>
      </c>
      <c r="N29" s="13" t="str">
        <f t="shared" ca="1" si="2"/>
        <v>-</v>
      </c>
      <c r="O29" s="13" t="str">
        <f t="shared" ca="1" si="3"/>
        <v>-</v>
      </c>
      <c r="P29" s="13" t="str">
        <f t="shared" ca="1" si="4"/>
        <v>-</v>
      </c>
      <c r="Q29" s="13" t="str">
        <f ca="1">IF(H:H=TODAY()+1,"TMX","-")</f>
        <v>-</v>
      </c>
      <c r="R29" s="13" t="str">
        <f t="shared" ca="1" si="6"/>
        <v>-</v>
      </c>
    </row>
    <row r="30" spans="2:18" x14ac:dyDescent="0.25">
      <c r="B30" s="3" t="str">
        <f t="shared" si="7"/>
        <v>22</v>
      </c>
      <c r="C30" s="3" t="s">
        <v>31</v>
      </c>
      <c r="D30" s="7">
        <v>30000000</v>
      </c>
      <c r="E30" s="7">
        <v>2100000</v>
      </c>
      <c r="F30" s="2">
        <f t="shared" si="8"/>
        <v>44821</v>
      </c>
      <c r="G30" s="2">
        <v>44824</v>
      </c>
      <c r="H30" s="2">
        <f t="shared" si="9"/>
        <v>44826</v>
      </c>
      <c r="I30" s="4">
        <v>0</v>
      </c>
      <c r="J30" s="6">
        <f t="shared" si="10"/>
        <v>0</v>
      </c>
      <c r="K30" s="6">
        <f t="shared" si="11"/>
        <v>2100000</v>
      </c>
      <c r="L30" s="6" t="s">
        <v>36</v>
      </c>
      <c r="M30" s="13" t="str">
        <f t="shared" ca="1" si="1"/>
        <v>-</v>
      </c>
      <c r="N30" s="13" t="str">
        <f t="shared" ca="1" si="2"/>
        <v>-</v>
      </c>
      <c r="O30" s="13" t="str">
        <f t="shared" ca="1" si="3"/>
        <v>-</v>
      </c>
      <c r="P30" s="13" t="str">
        <f t="shared" ca="1" si="4"/>
        <v>-</v>
      </c>
      <c r="Q30" s="13" t="str">
        <f t="shared" ca="1" si="5"/>
        <v>-</v>
      </c>
      <c r="R30" s="13" t="str">
        <f ca="1">IF(H:H=TODAY()+2,"TMX","-")</f>
        <v>-</v>
      </c>
    </row>
    <row r="31" spans="2:18" x14ac:dyDescent="0.25">
      <c r="B31" s="3" t="str">
        <f t="shared" si="7"/>
        <v>23</v>
      </c>
      <c r="C31" s="3" t="s">
        <v>32</v>
      </c>
      <c r="D31" s="7">
        <v>30000000</v>
      </c>
      <c r="E31" s="7">
        <v>2100000</v>
      </c>
      <c r="F31" s="2">
        <f t="shared" si="8"/>
        <v>44822</v>
      </c>
      <c r="G31" s="2">
        <v>44825</v>
      </c>
      <c r="H31" s="2">
        <f t="shared" si="9"/>
        <v>44827</v>
      </c>
      <c r="I31" s="4">
        <v>0</v>
      </c>
      <c r="J31" s="6">
        <f t="shared" si="10"/>
        <v>0</v>
      </c>
      <c r="K31" s="6">
        <f t="shared" si="11"/>
        <v>2100000</v>
      </c>
      <c r="L31" s="6" t="s">
        <v>36</v>
      </c>
      <c r="M31" s="13" t="str">
        <f t="shared" ca="1" si="1"/>
        <v>-</v>
      </c>
      <c r="N31" s="13" t="str">
        <f t="shared" ca="1" si="2"/>
        <v>-</v>
      </c>
      <c r="O31" s="13" t="str">
        <f t="shared" ca="1" si="3"/>
        <v>-</v>
      </c>
      <c r="P31" s="13" t="str">
        <f t="shared" ca="1" si="4"/>
        <v>-</v>
      </c>
      <c r="Q31" s="13" t="str">
        <f t="shared" ca="1" si="5"/>
        <v>-</v>
      </c>
      <c r="R31" s="13" t="str">
        <f t="shared" ca="1" si="6"/>
        <v>-</v>
      </c>
    </row>
    <row r="32" spans="2:18" x14ac:dyDescent="0.25">
      <c r="B32" s="3" t="str">
        <f>TEXT(ROW(A24),"00")</f>
        <v>24</v>
      </c>
      <c r="C32" s="3" t="s">
        <v>33</v>
      </c>
      <c r="D32" s="7">
        <v>30000000</v>
      </c>
      <c r="E32" s="7">
        <v>2100000</v>
      </c>
      <c r="F32" s="2">
        <f t="shared" si="8"/>
        <v>44823</v>
      </c>
      <c r="G32" s="2">
        <v>44826</v>
      </c>
      <c r="H32" s="2">
        <f t="shared" si="9"/>
        <v>44828</v>
      </c>
      <c r="I32" s="4">
        <v>0</v>
      </c>
      <c r="J32" s="6">
        <f t="shared" si="10"/>
        <v>0</v>
      </c>
      <c r="K32" s="6">
        <f t="shared" si="11"/>
        <v>2100000</v>
      </c>
      <c r="L32" s="6" t="s">
        <v>36</v>
      </c>
      <c r="M32" s="13" t="str">
        <f t="shared" ca="1" si="1"/>
        <v>-</v>
      </c>
      <c r="N32" s="13" t="str">
        <f t="shared" ca="1" si="2"/>
        <v>-</v>
      </c>
      <c r="O32" s="13" t="str">
        <f t="shared" ca="1" si="3"/>
        <v>-</v>
      </c>
      <c r="P32" s="13" t="str">
        <f t="shared" ca="1" si="4"/>
        <v>-</v>
      </c>
      <c r="Q32" s="13" t="str">
        <f t="shared" ca="1" si="5"/>
        <v>-</v>
      </c>
      <c r="R32" s="13" t="str">
        <f t="shared" ca="1" si="6"/>
        <v>-</v>
      </c>
    </row>
    <row r="35" spans="6:6" x14ac:dyDescent="0.25">
      <c r="F35"/>
    </row>
  </sheetData>
  <autoFilter ref="B12:H32"/>
  <mergeCells count="24">
    <mergeCell ref="D12:D13"/>
    <mergeCell ref="E12:E13"/>
    <mergeCell ref="B6:C6"/>
    <mergeCell ref="B7:C7"/>
    <mergeCell ref="H12:H13"/>
    <mergeCell ref="F12:F13"/>
    <mergeCell ref="G12:G13"/>
    <mergeCell ref="B5:C5"/>
    <mergeCell ref="B3:C3"/>
    <mergeCell ref="B1:C1"/>
    <mergeCell ref="B12:B13"/>
    <mergeCell ref="C12:C13"/>
    <mergeCell ref="B2:C2"/>
    <mergeCell ref="B4:C4"/>
    <mergeCell ref="M12:R13"/>
    <mergeCell ref="L12:L13"/>
    <mergeCell ref="I2:J2"/>
    <mergeCell ref="I3:J3"/>
    <mergeCell ref="I4:J4"/>
    <mergeCell ref="I5:J5"/>
    <mergeCell ref="I6:J6"/>
    <mergeCell ref="I7:J7"/>
    <mergeCell ref="K12:K13"/>
    <mergeCell ref="I12:J12"/>
  </mergeCells>
  <conditionalFormatting sqref="B14:R32">
    <cfRule type="expression" dxfId="161" priority="1">
      <formula>$L14="Sudah"</formula>
    </cfRule>
    <cfRule type="expression" dxfId="160" priority="2">
      <formula>$L14="-"</formula>
    </cfRule>
    <cfRule type="expression" dxfId="159" priority="3">
      <formula>$P14="MT"</formula>
    </cfRule>
    <cfRule type="expression" dxfId="158" priority="4">
      <formula>$O14="MT"</formula>
    </cfRule>
    <cfRule type="expression" dxfId="157" priority="5">
      <formula>$N14="MT"</formula>
    </cfRule>
    <cfRule type="expression" dxfId="156" priority="6">
      <formula>$M14="JT"</formula>
    </cfRule>
    <cfRule type="expression" dxfId="155" priority="7">
      <formula>$Q14="TMX"</formula>
    </cfRule>
    <cfRule type="expression" dxfId="154" priority="8">
      <formula>$R14="TMX"</formula>
    </cfRule>
    <cfRule type="expression" dxfId="153" priority="9">
      <formula>$L14="Belum"</formula>
    </cfRule>
  </conditionalFormatting>
  <pageMargins left="0.7" right="0.7" top="0.75" bottom="0.75" header="0.3" footer="0.3"/>
  <pageSetup scale="74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20"/>
  <sheetViews>
    <sheetView tabSelected="1" topLeftCell="A2" workbookViewId="0">
      <selection activeCell="B17" sqref="B17"/>
    </sheetView>
  </sheetViews>
  <sheetFormatPr defaultRowHeight="15" x14ac:dyDescent="0.25"/>
  <cols>
    <col min="3" max="3" width="8.42578125" bestFit="1" customWidth="1"/>
    <col min="4" max="4" width="11.28515625" bestFit="1" customWidth="1"/>
    <col min="5" max="5" width="15.140625" bestFit="1" customWidth="1"/>
    <col min="6" max="6" width="15.7109375" bestFit="1" customWidth="1"/>
    <col min="7" max="7" width="11.85546875" style="50" customWidth="1"/>
    <col min="8" max="8" width="15.42578125" bestFit="1" customWidth="1"/>
    <col min="9" max="9" width="24.140625" hidden="1" customWidth="1"/>
    <col min="10" max="10" width="32.42578125" hidden="1" customWidth="1"/>
    <col min="11" max="11" width="45.5703125" hidden="1" customWidth="1"/>
    <col min="12" max="12" width="21.5703125" hidden="1" customWidth="1"/>
    <col min="13" max="13" width="22" customWidth="1"/>
    <col min="14" max="14" width="25" customWidth="1"/>
    <col min="15" max="26" width="12.140625" bestFit="1" customWidth="1"/>
    <col min="27" max="27" width="10.85546875" bestFit="1" customWidth="1"/>
  </cols>
  <sheetData>
    <row r="1" spans="3:27" ht="15.75" thickBot="1" x14ac:dyDescent="0.3"/>
    <row r="2" spans="3:27" ht="19.5" thickBot="1" x14ac:dyDescent="0.3">
      <c r="C2" s="64" t="s">
        <v>63</v>
      </c>
      <c r="D2" s="65"/>
      <c r="E2" s="65"/>
      <c r="F2" s="65"/>
      <c r="G2" s="65"/>
      <c r="H2" s="65"/>
      <c r="I2" s="65"/>
      <c r="J2" s="65"/>
      <c r="K2" s="65"/>
      <c r="L2" s="65"/>
      <c r="M2" s="65"/>
      <c r="N2" s="66"/>
    </row>
    <row r="3" spans="3:27" x14ac:dyDescent="0.25">
      <c r="C3" s="1"/>
      <c r="D3" s="1"/>
      <c r="E3" s="1"/>
      <c r="F3" s="1"/>
      <c r="G3" s="53"/>
      <c r="H3" s="1"/>
      <c r="I3" s="1"/>
      <c r="J3" s="1"/>
      <c r="K3" s="1"/>
    </row>
    <row r="4" spans="3:27" x14ac:dyDescent="0.25">
      <c r="C4" s="1"/>
      <c r="D4" s="1"/>
      <c r="E4" s="1"/>
      <c r="F4" s="1"/>
      <c r="G4" s="53"/>
      <c r="H4" s="1"/>
      <c r="I4" s="1"/>
      <c r="J4" s="1"/>
      <c r="K4" s="1"/>
    </row>
    <row r="5" spans="3:27" x14ac:dyDescent="0.25">
      <c r="C5" s="54" t="s">
        <v>52</v>
      </c>
      <c r="D5" s="54" t="s">
        <v>46</v>
      </c>
      <c r="E5" s="54" t="s">
        <v>47</v>
      </c>
      <c r="F5" s="54" t="s">
        <v>48</v>
      </c>
      <c r="G5" s="55" t="s">
        <v>50</v>
      </c>
      <c r="H5" s="54" t="s">
        <v>49</v>
      </c>
      <c r="I5" s="54" t="s">
        <v>53</v>
      </c>
      <c r="J5" s="54" t="s">
        <v>55</v>
      </c>
      <c r="K5" s="54" t="s">
        <v>58</v>
      </c>
      <c r="L5" s="54" t="s">
        <v>54</v>
      </c>
      <c r="M5" s="54" t="s">
        <v>59</v>
      </c>
      <c r="N5" s="54" t="s">
        <v>57</v>
      </c>
      <c r="O5" s="46"/>
    </row>
    <row r="6" spans="3:27" x14ac:dyDescent="0.25">
      <c r="C6" s="56" t="str">
        <f>TEXT(ROW(A1),"000")</f>
        <v>001</v>
      </c>
      <c r="D6" s="57" t="s">
        <v>56</v>
      </c>
      <c r="E6" s="57">
        <v>30000000</v>
      </c>
      <c r="F6" s="57">
        <v>2100000</v>
      </c>
      <c r="G6" s="58">
        <f>SUM(((1/100)*F6)*1)</f>
        <v>21000</v>
      </c>
      <c r="H6" s="59">
        <v>44827</v>
      </c>
      <c r="I6" s="60">
        <f>SUM(E6/F6)</f>
        <v>14.285714285714286</v>
      </c>
      <c r="J6" s="61">
        <f>IF(L6=0,I6,I6+1)</f>
        <v>15.285714285714286</v>
      </c>
      <c r="K6" s="62">
        <f>ROUND(J6,0)</f>
        <v>15</v>
      </c>
      <c r="L6" s="58">
        <f>MOD(E6,F6)</f>
        <v>600000</v>
      </c>
      <c r="M6" s="62" t="str">
        <f>K6&amp;" "&amp;"Bulan"</f>
        <v>15 Bulan</v>
      </c>
      <c r="N6" s="63">
        <f>IF(MOD(E6,F6)&gt;1,MOD(E6,F6),F6)</f>
        <v>600000</v>
      </c>
    </row>
    <row r="7" spans="3:27" x14ac:dyDescent="0.25">
      <c r="C7" s="56" t="str">
        <f t="shared" ref="C7:C18" si="0">TEXT(ROW(A2),"000")</f>
        <v>002</v>
      </c>
      <c r="D7" s="57" t="s">
        <v>60</v>
      </c>
      <c r="E7" s="57">
        <v>30000000</v>
      </c>
      <c r="F7" s="57">
        <v>5000000</v>
      </c>
      <c r="G7" s="58">
        <f>SUM(((1/100)*F7)*1)</f>
        <v>50000</v>
      </c>
      <c r="H7" s="59">
        <v>44827</v>
      </c>
      <c r="I7" s="60">
        <f>SUM(E7/F7)</f>
        <v>6</v>
      </c>
      <c r="J7" s="61">
        <f>IF(L7=0,I7,I7+1)</f>
        <v>6</v>
      </c>
      <c r="K7" s="62">
        <f t="shared" ref="K7:K19" si="1">ROUND(J7,0)</f>
        <v>6</v>
      </c>
      <c r="L7" s="58">
        <f>MOD(E7,F7)</f>
        <v>0</v>
      </c>
      <c r="M7" s="62" t="str">
        <f t="shared" ref="M7:M19" si="2">K7&amp;" "&amp;"Bulan"</f>
        <v>6 Bulan</v>
      </c>
      <c r="N7" s="63">
        <f>IF(MOD(E7,F7)&gt;1,MOD(E7,F7),F7)</f>
        <v>5000000</v>
      </c>
    </row>
    <row r="8" spans="3:27" x14ac:dyDescent="0.25">
      <c r="C8" s="56" t="str">
        <f t="shared" si="0"/>
        <v>003</v>
      </c>
      <c r="D8" s="57" t="s">
        <v>61</v>
      </c>
      <c r="E8" s="57">
        <v>45000000</v>
      </c>
      <c r="F8" s="57">
        <v>5000000</v>
      </c>
      <c r="G8" s="58">
        <f t="shared" ref="G8:G19" si="3">SUM(((1/100)*F8)*1)</f>
        <v>50000</v>
      </c>
      <c r="H8" s="59">
        <v>44827</v>
      </c>
      <c r="I8" s="60">
        <f t="shared" ref="I8:I19" si="4">SUM(E8/F8)</f>
        <v>9</v>
      </c>
      <c r="J8" s="61">
        <f>IF(L8=0,I8,I8+1)</f>
        <v>9</v>
      </c>
      <c r="K8" s="62">
        <f t="shared" si="1"/>
        <v>9</v>
      </c>
      <c r="L8" s="58">
        <f t="shared" ref="L8:L19" si="5">MOD(E8,F8)</f>
        <v>0</v>
      </c>
      <c r="M8" s="62" t="str">
        <f t="shared" si="2"/>
        <v>9 Bulan</v>
      </c>
      <c r="N8" s="63">
        <f>IF(MOD(E8,F8)&gt;1,MOD(E8,F8),F8)</f>
        <v>5000000</v>
      </c>
    </row>
    <row r="9" spans="3:27" x14ac:dyDescent="0.25">
      <c r="C9" s="56" t="str">
        <f t="shared" si="0"/>
        <v>004</v>
      </c>
      <c r="D9" s="57" t="s">
        <v>62</v>
      </c>
      <c r="E9" s="57">
        <v>30000000</v>
      </c>
      <c r="F9" s="57">
        <v>900000</v>
      </c>
      <c r="G9" s="58">
        <f t="shared" si="3"/>
        <v>9000</v>
      </c>
      <c r="H9" s="59">
        <v>44827</v>
      </c>
      <c r="I9" s="60">
        <f t="shared" si="4"/>
        <v>33.333333333333336</v>
      </c>
      <c r="J9" s="61">
        <f>IF(L9=0,I9,I9+1)</f>
        <v>34.333333333333336</v>
      </c>
      <c r="K9" s="62">
        <f t="shared" si="1"/>
        <v>34</v>
      </c>
      <c r="L9" s="58">
        <f t="shared" si="5"/>
        <v>300000</v>
      </c>
      <c r="M9" s="62" t="str">
        <f t="shared" si="2"/>
        <v>34 Bulan</v>
      </c>
      <c r="N9" s="63">
        <f>IF(MOD(E9,F9)&gt;1,MOD(E9,F9),F9)</f>
        <v>300000</v>
      </c>
    </row>
    <row r="10" spans="3:27" x14ac:dyDescent="0.25">
      <c r="C10" s="56" t="str">
        <f t="shared" si="0"/>
        <v>005</v>
      </c>
      <c r="D10" s="57" t="s">
        <v>56</v>
      </c>
      <c r="E10" s="57">
        <v>30000000</v>
      </c>
      <c r="F10" s="57">
        <v>2100000</v>
      </c>
      <c r="G10" s="58">
        <f>SUM(((1/100)*F10)*1)</f>
        <v>21000</v>
      </c>
      <c r="H10" s="59">
        <v>44827</v>
      </c>
      <c r="I10" s="60">
        <f t="shared" si="4"/>
        <v>14.285714285714286</v>
      </c>
      <c r="J10" s="61">
        <f>IF(L10=0,I10,I10+1)</f>
        <v>15.285714285714286</v>
      </c>
      <c r="K10" s="62">
        <f t="shared" si="1"/>
        <v>15</v>
      </c>
      <c r="L10" s="58">
        <f t="shared" si="5"/>
        <v>600000</v>
      </c>
      <c r="M10" s="62" t="str">
        <f t="shared" si="2"/>
        <v>15 Bulan</v>
      </c>
      <c r="N10" s="63">
        <f>IF(MOD(E10,F10)&gt;1,MOD(E10,F10),F10)</f>
        <v>600000</v>
      </c>
    </row>
    <row r="11" spans="3:27" x14ac:dyDescent="0.25">
      <c r="C11" s="56" t="str">
        <f t="shared" si="0"/>
        <v>006</v>
      </c>
      <c r="D11" s="57" t="s">
        <v>60</v>
      </c>
      <c r="E11" s="57">
        <v>30000000</v>
      </c>
      <c r="F11" s="57">
        <v>5000000</v>
      </c>
      <c r="G11" s="58">
        <f>SUM(((1/100)*F11)*1)</f>
        <v>50000</v>
      </c>
      <c r="H11" s="59">
        <v>44827</v>
      </c>
      <c r="I11" s="60">
        <f t="shared" si="4"/>
        <v>6</v>
      </c>
      <c r="J11" s="61">
        <f>IF(L11=0,I11,I11+1)</f>
        <v>6</v>
      </c>
      <c r="K11" s="62">
        <f t="shared" si="1"/>
        <v>6</v>
      </c>
      <c r="L11" s="58">
        <f t="shared" si="5"/>
        <v>0</v>
      </c>
      <c r="M11" s="62" t="str">
        <f t="shared" si="2"/>
        <v>6 Bulan</v>
      </c>
      <c r="N11" s="63">
        <f>IF(MOD(E11,F11)&gt;1,MOD(E11,F11),F11)</f>
        <v>5000000</v>
      </c>
    </row>
    <row r="12" spans="3:27" x14ac:dyDescent="0.25">
      <c r="C12" s="56" t="str">
        <f t="shared" si="0"/>
        <v>007</v>
      </c>
      <c r="D12" s="57" t="s">
        <v>61</v>
      </c>
      <c r="E12" s="57">
        <v>45000000</v>
      </c>
      <c r="F12" s="57">
        <v>5000000</v>
      </c>
      <c r="G12" s="58">
        <f t="shared" si="3"/>
        <v>50000</v>
      </c>
      <c r="H12" s="59">
        <v>44827</v>
      </c>
      <c r="I12" s="60">
        <f t="shared" si="4"/>
        <v>9</v>
      </c>
      <c r="J12" s="61">
        <f>IF(L12=0,I12,I12+1)</f>
        <v>9</v>
      </c>
      <c r="K12" s="62">
        <f t="shared" si="1"/>
        <v>9</v>
      </c>
      <c r="L12" s="58">
        <f t="shared" si="5"/>
        <v>0</v>
      </c>
      <c r="M12" s="62" t="str">
        <f t="shared" si="2"/>
        <v>9 Bulan</v>
      </c>
      <c r="N12" s="63">
        <f>IF(MOD(E12,F12)&gt;1,MOD(E12,F12),F12)</f>
        <v>5000000</v>
      </c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</row>
    <row r="13" spans="3:27" x14ac:dyDescent="0.25">
      <c r="C13" s="56" t="str">
        <f t="shared" si="0"/>
        <v>008</v>
      </c>
      <c r="D13" s="57" t="s">
        <v>62</v>
      </c>
      <c r="E13" s="57">
        <v>30000000</v>
      </c>
      <c r="F13" s="57">
        <v>900000</v>
      </c>
      <c r="G13" s="58">
        <f t="shared" si="3"/>
        <v>9000</v>
      </c>
      <c r="H13" s="59">
        <v>44827</v>
      </c>
      <c r="I13" s="60">
        <f t="shared" si="4"/>
        <v>33.333333333333336</v>
      </c>
      <c r="J13" s="61">
        <f>IF(L13=0,I13,I13+1)</f>
        <v>34.333333333333336</v>
      </c>
      <c r="K13" s="62">
        <f t="shared" si="1"/>
        <v>34</v>
      </c>
      <c r="L13" s="58">
        <f t="shared" si="5"/>
        <v>300000</v>
      </c>
      <c r="M13" s="62" t="str">
        <f t="shared" si="2"/>
        <v>34 Bulan</v>
      </c>
      <c r="N13" s="63">
        <f>IF(MOD(E13,F13)&gt;1,MOD(E13,F13),F13)</f>
        <v>300000</v>
      </c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</row>
    <row r="14" spans="3:27" x14ac:dyDescent="0.25">
      <c r="C14" s="56" t="str">
        <f t="shared" si="0"/>
        <v>009</v>
      </c>
      <c r="D14" s="57" t="s">
        <v>56</v>
      </c>
      <c r="E14" s="57">
        <v>30000000</v>
      </c>
      <c r="F14" s="57">
        <v>2100000</v>
      </c>
      <c r="G14" s="58">
        <f>SUM(((1/100)*F14)*1)</f>
        <v>21000</v>
      </c>
      <c r="H14" s="59">
        <v>44827</v>
      </c>
      <c r="I14" s="60">
        <f t="shared" si="4"/>
        <v>14.285714285714286</v>
      </c>
      <c r="J14" s="61">
        <f>IF(L14=0,I14,I14+1)</f>
        <v>15.285714285714286</v>
      </c>
      <c r="K14" s="62">
        <f t="shared" si="1"/>
        <v>15</v>
      </c>
      <c r="L14" s="58">
        <f t="shared" si="5"/>
        <v>600000</v>
      </c>
      <c r="M14" s="62" t="str">
        <f t="shared" si="2"/>
        <v>15 Bulan</v>
      </c>
      <c r="N14" s="63">
        <f>IF(MOD(E14,F14)&gt;1,MOD(E14,F14),F14)</f>
        <v>600000</v>
      </c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</row>
    <row r="15" spans="3:27" x14ac:dyDescent="0.25">
      <c r="C15" s="56" t="str">
        <f t="shared" si="0"/>
        <v>010</v>
      </c>
      <c r="D15" s="57" t="s">
        <v>60</v>
      </c>
      <c r="E15" s="57">
        <v>30000000</v>
      </c>
      <c r="F15" s="57">
        <v>5000000</v>
      </c>
      <c r="G15" s="58">
        <f>SUM(((1/100)*F15)*1)</f>
        <v>50000</v>
      </c>
      <c r="H15" s="59">
        <v>44827</v>
      </c>
      <c r="I15" s="60">
        <f t="shared" si="4"/>
        <v>6</v>
      </c>
      <c r="J15" s="61">
        <f>IF(L15=0,I15,I15+1)</f>
        <v>6</v>
      </c>
      <c r="K15" s="62">
        <f t="shared" si="1"/>
        <v>6</v>
      </c>
      <c r="L15" s="58">
        <f t="shared" si="5"/>
        <v>0</v>
      </c>
      <c r="M15" s="62" t="str">
        <f t="shared" si="2"/>
        <v>6 Bulan</v>
      </c>
      <c r="N15" s="63">
        <f>IF(MOD(E15,F15)&gt;1,MOD(E15,F15),F15)</f>
        <v>5000000</v>
      </c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</row>
    <row r="16" spans="3:27" x14ac:dyDescent="0.25">
      <c r="C16" s="56" t="str">
        <f t="shared" si="0"/>
        <v>011</v>
      </c>
      <c r="D16" s="57" t="s">
        <v>61</v>
      </c>
      <c r="E16" s="57">
        <v>45000000</v>
      </c>
      <c r="F16" s="57">
        <v>5000000</v>
      </c>
      <c r="G16" s="58">
        <f t="shared" si="3"/>
        <v>50000</v>
      </c>
      <c r="H16" s="59">
        <v>44827</v>
      </c>
      <c r="I16" s="60">
        <f t="shared" si="4"/>
        <v>9</v>
      </c>
      <c r="J16" s="61">
        <f>IF(L16=0,I16,I16+1)</f>
        <v>9</v>
      </c>
      <c r="K16" s="62">
        <f t="shared" si="1"/>
        <v>9</v>
      </c>
      <c r="L16" s="58">
        <f t="shared" si="5"/>
        <v>0</v>
      </c>
      <c r="M16" s="62" t="str">
        <f t="shared" si="2"/>
        <v>9 Bulan</v>
      </c>
      <c r="N16" s="63">
        <f>IF(MOD(E16,F16)&gt;1,MOD(E16,F16),F16)</f>
        <v>5000000</v>
      </c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</row>
    <row r="17" spans="3:27" x14ac:dyDescent="0.25">
      <c r="C17" s="56" t="str">
        <f t="shared" si="0"/>
        <v>012</v>
      </c>
      <c r="D17" s="57" t="s">
        <v>62</v>
      </c>
      <c r="E17" s="57">
        <v>30000000</v>
      </c>
      <c r="F17" s="57">
        <v>900000</v>
      </c>
      <c r="G17" s="58">
        <f t="shared" si="3"/>
        <v>9000</v>
      </c>
      <c r="H17" s="59">
        <v>44827</v>
      </c>
      <c r="I17" s="60">
        <f t="shared" si="4"/>
        <v>33.333333333333336</v>
      </c>
      <c r="J17" s="61">
        <f>IF(L17=0,I17,I17+1)</f>
        <v>34.333333333333336</v>
      </c>
      <c r="K17" s="62">
        <f t="shared" si="1"/>
        <v>34</v>
      </c>
      <c r="L17" s="58">
        <f t="shared" si="5"/>
        <v>300000</v>
      </c>
      <c r="M17" s="62" t="str">
        <f t="shared" si="2"/>
        <v>34 Bulan</v>
      </c>
      <c r="N17" s="63">
        <f>IF(MOD(E17,F17)&gt;1,MOD(E17,F17),F17)</f>
        <v>300000</v>
      </c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</row>
    <row r="18" spans="3:27" x14ac:dyDescent="0.25">
      <c r="C18" s="56" t="str">
        <f t="shared" si="0"/>
        <v>013</v>
      </c>
      <c r="D18" s="57" t="s">
        <v>61</v>
      </c>
      <c r="E18" s="57">
        <v>45000000</v>
      </c>
      <c r="F18" s="57">
        <v>5000000</v>
      </c>
      <c r="G18" s="58">
        <f t="shared" si="3"/>
        <v>50000</v>
      </c>
      <c r="H18" s="59">
        <v>44827</v>
      </c>
      <c r="I18" s="60">
        <f t="shared" si="4"/>
        <v>9</v>
      </c>
      <c r="J18" s="61">
        <f>IF(L18=0,I18,I18+1)</f>
        <v>9</v>
      </c>
      <c r="K18" s="62">
        <f t="shared" si="1"/>
        <v>9</v>
      </c>
      <c r="L18" s="58">
        <f t="shared" si="5"/>
        <v>0</v>
      </c>
      <c r="M18" s="62" t="str">
        <f t="shared" si="2"/>
        <v>9 Bulan</v>
      </c>
      <c r="N18" s="63">
        <f>IF(MOD(E18,F18)&gt;1,MOD(E18,F18),F18)</f>
        <v>5000000</v>
      </c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</row>
    <row r="19" spans="3:27" x14ac:dyDescent="0.25">
      <c r="C19" s="56" t="str">
        <f>TEXT(ROW(A14),"000")</f>
        <v>014</v>
      </c>
      <c r="D19" s="57" t="s">
        <v>62</v>
      </c>
      <c r="E19" s="57">
        <v>30000000</v>
      </c>
      <c r="F19" s="57">
        <v>900000</v>
      </c>
      <c r="G19" s="58">
        <f t="shared" si="3"/>
        <v>9000</v>
      </c>
      <c r="H19" s="59">
        <v>44827</v>
      </c>
      <c r="I19" s="60">
        <f t="shared" si="4"/>
        <v>33.333333333333336</v>
      </c>
      <c r="J19" s="61">
        <f>IF(L19=0,I19,I19+1)</f>
        <v>34.333333333333336</v>
      </c>
      <c r="K19" s="62">
        <f t="shared" si="1"/>
        <v>34</v>
      </c>
      <c r="L19" s="58">
        <f t="shared" si="5"/>
        <v>300000</v>
      </c>
      <c r="M19" s="62" t="str">
        <f t="shared" si="2"/>
        <v>34 Bulan</v>
      </c>
      <c r="N19" s="63">
        <f>IF(MOD(E19,F19)&gt;1,MOD(E19,F19),F19)</f>
        <v>300000</v>
      </c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</row>
    <row r="20" spans="3:27" x14ac:dyDescent="0.25">
      <c r="C20" s="1"/>
      <c r="D20" s="1"/>
      <c r="E20" s="1"/>
      <c r="F20" s="1"/>
      <c r="G20" s="53"/>
      <c r="H20" s="1"/>
      <c r="I20" s="1"/>
      <c r="J20" s="1"/>
      <c r="K20" s="1"/>
    </row>
  </sheetData>
  <autoFilter ref="C5:N19"/>
  <mergeCells count="1">
    <mergeCell ref="C2:N2"/>
  </mergeCells>
  <conditionalFormatting sqref="D7:F7 H7:I7 I8:I19 H8:H9">
    <cfRule type="expression" dxfId="152" priority="253">
      <formula>#REF!="Sudah"</formula>
    </cfRule>
    <cfRule type="expression" dxfId="151" priority="254">
      <formula>#REF!="-"</formula>
    </cfRule>
    <cfRule type="expression" dxfId="150" priority="255">
      <formula>$O7="MT"</formula>
    </cfRule>
    <cfRule type="expression" dxfId="149" priority="256">
      <formula>$N7="MT"</formula>
    </cfRule>
    <cfRule type="expression" dxfId="148" priority="257">
      <formula>$L7="MT"</formula>
    </cfRule>
    <cfRule type="expression" dxfId="147" priority="258">
      <formula>#REF!="JT"</formula>
    </cfRule>
    <cfRule type="expression" dxfId="146" priority="259">
      <formula>$P7="TMX"</formula>
    </cfRule>
    <cfRule type="expression" dxfId="145" priority="260">
      <formula>$Q7="TMX"</formula>
    </cfRule>
    <cfRule type="expression" dxfId="144" priority="261">
      <formula>#REF!="Belum"</formula>
    </cfRule>
  </conditionalFormatting>
  <conditionalFormatting sqref="D8:F9">
    <cfRule type="expression" dxfId="143" priority="82">
      <formula>#REF!="Sudah"</formula>
    </cfRule>
    <cfRule type="expression" dxfId="142" priority="83">
      <formula>#REF!="-"</formula>
    </cfRule>
    <cfRule type="expression" dxfId="141" priority="84">
      <formula>$O8="MT"</formula>
    </cfRule>
    <cfRule type="expression" dxfId="140" priority="85">
      <formula>$N8="MT"</formula>
    </cfRule>
    <cfRule type="expression" dxfId="139" priority="86">
      <formula>$L8="MT"</formula>
    </cfRule>
    <cfRule type="expression" dxfId="138" priority="87">
      <formula>#REF!="JT"</formula>
    </cfRule>
    <cfRule type="expression" dxfId="137" priority="88">
      <formula>$P8="TMX"</formula>
    </cfRule>
    <cfRule type="expression" dxfId="136" priority="89">
      <formula>$Q8="TMX"</formula>
    </cfRule>
    <cfRule type="expression" dxfId="135" priority="90">
      <formula>#REF!="Belum"</formula>
    </cfRule>
  </conditionalFormatting>
  <conditionalFormatting sqref="D6:F6 H6:I6 K6:K19 M6:M19">
    <cfRule type="expression" dxfId="134" priority="262">
      <formula>#REF!="Sudah"</formula>
    </cfRule>
    <cfRule type="expression" dxfId="133" priority="263">
      <formula>#REF!="-"</formula>
    </cfRule>
    <cfRule type="expression" dxfId="132" priority="264">
      <formula>$O6="MT"</formula>
    </cfRule>
    <cfRule type="expression" dxfId="131" priority="265">
      <formula>$N6="MT"</formula>
    </cfRule>
    <cfRule type="expression" dxfId="130" priority="266">
      <formula>$L6="MT"</formula>
    </cfRule>
    <cfRule type="expression" dxfId="129" priority="267">
      <formula>$J6="JT"</formula>
    </cfRule>
    <cfRule type="expression" dxfId="128" priority="268">
      <formula>$P6="TMX"</formula>
    </cfRule>
    <cfRule type="expression" dxfId="127" priority="269">
      <formula>$Q6="TMX"</formula>
    </cfRule>
    <cfRule type="expression" dxfId="126" priority="270">
      <formula>#REF!="Belum"</formula>
    </cfRule>
  </conditionalFormatting>
  <conditionalFormatting sqref="D11:F11 H11:H13">
    <cfRule type="expression" dxfId="125" priority="55">
      <formula>#REF!="Sudah"</formula>
    </cfRule>
    <cfRule type="expression" dxfId="124" priority="56">
      <formula>#REF!="-"</formula>
    </cfRule>
    <cfRule type="expression" dxfId="123" priority="57">
      <formula>$O11="MT"</formula>
    </cfRule>
    <cfRule type="expression" dxfId="122" priority="58">
      <formula>$N11="MT"</formula>
    </cfRule>
    <cfRule type="expression" dxfId="121" priority="59">
      <formula>$L11="MT"</formula>
    </cfRule>
    <cfRule type="expression" dxfId="120" priority="60">
      <formula>#REF!="JT"</formula>
    </cfRule>
    <cfRule type="expression" dxfId="119" priority="61">
      <formula>$P11="TMX"</formula>
    </cfRule>
    <cfRule type="expression" dxfId="118" priority="62">
      <formula>$Q11="TMX"</formula>
    </cfRule>
    <cfRule type="expression" dxfId="117" priority="63">
      <formula>#REF!="Belum"</formula>
    </cfRule>
  </conditionalFormatting>
  <conditionalFormatting sqref="D12:F13">
    <cfRule type="expression" dxfId="116" priority="46">
      <formula>#REF!="Sudah"</formula>
    </cfRule>
    <cfRule type="expression" dxfId="115" priority="47">
      <formula>#REF!="-"</formula>
    </cfRule>
    <cfRule type="expression" dxfId="114" priority="48">
      <formula>$O12="MT"</formula>
    </cfRule>
    <cfRule type="expression" dxfId="113" priority="49">
      <formula>$N12="MT"</formula>
    </cfRule>
    <cfRule type="expression" dxfId="112" priority="50">
      <formula>$L12="MT"</formula>
    </cfRule>
    <cfRule type="expression" dxfId="111" priority="51">
      <formula>#REF!="JT"</formula>
    </cfRule>
    <cfRule type="expression" dxfId="110" priority="52">
      <formula>$P12="TMX"</formula>
    </cfRule>
    <cfRule type="expression" dxfId="109" priority="53">
      <formula>$Q12="TMX"</formula>
    </cfRule>
    <cfRule type="expression" dxfId="108" priority="54">
      <formula>#REF!="Belum"</formula>
    </cfRule>
  </conditionalFormatting>
  <conditionalFormatting sqref="D10:F10 H10">
    <cfRule type="expression" dxfId="107" priority="64">
      <formula>#REF!="Sudah"</formula>
    </cfRule>
    <cfRule type="expression" dxfId="106" priority="65">
      <formula>#REF!="-"</formula>
    </cfRule>
    <cfRule type="expression" dxfId="105" priority="66">
      <formula>$O10="MT"</formula>
    </cfRule>
    <cfRule type="expression" dxfId="104" priority="67">
      <formula>$N10="MT"</formula>
    </cfRule>
    <cfRule type="expression" dxfId="103" priority="68">
      <formula>$L10="MT"</formula>
    </cfRule>
    <cfRule type="expression" dxfId="102" priority="69">
      <formula>$J10="JT"</formula>
    </cfRule>
    <cfRule type="expression" dxfId="101" priority="70">
      <formula>$P10="TMX"</formula>
    </cfRule>
    <cfRule type="expression" dxfId="100" priority="71">
      <formula>$Q10="TMX"</formula>
    </cfRule>
    <cfRule type="expression" dxfId="99" priority="72">
      <formula>#REF!="Belum"</formula>
    </cfRule>
  </conditionalFormatting>
  <conditionalFormatting sqref="D15:F15 H15:H17">
    <cfRule type="expression" dxfId="98" priority="28">
      <formula>#REF!="Sudah"</formula>
    </cfRule>
    <cfRule type="expression" dxfId="97" priority="29">
      <formula>#REF!="-"</formula>
    </cfRule>
    <cfRule type="expression" dxfId="96" priority="30">
      <formula>$O15="MT"</formula>
    </cfRule>
    <cfRule type="expression" dxfId="95" priority="31">
      <formula>$N15="MT"</formula>
    </cfRule>
    <cfRule type="expression" dxfId="94" priority="32">
      <formula>$L15="MT"</formula>
    </cfRule>
    <cfRule type="expression" dxfId="93" priority="33">
      <formula>#REF!="JT"</formula>
    </cfRule>
    <cfRule type="expression" dxfId="92" priority="34">
      <formula>$P15="TMX"</formula>
    </cfRule>
    <cfRule type="expression" dxfId="91" priority="35">
      <formula>$Q15="TMX"</formula>
    </cfRule>
    <cfRule type="expression" dxfId="90" priority="36">
      <formula>#REF!="Belum"</formula>
    </cfRule>
  </conditionalFormatting>
  <conditionalFormatting sqref="D16:F17">
    <cfRule type="expression" dxfId="89" priority="19">
      <formula>#REF!="Sudah"</formula>
    </cfRule>
    <cfRule type="expression" dxfId="88" priority="20">
      <formula>#REF!="-"</formula>
    </cfRule>
    <cfRule type="expression" dxfId="87" priority="21">
      <formula>$O16="MT"</formula>
    </cfRule>
    <cfRule type="expression" dxfId="86" priority="22">
      <formula>$N16="MT"</formula>
    </cfRule>
    <cfRule type="expression" dxfId="85" priority="23">
      <formula>$L16="MT"</formula>
    </cfRule>
    <cfRule type="expression" dxfId="84" priority="24">
      <formula>#REF!="JT"</formula>
    </cfRule>
    <cfRule type="expression" dxfId="83" priority="25">
      <formula>$P16="TMX"</formula>
    </cfRule>
    <cfRule type="expression" dxfId="82" priority="26">
      <formula>$Q16="TMX"</formula>
    </cfRule>
    <cfRule type="expression" dxfId="81" priority="27">
      <formula>#REF!="Belum"</formula>
    </cfRule>
  </conditionalFormatting>
  <conditionalFormatting sqref="D14:F14 H14">
    <cfRule type="expression" dxfId="80" priority="37">
      <formula>#REF!="Sudah"</formula>
    </cfRule>
    <cfRule type="expression" dxfId="79" priority="38">
      <formula>#REF!="-"</formula>
    </cfRule>
    <cfRule type="expression" dxfId="78" priority="39">
      <formula>$O14="MT"</formula>
    </cfRule>
    <cfRule type="expression" dxfId="77" priority="40">
      <formula>$N14="MT"</formula>
    </cfRule>
    <cfRule type="expression" dxfId="76" priority="41">
      <formula>$L14="MT"</formula>
    </cfRule>
    <cfRule type="expression" dxfId="75" priority="42">
      <formula>$J14="JT"</formula>
    </cfRule>
    <cfRule type="expression" dxfId="74" priority="43">
      <formula>$P14="TMX"</formula>
    </cfRule>
    <cfRule type="expression" dxfId="73" priority="44">
      <formula>$Q14="TMX"</formula>
    </cfRule>
    <cfRule type="expression" dxfId="72" priority="45">
      <formula>#REF!="Belum"</formula>
    </cfRule>
  </conditionalFormatting>
  <conditionalFormatting sqref="H18:H19">
    <cfRule type="expression" dxfId="71" priority="10">
      <formula>#REF!="Sudah"</formula>
    </cfRule>
    <cfRule type="expression" dxfId="70" priority="11">
      <formula>#REF!="-"</formula>
    </cfRule>
    <cfRule type="expression" dxfId="69" priority="12">
      <formula>$O18="MT"</formula>
    </cfRule>
    <cfRule type="expression" dxfId="68" priority="13">
      <formula>$N18="MT"</formula>
    </cfRule>
    <cfRule type="expression" dxfId="67" priority="14">
      <formula>$L18="MT"</formula>
    </cfRule>
    <cfRule type="expression" dxfId="66" priority="15">
      <formula>#REF!="JT"</formula>
    </cfRule>
    <cfRule type="expression" dxfId="65" priority="16">
      <formula>$P18="TMX"</formula>
    </cfRule>
    <cfRule type="expression" dxfId="64" priority="17">
      <formula>$Q18="TMX"</formula>
    </cfRule>
    <cfRule type="expression" dxfId="63" priority="18">
      <formula>#REF!="Belum"</formula>
    </cfRule>
  </conditionalFormatting>
  <conditionalFormatting sqref="D18:F19">
    <cfRule type="expression" dxfId="62" priority="1">
      <formula>#REF!="Sudah"</formula>
    </cfRule>
    <cfRule type="expression" dxfId="61" priority="2">
      <formula>#REF!="-"</formula>
    </cfRule>
    <cfRule type="expression" dxfId="60" priority="3">
      <formula>$O18="MT"</formula>
    </cfRule>
    <cfRule type="expression" dxfId="59" priority="4">
      <formula>$N18="MT"</formula>
    </cfRule>
    <cfRule type="expression" dxfId="58" priority="5">
      <formula>$L18="MT"</formula>
    </cfRule>
    <cfRule type="expression" dxfId="57" priority="6">
      <formula>#REF!="JT"</formula>
    </cfRule>
    <cfRule type="expression" dxfId="56" priority="7">
      <formula>$P18="TMX"</formula>
    </cfRule>
    <cfRule type="expression" dxfId="55" priority="8">
      <formula>$Q18="TMX"</formula>
    </cfRule>
    <cfRule type="expression" dxfId="54" priority="9">
      <formula>#REF!="Belum"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"/>
  <sheetViews>
    <sheetView workbookViewId="0">
      <selection activeCell="F20" sqref="F20"/>
    </sheetView>
  </sheetViews>
  <sheetFormatPr defaultRowHeight="15" x14ac:dyDescent="0.25"/>
  <sheetData>
    <row r="2" spans="5:5" x14ac:dyDescent="0.25">
      <c r="E2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C21"/>
  <sheetViews>
    <sheetView workbookViewId="0">
      <selection activeCell="L16" sqref="L16"/>
    </sheetView>
  </sheetViews>
  <sheetFormatPr defaultRowHeight="15" x14ac:dyDescent="0.25"/>
  <cols>
    <col min="1" max="1" width="3.85546875" bestFit="1" customWidth="1"/>
    <col min="2" max="2" width="4" style="1" bestFit="1" customWidth="1"/>
    <col min="3" max="3" width="7" style="1" customWidth="1"/>
    <col min="4" max="4" width="15.140625" style="1" bestFit="1" customWidth="1"/>
    <col min="5" max="5" width="14.140625" style="1" bestFit="1" customWidth="1"/>
    <col min="6" max="6" width="7.28515625" style="1" bestFit="1" customWidth="1"/>
    <col min="7" max="7" width="11.7109375" style="1" bestFit="1" customWidth="1"/>
    <col min="8" max="8" width="19.5703125" style="1" bestFit="1" customWidth="1"/>
    <col min="9" max="9" width="17" style="1" bestFit="1" customWidth="1"/>
    <col min="10" max="10" width="27.85546875" style="1" bestFit="1" customWidth="1"/>
    <col min="11" max="24" width="12.5703125" customWidth="1"/>
    <col min="25" max="25" width="13" customWidth="1"/>
  </cols>
  <sheetData>
    <row r="4" spans="2:29" x14ac:dyDescent="0.25">
      <c r="K4">
        <v>1</v>
      </c>
    </row>
    <row r="5" spans="2:29" x14ac:dyDescent="0.25">
      <c r="B5" s="47" t="s">
        <v>52</v>
      </c>
      <c r="C5" s="47" t="s">
        <v>46</v>
      </c>
      <c r="D5" s="47" t="s">
        <v>47</v>
      </c>
      <c r="E5" s="47" t="s">
        <v>48</v>
      </c>
      <c r="F5" s="47" t="s">
        <v>50</v>
      </c>
      <c r="G5" s="47" t="s">
        <v>49</v>
      </c>
      <c r="H5" s="47" t="s">
        <v>53</v>
      </c>
      <c r="I5" s="47" t="s">
        <v>54</v>
      </c>
      <c r="J5" s="47" t="s">
        <v>55</v>
      </c>
      <c r="K5">
        <f>IF(K4&gt;J6,"-",1)</f>
        <v>1</v>
      </c>
      <c r="L5">
        <f>IF((K5+1)&gt;J6,"-",K5+1)</f>
        <v>2</v>
      </c>
      <c r="M5">
        <f>IF((L5+1)&gt;J6,"-",L5+1)</f>
        <v>3</v>
      </c>
      <c r="N5">
        <f>IF((M5+1)&gt;J6,"-",M5+1)</f>
        <v>4</v>
      </c>
      <c r="O5">
        <f>IF((N5+1)&gt;J6,"-",N5+1)</f>
        <v>5</v>
      </c>
      <c r="P5">
        <f>IF((O5+1)&gt;J6,"-",O5+1)</f>
        <v>6</v>
      </c>
      <c r="Q5">
        <f>IF((P5+1)&gt;J6,"-",P5+1)</f>
        <v>7</v>
      </c>
      <c r="R5">
        <f>IF((Q5+1)&gt;J6,"-",Q5+1)</f>
        <v>8</v>
      </c>
      <c r="S5">
        <f>IF((R5+1)&gt;J6,"-",R5+1)</f>
        <v>9</v>
      </c>
      <c r="T5">
        <f>IF((S5+1)&gt;J6,"-",S5+1)</f>
        <v>10</v>
      </c>
      <c r="U5">
        <f>IF((T5+1)&gt;J6,"-",T5+1)</f>
        <v>11</v>
      </c>
      <c r="V5">
        <f>IF((U5+1)&gt;J6,"-",U5+1)</f>
        <v>12</v>
      </c>
      <c r="W5">
        <f>IF((V5+1)&gt;J6,"-",V5+1)</f>
        <v>13</v>
      </c>
      <c r="X5">
        <f>IF((W5+1)&gt;J6,"-",W5+1)</f>
        <v>14</v>
      </c>
      <c r="Y5">
        <f>IF((X5+1)&gt;J6,"-",X5+1)</f>
        <v>15</v>
      </c>
      <c r="Z5" t="str">
        <f>IF((Y5+1)&gt;J6,"-",Y5+1)</f>
        <v>-</v>
      </c>
    </row>
    <row r="6" spans="2:29" x14ac:dyDescent="0.25">
      <c r="B6" s="3" t="str">
        <f>TEXT(ROW(A3),"000")</f>
        <v>003</v>
      </c>
      <c r="C6" s="7" t="s">
        <v>56</v>
      </c>
      <c r="D6" s="7">
        <v>30000000</v>
      </c>
      <c r="E6" s="7">
        <v>2100000</v>
      </c>
      <c r="F6" s="3">
        <f>SUM(((1/100)*E6)*1)</f>
        <v>21000</v>
      </c>
      <c r="G6" s="2">
        <v>44827</v>
      </c>
      <c r="H6" s="48">
        <f>SUM(D6/E6)</f>
        <v>14.285714285714286</v>
      </c>
      <c r="I6" s="6">
        <f>MOD(D6,E6)</f>
        <v>600000</v>
      </c>
      <c r="J6" s="4">
        <f>IF(I6=0,H6,H6+1)</f>
        <v>15.285714285714286</v>
      </c>
      <c r="K6" s="51">
        <f>IF(K5&gt;=H6,I6,E6)</f>
        <v>2100000</v>
      </c>
      <c r="L6" s="51">
        <f>IF(L5&gt;=H6,I6,E6)</f>
        <v>2100000</v>
      </c>
      <c r="M6" s="51">
        <f>IF(M5&gt;=H6,I6,E6)</f>
        <v>2100000</v>
      </c>
      <c r="N6" s="51">
        <f>IF(N5&gt;=H6,I6,E6)</f>
        <v>2100000</v>
      </c>
      <c r="O6" s="51">
        <f>IF(O5&gt;=H6,I6,E6)</f>
        <v>2100000</v>
      </c>
      <c r="P6" s="51">
        <f>IF(P5&gt;=H6,I6,E6)</f>
        <v>2100000</v>
      </c>
      <c r="Q6" s="51">
        <f>IF(Q5&gt;=H6,I6,E6)</f>
        <v>2100000</v>
      </c>
      <c r="R6" s="51">
        <f>IF(R5&gt;=H6,I6,E6)</f>
        <v>2100000</v>
      </c>
      <c r="S6" s="51">
        <f>IF(S5&gt;=H6,I6,E6)</f>
        <v>2100000</v>
      </c>
      <c r="T6" s="51">
        <f>IF(T5&gt;=H6,I6,E6)</f>
        <v>2100000</v>
      </c>
      <c r="U6" s="51">
        <f>IF(U5&gt;=H6,I6,E6)</f>
        <v>2100000</v>
      </c>
      <c r="V6" s="51">
        <f>IF(V5&gt;=H6,I6,E6)</f>
        <v>2100000</v>
      </c>
      <c r="W6" s="51">
        <f>IF(W5&gt;=H6,I6,E6)</f>
        <v>2100000</v>
      </c>
      <c r="X6" s="51">
        <f>IF(X5&gt;=H6,I6,E6)</f>
        <v>2100000</v>
      </c>
      <c r="Y6" s="51">
        <f>IF(Y5&gt;=H6,I6,E6)</f>
        <v>600000</v>
      </c>
      <c r="Z6" s="49"/>
      <c r="AA6" s="49"/>
      <c r="AB6" s="49"/>
      <c r="AC6" s="49"/>
    </row>
    <row r="7" spans="2:29" x14ac:dyDescent="0.25">
      <c r="B7" s="3" t="str">
        <f t="shared" ref="B7:B18" si="0">TEXT(ROW(A4),"000")</f>
        <v>004</v>
      </c>
      <c r="K7" s="52">
        <f>IF(K4&gt;J8,"-",1)</f>
        <v>1</v>
      </c>
      <c r="L7">
        <f>IF((K7+1)&gt;J8,"-",K7+1)</f>
        <v>2</v>
      </c>
      <c r="M7">
        <f>IF((L7+1)&gt;J8,"-",L7+1)</f>
        <v>3</v>
      </c>
      <c r="N7">
        <f>IF((M7+1)&gt;J8,"-",M7+1)</f>
        <v>4</v>
      </c>
      <c r="O7">
        <f>IF((N7+1)&gt;J8,"-",N7+1)</f>
        <v>5</v>
      </c>
      <c r="P7">
        <f>IF((O7+1)&gt;J8,"-",O7+1)</f>
        <v>6</v>
      </c>
      <c r="Q7" t="str">
        <f>IF((P7+1)&gt;J8,"-",P7+1)</f>
        <v>-</v>
      </c>
      <c r="R7" s="51"/>
      <c r="S7" s="51"/>
      <c r="T7" s="51"/>
      <c r="U7" s="51"/>
      <c r="V7" s="51"/>
      <c r="W7" s="51"/>
      <c r="X7" s="51"/>
      <c r="Y7" s="51"/>
    </row>
    <row r="8" spans="2:29" x14ac:dyDescent="0.25">
      <c r="B8" s="3" t="str">
        <f t="shared" si="0"/>
        <v>005</v>
      </c>
      <c r="C8" s="7" t="s">
        <v>56</v>
      </c>
      <c r="D8" s="7">
        <v>30000000</v>
      </c>
      <c r="E8" s="7">
        <v>5000000</v>
      </c>
      <c r="F8" s="3">
        <f>SUM(((1/100)*E8)*1)</f>
        <v>50000</v>
      </c>
      <c r="G8" s="2">
        <v>44827</v>
      </c>
      <c r="H8" s="48">
        <f>SUM(D8/E8)</f>
        <v>6</v>
      </c>
      <c r="I8" s="6">
        <f>MOD(D8,E8)</f>
        <v>0</v>
      </c>
      <c r="J8" s="4">
        <f>IF(I8=0,H8,H8+1)</f>
        <v>6</v>
      </c>
      <c r="K8" s="51">
        <f>IF(K7&gt;=H8,I8,E8)</f>
        <v>5000000</v>
      </c>
      <c r="L8" s="51">
        <f>IF(L7&gt;=H8,I8,E8)</f>
        <v>5000000</v>
      </c>
      <c r="M8" s="51">
        <f>IF(M7&gt;=H8,I8,E8)</f>
        <v>5000000</v>
      </c>
      <c r="N8" s="51">
        <f>IF(N7&gt;=H8,I8,E8)</f>
        <v>5000000</v>
      </c>
      <c r="O8" s="51">
        <f>IF(O7&gt;=H8,I8,E8)</f>
        <v>5000000</v>
      </c>
      <c r="P8" s="51">
        <f>IF(P7&gt;=H8,I8,E8)</f>
        <v>0</v>
      </c>
      <c r="Q8" s="51">
        <f>IF(Q7&gt;=H8,I8,E8)</f>
        <v>0</v>
      </c>
      <c r="R8" s="51"/>
      <c r="S8" s="51"/>
      <c r="T8" s="51"/>
      <c r="U8" s="51"/>
      <c r="V8" s="51"/>
      <c r="W8" s="51"/>
      <c r="X8" s="51"/>
      <c r="Y8" s="51"/>
    </row>
    <row r="9" spans="2:29" x14ac:dyDescent="0.25">
      <c r="B9" s="3" t="str">
        <f t="shared" si="0"/>
        <v>006</v>
      </c>
      <c r="C9" s="3"/>
      <c r="D9" s="3"/>
      <c r="E9" s="3"/>
      <c r="F9" s="3"/>
      <c r="G9" s="3"/>
      <c r="H9" s="3"/>
      <c r="I9" s="3"/>
      <c r="J9" s="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</row>
    <row r="10" spans="2:29" x14ac:dyDescent="0.25">
      <c r="B10" s="3" t="str">
        <f t="shared" si="0"/>
        <v>007</v>
      </c>
      <c r="C10" s="13"/>
      <c r="D10" s="13"/>
      <c r="E10" s="13"/>
      <c r="F10" s="3"/>
      <c r="G10" s="3"/>
      <c r="H10" s="3"/>
      <c r="I10" s="3"/>
      <c r="J10" s="3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</row>
    <row r="11" spans="2:29" x14ac:dyDescent="0.25">
      <c r="B11" s="3" t="str">
        <f t="shared" si="0"/>
        <v>008</v>
      </c>
      <c r="C11" s="13"/>
      <c r="D11" s="13"/>
      <c r="E11" s="13"/>
      <c r="F11" s="3"/>
      <c r="G11" s="3"/>
      <c r="H11" s="3"/>
      <c r="I11" s="3"/>
      <c r="J11" s="3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</row>
    <row r="12" spans="2:29" x14ac:dyDescent="0.25">
      <c r="B12" s="3" t="str">
        <f t="shared" si="0"/>
        <v>009</v>
      </c>
      <c r="C12" s="13"/>
      <c r="D12" s="13"/>
      <c r="E12" s="13"/>
      <c r="F12" s="3"/>
      <c r="G12" s="3"/>
      <c r="H12" s="3"/>
      <c r="I12" s="3"/>
      <c r="J12" s="3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</row>
    <row r="13" spans="2:29" x14ac:dyDescent="0.25">
      <c r="B13" s="3" t="str">
        <f t="shared" si="0"/>
        <v>010</v>
      </c>
      <c r="C13" s="13"/>
      <c r="D13" s="13"/>
      <c r="E13" s="13"/>
      <c r="F13" s="3"/>
      <c r="G13" s="3"/>
      <c r="H13" s="3"/>
      <c r="I13" s="3"/>
      <c r="J13" s="3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</row>
    <row r="14" spans="2:29" x14ac:dyDescent="0.25">
      <c r="B14" s="3" t="str">
        <f t="shared" si="0"/>
        <v>011</v>
      </c>
      <c r="C14" s="3"/>
      <c r="D14" s="3"/>
      <c r="E14" s="3"/>
      <c r="F14" s="3"/>
      <c r="G14" s="3"/>
      <c r="H14" s="3"/>
      <c r="I14" s="3"/>
      <c r="J14" s="3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</row>
    <row r="15" spans="2:29" x14ac:dyDescent="0.25">
      <c r="B15" s="3" t="str">
        <f t="shared" si="0"/>
        <v>012</v>
      </c>
      <c r="C15" s="3"/>
      <c r="D15" s="3"/>
      <c r="E15" s="3"/>
      <c r="F15" s="3"/>
      <c r="G15" s="3"/>
      <c r="H15" s="3"/>
      <c r="I15" s="3"/>
      <c r="J15" s="3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</row>
    <row r="16" spans="2:29" x14ac:dyDescent="0.25">
      <c r="B16" s="3" t="str">
        <f t="shared" si="0"/>
        <v>013</v>
      </c>
      <c r="C16" s="3"/>
      <c r="D16" s="3"/>
      <c r="E16" s="3"/>
      <c r="F16" s="3"/>
      <c r="G16" s="3"/>
      <c r="H16" s="3"/>
      <c r="I16" s="3"/>
      <c r="J16" s="3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</row>
    <row r="17" spans="2:25" x14ac:dyDescent="0.25">
      <c r="B17" s="3" t="str">
        <f t="shared" si="0"/>
        <v>014</v>
      </c>
      <c r="C17" s="3"/>
      <c r="D17" s="3"/>
      <c r="E17" s="3"/>
      <c r="F17" s="3"/>
      <c r="G17" s="3"/>
      <c r="H17" s="3"/>
      <c r="I17" s="3"/>
      <c r="J17" s="3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</row>
    <row r="18" spans="2:25" x14ac:dyDescent="0.25">
      <c r="B18" s="3" t="str">
        <f t="shared" si="0"/>
        <v>015</v>
      </c>
      <c r="C18" s="3"/>
      <c r="D18" s="3"/>
      <c r="E18" s="3"/>
      <c r="F18" s="3"/>
      <c r="G18" s="3"/>
      <c r="H18" s="3"/>
      <c r="I18" s="3"/>
      <c r="J18" s="3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</row>
    <row r="19" spans="2:25" x14ac:dyDescent="0.25">
      <c r="B19" s="3"/>
      <c r="C19" s="3"/>
      <c r="D19" s="3"/>
      <c r="E19" s="3"/>
      <c r="F19" s="3"/>
      <c r="G19" s="3"/>
      <c r="H19" s="3"/>
      <c r="I19" s="3"/>
      <c r="J19" s="3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</row>
    <row r="21" spans="2:25" x14ac:dyDescent="0.25">
      <c r="F21"/>
      <c r="G21"/>
      <c r="H21"/>
    </row>
  </sheetData>
  <conditionalFormatting sqref="C6">
    <cfRule type="expression" dxfId="53" priority="91">
      <formula>$J6="Sudah"</formula>
    </cfRule>
    <cfRule type="expression" dxfId="52" priority="92">
      <formula>$J6="-"</formula>
    </cfRule>
    <cfRule type="expression" dxfId="51" priority="93">
      <formula>$N6="MT"</formula>
    </cfRule>
    <cfRule type="expression" dxfId="50" priority="94">
      <formula>$M6="MT"</formula>
    </cfRule>
    <cfRule type="expression" dxfId="49" priority="95">
      <formula>$L6="MT"</formula>
    </cfRule>
    <cfRule type="expression" dxfId="48" priority="96">
      <formula>$K6="JT"</formula>
    </cfRule>
    <cfRule type="expression" dxfId="47" priority="97">
      <formula>$O6="TMX"</formula>
    </cfRule>
    <cfRule type="expression" dxfId="46" priority="98">
      <formula>$P6="TMX"</formula>
    </cfRule>
    <cfRule type="expression" dxfId="45" priority="99">
      <formula>$J6="Belum"</formula>
    </cfRule>
  </conditionalFormatting>
  <conditionalFormatting sqref="E6">
    <cfRule type="expression" dxfId="44" priority="82">
      <formula>$J6="Sudah"</formula>
    </cfRule>
    <cfRule type="expression" dxfId="43" priority="83">
      <formula>$J6="-"</formula>
    </cfRule>
    <cfRule type="expression" dxfId="42" priority="84">
      <formula>$N6="MT"</formula>
    </cfRule>
    <cfRule type="expression" dxfId="41" priority="85">
      <formula>$M6="MT"</formula>
    </cfRule>
    <cfRule type="expression" dxfId="40" priority="86">
      <formula>$L6="MT"</formula>
    </cfRule>
    <cfRule type="expression" dxfId="39" priority="87">
      <formula>$K6="JT"</formula>
    </cfRule>
    <cfRule type="expression" dxfId="38" priority="88">
      <formula>$O6="TMX"</formula>
    </cfRule>
    <cfRule type="expression" dxfId="37" priority="89">
      <formula>$P6="TMX"</formula>
    </cfRule>
    <cfRule type="expression" dxfId="36" priority="90">
      <formula>$J6="Belum"</formula>
    </cfRule>
  </conditionalFormatting>
  <conditionalFormatting sqref="G6">
    <cfRule type="expression" dxfId="35" priority="73">
      <formula>$J6="Sudah"</formula>
    </cfRule>
    <cfRule type="expression" dxfId="34" priority="74">
      <formula>$J6="-"</formula>
    </cfRule>
    <cfRule type="expression" dxfId="33" priority="75">
      <formula>$N6="MT"</formula>
    </cfRule>
    <cfRule type="expression" dxfId="32" priority="76">
      <formula>$M6="MT"</formula>
    </cfRule>
    <cfRule type="expression" dxfId="31" priority="77">
      <formula>$L6="MT"</formula>
    </cfRule>
    <cfRule type="expression" dxfId="30" priority="78">
      <formula>$K6="JT"</formula>
    </cfRule>
    <cfRule type="expression" dxfId="29" priority="79">
      <formula>$O6="TMX"</formula>
    </cfRule>
    <cfRule type="expression" dxfId="28" priority="80">
      <formula>$P6="TMX"</formula>
    </cfRule>
    <cfRule type="expression" dxfId="27" priority="81">
      <formula>$J6="Belum"</formula>
    </cfRule>
  </conditionalFormatting>
  <conditionalFormatting sqref="D6">
    <cfRule type="expression" dxfId="26" priority="64">
      <formula>$J6="Sudah"</formula>
    </cfRule>
    <cfRule type="expression" dxfId="25" priority="65">
      <formula>$J6="-"</formula>
    </cfRule>
    <cfRule type="expression" dxfId="24" priority="66">
      <formula>$N6="MT"</formula>
    </cfRule>
    <cfRule type="expression" dxfId="23" priority="67">
      <formula>$M6="MT"</formula>
    </cfRule>
    <cfRule type="expression" dxfId="22" priority="68">
      <formula>$L6="MT"</formula>
    </cfRule>
    <cfRule type="expression" dxfId="21" priority="69">
      <formula>$K6="JT"</formula>
    </cfRule>
    <cfRule type="expression" dxfId="20" priority="70">
      <formula>$O6="TMX"</formula>
    </cfRule>
    <cfRule type="expression" dxfId="19" priority="71">
      <formula>$P6="TMX"</formula>
    </cfRule>
    <cfRule type="expression" dxfId="18" priority="72">
      <formula>$J6="Belum"</formula>
    </cfRule>
  </conditionalFormatting>
  <conditionalFormatting sqref="H6">
    <cfRule type="expression" dxfId="17" priority="55">
      <formula>$J6="Sudah"</formula>
    </cfRule>
    <cfRule type="expression" dxfId="16" priority="56">
      <formula>$J6="-"</formula>
    </cfRule>
    <cfRule type="expression" dxfId="15" priority="57">
      <formula>$N6="MT"</formula>
    </cfRule>
    <cfRule type="expression" dxfId="14" priority="58">
      <formula>$M6="MT"</formula>
    </cfRule>
    <cfRule type="expression" dxfId="13" priority="59">
      <formula>$L6="MT"</formula>
    </cfRule>
    <cfRule type="expression" dxfId="12" priority="60">
      <formula>$K6="JT"</formula>
    </cfRule>
    <cfRule type="expression" dxfId="11" priority="61">
      <formula>$O6="TMX"</formula>
    </cfRule>
    <cfRule type="expression" dxfId="10" priority="62">
      <formula>$P6="TMX"</formula>
    </cfRule>
    <cfRule type="expression" dxfId="9" priority="63">
      <formula>$J6="Belum"</formula>
    </cfRule>
  </conditionalFormatting>
  <conditionalFormatting sqref="C8:E8 G8:H8">
    <cfRule type="expression" dxfId="8" priority="100">
      <formula>$J8="Sudah"</formula>
    </cfRule>
    <cfRule type="expression" dxfId="7" priority="101">
      <formula>$J8="-"</formula>
    </cfRule>
    <cfRule type="expression" dxfId="6" priority="102">
      <formula>$N7="MT"</formula>
    </cfRule>
    <cfRule type="expression" dxfId="5" priority="103">
      <formula>$M7="MT"</formula>
    </cfRule>
    <cfRule type="expression" dxfId="4" priority="104">
      <formula>$L7="MT"</formula>
    </cfRule>
    <cfRule type="expression" dxfId="3" priority="105">
      <formula>$K7="JT"</formula>
    </cfRule>
    <cfRule type="expression" dxfId="2" priority="106">
      <formula>$O7="TMX"</formula>
    </cfRule>
    <cfRule type="expression" dxfId="1" priority="107">
      <formula>$P7="TMX"</formula>
    </cfRule>
    <cfRule type="expression" dxfId="0" priority="108">
      <formula>$J8="Belum"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L_PERBULAN</vt:lpstr>
      <vt:lpstr>ANGSURAN</vt:lpstr>
      <vt:lpstr>LEWAT TEMPO</vt:lpstr>
      <vt:lpstr>DUMMY-ANGSURAN</vt:lpstr>
      <vt:lpstr>L_PERBULAN!Print_Area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LODI</dc:creator>
  <cp:lastModifiedBy>LODI</cp:lastModifiedBy>
  <cp:lastPrinted>2022-09-22T10:08:42Z</cp:lastPrinted>
  <dcterms:created xsi:type="dcterms:W3CDTF">2022-09-21T12:25:13Z</dcterms:created>
  <dcterms:modified xsi:type="dcterms:W3CDTF">2022-09-23T19:15:21Z</dcterms:modified>
</cp:coreProperties>
</file>