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 Loftus\Dropbox\School\RoseLab\TierPsy python\"/>
    </mc:Choice>
  </mc:AlternateContent>
  <xr:revisionPtr revIDLastSave="0" documentId="13_ncr:1_{D183D914-9390-43B2-9BAD-7C09229F644E}" xr6:coauthVersionLast="31" xr6:coauthVersionMax="31" xr10:uidLastSave="{00000000-0000-0000-0000-000000000000}"/>
  <bookViews>
    <workbookView xWindow="0" yWindow="0" windowWidth="25200" windowHeight="11853" activeTab="1" xr2:uid="{00000000-000D-0000-FFFF-FFFF00000000}"/>
  </bookViews>
  <sheets>
    <sheet name="Tone.Light" sheetId="1" r:id="rId1"/>
    <sheet name="Naiv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E3" i="2"/>
  <c r="D76" i="1" l="1"/>
  <c r="C76" i="1"/>
  <c r="J75" i="1"/>
  <c r="G75" i="1"/>
  <c r="E75" i="1"/>
  <c r="J74" i="1"/>
  <c r="F74" i="1"/>
  <c r="F73" i="1"/>
  <c r="E73" i="1"/>
  <c r="D72" i="1"/>
  <c r="C72" i="1"/>
  <c r="K71" i="1"/>
  <c r="I71" i="1"/>
  <c r="C71" i="1"/>
  <c r="H70" i="1"/>
  <c r="G70" i="1"/>
  <c r="D70" i="1"/>
  <c r="C70" i="1"/>
  <c r="L68" i="1"/>
  <c r="J67" i="1"/>
  <c r="G67" i="1"/>
  <c r="D67" i="1"/>
  <c r="D66" i="1"/>
  <c r="J65" i="1"/>
  <c r="I65" i="1"/>
  <c r="H65" i="1"/>
  <c r="D65" i="1"/>
  <c r="I63" i="1"/>
  <c r="G63" i="1"/>
  <c r="F63" i="1"/>
  <c r="D62" i="1"/>
  <c r="K61" i="1"/>
  <c r="H61" i="1"/>
  <c r="E61" i="1"/>
  <c r="C61" i="1"/>
  <c r="K60" i="1"/>
  <c r="J60" i="1"/>
  <c r="C60" i="1"/>
  <c r="H59" i="1"/>
  <c r="F59" i="1"/>
  <c r="D58" i="1"/>
  <c r="C58" i="1"/>
  <c r="I57" i="1"/>
  <c r="H57" i="1"/>
  <c r="G56" i="1"/>
  <c r="F56" i="1"/>
  <c r="E56" i="1"/>
  <c r="E83" i="1" s="1"/>
  <c r="C56" i="1"/>
  <c r="I54" i="1"/>
  <c r="H54" i="1"/>
  <c r="C54" i="1"/>
  <c r="G50" i="1" l="1"/>
  <c r="E50" i="1"/>
  <c r="J49" i="1"/>
  <c r="E49" i="1"/>
  <c r="K48" i="1"/>
  <c r="H48" i="1"/>
  <c r="G48" i="1"/>
  <c r="K47" i="1"/>
  <c r="H47" i="1"/>
  <c r="D47" i="1"/>
  <c r="C47" i="1"/>
  <c r="K46" i="1"/>
  <c r="I46" i="1"/>
  <c r="F46" i="1"/>
  <c r="E46" i="1"/>
  <c r="C46" i="1"/>
  <c r="G45" i="1"/>
  <c r="F45" i="1"/>
  <c r="D45" i="1"/>
  <c r="K44" i="1"/>
  <c r="J44" i="1"/>
  <c r="I44" i="1"/>
  <c r="G44" i="1"/>
  <c r="C44" i="1"/>
  <c r="L43" i="1"/>
  <c r="K43" i="1"/>
  <c r="I43" i="1"/>
  <c r="H42" i="1"/>
  <c r="G42" i="1"/>
  <c r="I41" i="1"/>
  <c r="F41" i="1"/>
  <c r="C41" i="1"/>
  <c r="L40" i="1"/>
  <c r="J40" i="1"/>
  <c r="G40" i="1"/>
  <c r="F40" i="1"/>
  <c r="L39" i="1"/>
  <c r="K39" i="1"/>
  <c r="H39" i="1"/>
  <c r="F39" i="1"/>
  <c r="E39" i="1"/>
  <c r="C39" i="1"/>
  <c r="L38" i="1"/>
  <c r="K38" i="1"/>
  <c r="H38" i="1"/>
  <c r="D38" i="1"/>
  <c r="L37" i="1"/>
  <c r="E37" i="1"/>
  <c r="D37" i="1"/>
  <c r="H34" i="1"/>
  <c r="G34" i="1"/>
  <c r="C34" i="1"/>
  <c r="G33" i="1"/>
  <c r="E33" i="1"/>
  <c r="D33" i="1"/>
  <c r="J32" i="1"/>
  <c r="I32" i="1"/>
  <c r="L31" i="1"/>
  <c r="L84" i="1" s="1"/>
  <c r="G31" i="1"/>
  <c r="F31" i="1"/>
  <c r="F84" i="1" s="1"/>
  <c r="H30" i="1"/>
  <c r="G30" i="1"/>
  <c r="D30" i="1"/>
  <c r="J28" i="1"/>
  <c r="H28" i="1"/>
  <c r="C28" i="1"/>
  <c r="K27" i="1"/>
  <c r="K84" i="1" s="1"/>
  <c r="J27" i="1"/>
  <c r="J84" i="1" s="1"/>
  <c r="E27" i="1"/>
  <c r="D27" i="1"/>
  <c r="I26" i="1"/>
  <c r="I84" i="1" s="1"/>
  <c r="G26" i="1"/>
  <c r="G84" i="1" s="1"/>
  <c r="E26" i="1"/>
  <c r="D23" i="1"/>
  <c r="K22" i="1"/>
  <c r="K83" i="1" s="1"/>
  <c r="F22" i="1"/>
  <c r="D22" i="1"/>
  <c r="G21" i="1"/>
  <c r="D19" i="1"/>
  <c r="I18" i="1"/>
  <c r="G18" i="1"/>
  <c r="D18" i="1"/>
  <c r="C18" i="1"/>
  <c r="F17" i="1"/>
  <c r="F83" i="1" s="1"/>
  <c r="D17" i="1"/>
  <c r="J16" i="1"/>
  <c r="H16" i="1"/>
  <c r="H83" i="1" s="1"/>
  <c r="G16" i="1"/>
  <c r="G83" i="1" s="1"/>
  <c r="D16" i="1"/>
  <c r="C16" i="1"/>
  <c r="L15" i="1"/>
  <c r="L83" i="1" s="1"/>
  <c r="J15" i="1"/>
  <c r="J83" i="1" s="1"/>
  <c r="I15" i="1"/>
  <c r="D15" i="1"/>
  <c r="C15" i="1"/>
  <c r="C83" i="1" s="1"/>
  <c r="D14" i="1"/>
  <c r="D83" i="1" s="1"/>
  <c r="I12" i="1"/>
  <c r="H12" i="1"/>
  <c r="C11" i="1"/>
  <c r="J10" i="1"/>
  <c r="G10" i="1"/>
  <c r="C10" i="1"/>
  <c r="L9" i="1"/>
  <c r="H9" i="1"/>
  <c r="D9" i="1"/>
  <c r="C9" i="1"/>
  <c r="J8" i="1"/>
  <c r="I8" i="1"/>
  <c r="I82" i="1" s="1"/>
  <c r="H8" i="1"/>
  <c r="G8" i="1"/>
  <c r="C8" i="1"/>
  <c r="G7" i="1"/>
  <c r="D7" i="1"/>
  <c r="K6" i="1"/>
  <c r="H6" i="1"/>
  <c r="F6" i="1"/>
  <c r="D6" i="1"/>
  <c r="C6" i="1"/>
  <c r="L5" i="1"/>
  <c r="G5" i="1"/>
  <c r="E5" i="1"/>
  <c r="D5" i="1"/>
  <c r="C5" i="1"/>
  <c r="G4" i="1"/>
  <c r="G82" i="1" s="1"/>
  <c r="C4" i="1"/>
  <c r="H3" i="1"/>
  <c r="F3" i="1"/>
  <c r="E3" i="1"/>
  <c r="E82" i="1" s="1"/>
  <c r="L13" i="1" l="1"/>
  <c r="L82" i="1"/>
  <c r="J82" i="1"/>
  <c r="D82" i="1"/>
  <c r="C84" i="1"/>
  <c r="F82" i="1"/>
  <c r="H82" i="1"/>
  <c r="K13" i="1"/>
  <c r="K82" i="1"/>
  <c r="D84" i="1"/>
  <c r="C82" i="1"/>
  <c r="I83" i="1"/>
  <c r="E84" i="1"/>
  <c r="H84" i="1"/>
  <c r="I13" i="1"/>
  <c r="G13" i="1"/>
  <c r="C13" i="1"/>
  <c r="E13" i="1"/>
  <c r="D13" i="1"/>
  <c r="J13" i="1"/>
  <c r="H13" i="1"/>
  <c r="F13" i="1"/>
</calcChain>
</file>

<file path=xl/sharedStrings.xml><?xml version="1.0" encoding="utf-8"?>
<sst xmlns="http://schemas.openxmlformats.org/spreadsheetml/2006/main" count="235" uniqueCount="33">
  <si>
    <t>Trial Name (Full)</t>
  </si>
  <si>
    <t>1 Sec Avg</t>
  </si>
  <si>
    <t>2 Sec Avg</t>
  </si>
  <si>
    <t>3 Sec Avg</t>
  </si>
  <si>
    <t>4 Sec Avg</t>
  </si>
  <si>
    <t>5 Sec Avg</t>
  </si>
  <si>
    <t>6 Sec Avg</t>
  </si>
  <si>
    <t>7 Sec Avg</t>
  </si>
  <si>
    <t>8 Sec Avg</t>
  </si>
  <si>
    <t>9 Sec Avg</t>
  </si>
  <si>
    <t>10 Sec Avg</t>
  </si>
  <si>
    <t>Worm_Index</t>
  </si>
  <si>
    <t>AVERAGE</t>
  </si>
  <si>
    <t>StDev</t>
  </si>
  <si>
    <t>2.18.18 N2 Paired ARL 1 min Post</t>
  </si>
  <si>
    <t>nan</t>
  </si>
  <si>
    <t>n</t>
  </si>
  <si>
    <t>2.18.18 N2 Paired ARL 5 min Post</t>
  </si>
  <si>
    <t>2.18.18 N2 Paired ARL 10 min Post</t>
  </si>
  <si>
    <t>V2 2.28.28 N2 Paired ARL 1 min Post</t>
  </si>
  <si>
    <t>V2 2.28.28 N2 Paired ARL 5 min Post</t>
  </si>
  <si>
    <t>V2 2.18.18 N2 Paired ARL 10 min post</t>
  </si>
  <si>
    <t>V2 2.19.18 N2 Unpaired 1 min post</t>
  </si>
  <si>
    <t>V2 2.19.18 N2 Unpaired 5 min post</t>
  </si>
  <si>
    <t>V2 2.19.18 N2 unpaired 10 min post</t>
  </si>
  <si>
    <t>2.19.18 N2 Unpaired ARL 1 min post</t>
  </si>
  <si>
    <t>2.19.18 N2 Unpaired ARL 5 min post</t>
  </si>
  <si>
    <t>Tone.Light</t>
  </si>
  <si>
    <t>1 minute</t>
  </si>
  <si>
    <t>5minute</t>
  </si>
  <si>
    <t>10minute</t>
  </si>
  <si>
    <t xml:space="preserve">Naïve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</si>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</sst>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" fontId="0" fillId="0" borderId="0" xfId="0" applyNumberFormat="1"/>
    <xf numFmtId="0" fontId="3" fillId="2" borderId="1" xfId="1"/>
    <xf numFmtId="0" fontId="2" fillId="3" borderId="0" xfId="2"/>
    <xf numFmtId="49" fontId="0" fillId="0" borderId="0" xfId="0" applyNumberFormat="1"/>
    <xf numFmtId="2" fontId="0" fillId="0" borderId="0" xfId="0" applyNumberFormat="1"/>
  </cellXfs>
  <cellStyles count="3">
    <cellStyle name="40% - Accent6" xfId="2" builtinId="5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Delayed Pairing</a:t>
            </a:r>
            <a:r>
              <a:rPr lang="en-US" baseline="0"/>
              <a:t> 1minute after training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Tone.Light!$A$81</c:f>
              <c:strCache>
                <c:ptCount val="1"/>
                <c:pt idx="0">
                  <c:v>Tone.Light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Tone.Light!$C$82:$L$82</c:f>
              <c:numCache>
                <c:formatCode>General</c:formatCode>
                <c:ptCount val="10"/>
                <c:pt idx="0">
                  <c:v>0.3310276679841897</c:v>
                </c:pt>
                <c:pt idx="1">
                  <c:v>0.42809364548494988</c:v>
                </c:pt>
                <c:pt idx="2">
                  <c:v>8.9743589743589744E-2</c:v>
                </c:pt>
                <c:pt idx="3">
                  <c:v>0.18131868131868134</c:v>
                </c:pt>
                <c:pt idx="4">
                  <c:v>0.35664335664335672</c:v>
                </c:pt>
                <c:pt idx="5">
                  <c:v>0.37651821862348178</c:v>
                </c:pt>
                <c:pt idx="6">
                  <c:v>2.1634615384615391E-2</c:v>
                </c:pt>
                <c:pt idx="7">
                  <c:v>0.10714285714285711</c:v>
                </c:pt>
                <c:pt idx="8">
                  <c:v>0.33846153846153848</c:v>
                </c:pt>
                <c:pt idx="9">
                  <c:v>0.34401709401709396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B-4388-ACA3-45748798E992}"/>
            </c:ext>
          </c:extLst>
        </c:ser>
        <c:ser>
          <c:idx val="1"/>
          <c:order val="1"/>
          <c:tx>
            <c:strRef>
              <c:f>Tone.Light!$A$88</c:f>
              <c:strCache>
                <c:ptCount val="1"/>
                <c:pt idx="0">
                  <c:v>Naïve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Tone.Light!$C$89:$L$89</c:f>
              <c:numCache>
                <c:formatCode>General</c:formatCode>
                <c:ptCount val="10"/>
                <c:pt idx="0">
                  <c:v>0.39230769230769236</c:v>
                </c:pt>
                <c:pt idx="1">
                  <c:v>0.29570227343506694</c:v>
                </c:pt>
                <c:pt idx="2">
                  <c:v>0.43589743589743596</c:v>
                </c:pt>
                <c:pt idx="3">
                  <c:v>4.4378698224852048E-2</c:v>
                </c:pt>
                <c:pt idx="4">
                  <c:v>-7.9487179487179496E-2</c:v>
                </c:pt>
                <c:pt idx="5">
                  <c:v>8.4615384615384606E-2</c:v>
                </c:pt>
                <c:pt idx="6">
                  <c:v>5.9829059829059825E-2</c:v>
                </c:pt>
                <c:pt idx="7">
                  <c:v>0.3487179487179487</c:v>
                </c:pt>
                <c:pt idx="8">
                  <c:v>0.50295857988165682</c:v>
                </c:pt>
                <c:pt idx="9">
                  <c:v>0.41124260355029585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3B-4388-ACA3-45748798E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642264"/>
        <c:axId val="373639312"/>
      </c:barChart>
      <c:catAx>
        <c:axId val="373642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39312"/>
        <c:crosses val="autoZero"/>
        <c:auto val="1"/>
        <c:lblAlgn val="ctr"/>
        <c:lblOffset val="100"/>
        <c:noMultiLvlLbl val="0"/>
      </c:catAx>
      <c:valAx>
        <c:axId val="37363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4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Delayed Pairing: 5</a:t>
            </a:r>
            <a:r>
              <a:rPr lang="en-US" baseline="0"/>
              <a:t> minutes after Training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Tone.Light!$A$81</c:f>
              <c:strCache>
                <c:ptCount val="1"/>
                <c:pt idx="0">
                  <c:v>Tone.Light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Tone.Light!$C$83:$L$83</c:f>
              <c:numCache>
                <c:formatCode>General</c:formatCode>
                <c:ptCount val="10"/>
                <c:pt idx="0">
                  <c:v>0.15356643356643354</c:v>
                </c:pt>
                <c:pt idx="1">
                  <c:v>0.20104895104895107</c:v>
                </c:pt>
                <c:pt idx="2">
                  <c:v>0.10664335664335663</c:v>
                </c:pt>
                <c:pt idx="3">
                  <c:v>0.16608391608391607</c:v>
                </c:pt>
                <c:pt idx="4">
                  <c:v>1.748251748251747E-2</c:v>
                </c:pt>
                <c:pt idx="5">
                  <c:v>-3.1468531468531465E-2</c:v>
                </c:pt>
                <c:pt idx="6">
                  <c:v>-9.265734265734267E-2</c:v>
                </c:pt>
                <c:pt idx="7">
                  <c:v>-0.13111888111888112</c:v>
                </c:pt>
                <c:pt idx="8">
                  <c:v>-2.6223776223776231E-2</c:v>
                </c:pt>
                <c:pt idx="9">
                  <c:v>8.7412587412587402E-3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D-4851-B0CA-42EC8CE5DA5D}"/>
            </c:ext>
          </c:extLst>
        </c:ser>
        <c:ser>
          <c:idx val="1"/>
          <c:order val="1"/>
          <c:tx>
            <c:strRef>
              <c:f>Tone.Light!$A$88</c:f>
              <c:strCache>
                <c:ptCount val="1"/>
                <c:pt idx="0">
                  <c:v>Naïve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Tone.Light!$C$90:$L$90</c:f>
              <c:numCache>
                <c:formatCode>General</c:formatCode>
                <c:ptCount val="10"/>
                <c:pt idx="0">
                  <c:v>0.20512820512820512</c:v>
                </c:pt>
                <c:pt idx="1">
                  <c:v>0.17647058823529413</c:v>
                </c:pt>
                <c:pt idx="2">
                  <c:v>0.30769230769230765</c:v>
                </c:pt>
                <c:pt idx="3">
                  <c:v>0.37179487179487181</c:v>
                </c:pt>
                <c:pt idx="4">
                  <c:v>0.34423076923076923</c:v>
                </c:pt>
                <c:pt idx="5">
                  <c:v>0.37884615384615383</c:v>
                </c:pt>
                <c:pt idx="6">
                  <c:v>0.40769230769230774</c:v>
                </c:pt>
                <c:pt idx="7">
                  <c:v>0.39878542510121462</c:v>
                </c:pt>
                <c:pt idx="8">
                  <c:v>0.37651821862348173</c:v>
                </c:pt>
                <c:pt idx="9">
                  <c:v>0.27149321266968335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D-4851-B0CA-42EC8CE5D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239424"/>
        <c:axId val="586239752"/>
      </c:barChart>
      <c:catAx>
        <c:axId val="586239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39752"/>
        <c:crosses val="autoZero"/>
        <c:auto val="1"/>
        <c:lblAlgn val="ctr"/>
        <c:lblOffset val="100"/>
        <c:noMultiLvlLbl val="0"/>
      </c:catAx>
      <c:valAx>
        <c:axId val="586239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Delayed Pairing: 10 minutes after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Tone.Light!$A$81</c:f>
              <c:strCache>
                <c:ptCount val="1"/>
                <c:pt idx="0">
                  <c:v>Tone.Light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Tone.Light!$C$84:$L$84</c:f>
              <c:numCache>
                <c:formatCode>General</c:formatCode>
                <c:ptCount val="10"/>
                <c:pt idx="0">
                  <c:v>0.27163461538461536</c:v>
                </c:pt>
                <c:pt idx="1">
                  <c:v>-2.0361990950226259E-2</c:v>
                </c:pt>
                <c:pt idx="2">
                  <c:v>4.5248868778280535E-2</c:v>
                </c:pt>
                <c:pt idx="3">
                  <c:v>1.4957264957264953E-2</c:v>
                </c:pt>
                <c:pt idx="4">
                  <c:v>-2.024291497975722E-3</c:v>
                </c:pt>
                <c:pt idx="5">
                  <c:v>3.1250000000000028E-2</c:v>
                </c:pt>
                <c:pt idx="6">
                  <c:v>-6.4777327935222659E-2</c:v>
                </c:pt>
                <c:pt idx="7">
                  <c:v>-0.11324786324786323</c:v>
                </c:pt>
                <c:pt idx="8">
                  <c:v>-3.8461538461538464E-2</c:v>
                </c:pt>
                <c:pt idx="9">
                  <c:v>-7.918552036199096E-2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E-497C-B7F4-10DC98029593}"/>
            </c:ext>
          </c:extLst>
        </c:ser>
        <c:ser>
          <c:idx val="1"/>
          <c:order val="1"/>
          <c:tx>
            <c:strRef>
              <c:f>Tone.Light!$A$88</c:f>
              <c:strCache>
                <c:ptCount val="1"/>
                <c:pt idx="0">
                  <c:v>Naïve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Tone.Light!$C$91:$L$91</c:f>
              <c:numCache>
                <c:formatCode>General</c:formatCode>
                <c:ptCount val="10"/>
                <c:pt idx="0">
                  <c:v>0.6</c:v>
                </c:pt>
                <c:pt idx="1">
                  <c:v>0.47692307692307689</c:v>
                </c:pt>
                <c:pt idx="2">
                  <c:v>0.45384615384615384</c:v>
                </c:pt>
                <c:pt idx="3">
                  <c:v>0.54615384615384621</c:v>
                </c:pt>
                <c:pt idx="4">
                  <c:v>0.64423076923076916</c:v>
                </c:pt>
                <c:pt idx="5">
                  <c:v>0.78846153846153844</c:v>
                </c:pt>
                <c:pt idx="6">
                  <c:v>0.78846153846153855</c:v>
                </c:pt>
                <c:pt idx="7">
                  <c:v>0.5</c:v>
                </c:pt>
                <c:pt idx="8">
                  <c:v>0.61538461538461542</c:v>
                </c:pt>
                <c:pt idx="9">
                  <c:v>0.73076923076923084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E-497C-B7F4-10DC98029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983096"/>
        <c:axId val="539986704"/>
      </c:barChart>
      <c:catAx>
        <c:axId val="539983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86704"/>
        <c:crosses val="autoZero"/>
        <c:auto val="1"/>
        <c:lblAlgn val="ctr"/>
        <c:lblOffset val="100"/>
        <c:noMultiLvlLbl val="0"/>
      </c:catAx>
      <c:valAx>
        <c:axId val="53998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8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554182</xdr:colOff>
      <xdr:row>94</xdr:row>
      <xdr:rowOff>169719</xdr:rowOff>
    </xdr:from>
    <xdr:to>
      <xdr:col>5</xdr:col>
      <xdr:colOff>225137</xdr:colOff>
      <xdr:row>109</xdr:row>
      <xdr:rowOff>55419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3DD2E-7274-452C-9721-6D81B7BBC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415636</xdr:colOff>
      <xdr:row>94</xdr:row>
      <xdr:rowOff>48491</xdr:rowOff>
    </xdr:from>
    <xdr:to>
      <xdr:col>14</xdr:col>
      <xdr:colOff>69273</xdr:colOff>
      <xdr:row>108</xdr:row>
      <xdr:rowOff>124691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0B62A5-C640-4BC5-85DB-6624C7A19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17318</xdr:colOff>
      <xdr:row>73</xdr:row>
      <xdr:rowOff>100446</xdr:rowOff>
    </xdr:from>
    <xdr:to>
      <xdr:col>22</xdr:col>
      <xdr:colOff>346364</xdr:colOff>
      <xdr:row>87</xdr:row>
      <xdr:rowOff>107373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45302B-4949-45B2-8569-08011A830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zoomScale="55" zoomScaleNormal="55" workbookViewId="0">
      <pane ySplit="1" topLeftCell="A69" activePane="bottomLeft" state="frozen"/>
      <selection pane="bottomLeft" activeCell="AA97" sqref="AA97"/>
    </sheetView>
  </sheetViews>
  <sheetFormatPr defaultRowHeight="14.35" x14ac:dyDescent="0.5"/>
  <cols>
    <col min="1" max="1" width="33.87890625" customWidth="1"/>
    <col min="2" max="2" width="12.41015625" bestFit="1" customWidth="1"/>
    <col min="12" max="12" width="10.1171875" bestFit="1" customWidth="1"/>
  </cols>
  <sheetData>
    <row r="1" spans="1:17" s="4" customFormat="1" ht="15" thickTop="1" thickBot="1" x14ac:dyDescent="0.55000000000000004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7" ht="14.7" thickTop="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7" x14ac:dyDescent="0.5">
      <c r="A3" t="s">
        <v>14</v>
      </c>
      <c r="B3">
        <v>3</v>
      </c>
      <c r="C3">
        <v>1</v>
      </c>
      <c r="D3">
        <v>1</v>
      </c>
      <c r="E3">
        <f>1/26</f>
        <v>3.8461538461538464E-2</v>
      </c>
      <c r="F3">
        <f>12/26</f>
        <v>0.46153846153846156</v>
      </c>
      <c r="G3">
        <v>1</v>
      </c>
      <c r="H3">
        <f>21/26</f>
        <v>0.80769230769230771</v>
      </c>
      <c r="I3">
        <v>0</v>
      </c>
      <c r="J3">
        <v>0</v>
      </c>
      <c r="K3">
        <v>0</v>
      </c>
      <c r="L3">
        <v>0</v>
      </c>
    </row>
    <row r="4" spans="1:17" x14ac:dyDescent="0.5">
      <c r="B4">
        <v>6</v>
      </c>
      <c r="C4">
        <f>20/26</f>
        <v>0.76923076923076927</v>
      </c>
      <c r="D4">
        <v>1</v>
      </c>
      <c r="E4">
        <v>1</v>
      </c>
      <c r="F4">
        <v>1</v>
      </c>
      <c r="G4">
        <f>19/26</f>
        <v>0.73076923076923073</v>
      </c>
      <c r="H4" t="s">
        <v>15</v>
      </c>
      <c r="I4" t="s">
        <v>15</v>
      </c>
      <c r="J4" t="s">
        <v>15</v>
      </c>
      <c r="K4">
        <v>1</v>
      </c>
      <c r="L4">
        <v>1</v>
      </c>
      <c r="Q4" s="3"/>
    </row>
    <row r="5" spans="1:17" x14ac:dyDescent="0.5">
      <c r="B5">
        <v>11</v>
      </c>
      <c r="C5">
        <f>-22/26</f>
        <v>-0.84615384615384615</v>
      </c>
      <c r="D5">
        <f>-1/26</f>
        <v>-3.8461538461538464E-2</v>
      </c>
      <c r="E5">
        <f>-24/26</f>
        <v>-0.92307692307692313</v>
      </c>
      <c r="F5">
        <v>-1</v>
      </c>
      <c r="G5">
        <f>-7/26</f>
        <v>-0.26923076923076922</v>
      </c>
      <c r="H5" t="s">
        <v>15</v>
      </c>
      <c r="I5" t="s">
        <v>15</v>
      </c>
      <c r="J5" t="s">
        <v>15</v>
      </c>
      <c r="K5" t="s">
        <v>15</v>
      </c>
      <c r="L5">
        <f>20/26</f>
        <v>0.76923076923076927</v>
      </c>
    </row>
    <row r="6" spans="1:17" x14ac:dyDescent="0.5">
      <c r="B6">
        <v>12</v>
      </c>
      <c r="C6">
        <f>11/26</f>
        <v>0.42307692307692307</v>
      </c>
      <c r="D6">
        <f>10/26</f>
        <v>0.38461538461538464</v>
      </c>
      <c r="E6" t="s">
        <v>15</v>
      </c>
      <c r="F6">
        <f>4/26</f>
        <v>0.15384615384615385</v>
      </c>
      <c r="G6">
        <v>1</v>
      </c>
      <c r="H6">
        <f>13/26</f>
        <v>0.5</v>
      </c>
      <c r="I6" t="s">
        <v>15</v>
      </c>
      <c r="J6" t="s">
        <v>15</v>
      </c>
      <c r="K6">
        <f>-9/26</f>
        <v>-0.34615384615384615</v>
      </c>
      <c r="L6">
        <v>-1</v>
      </c>
    </row>
    <row r="7" spans="1:17" x14ac:dyDescent="0.5">
      <c r="B7">
        <v>13</v>
      </c>
      <c r="C7" t="s">
        <v>15</v>
      </c>
      <c r="D7">
        <f>25/26</f>
        <v>0.96153846153846156</v>
      </c>
      <c r="E7">
        <v>-1</v>
      </c>
      <c r="F7">
        <v>-1</v>
      </c>
      <c r="G7">
        <f>-2/26</f>
        <v>-7.6923076923076927E-2</v>
      </c>
      <c r="H7">
        <v>0</v>
      </c>
      <c r="I7">
        <v>0</v>
      </c>
      <c r="J7" t="s">
        <v>15</v>
      </c>
      <c r="K7" t="s">
        <v>15</v>
      </c>
      <c r="L7" t="s">
        <v>16</v>
      </c>
    </row>
    <row r="8" spans="1:17" x14ac:dyDescent="0.5">
      <c r="B8">
        <v>14</v>
      </c>
      <c r="C8">
        <f>11/26</f>
        <v>0.42307692307692307</v>
      </c>
      <c r="D8">
        <v>1</v>
      </c>
      <c r="E8">
        <v>0</v>
      </c>
      <c r="F8">
        <v>0</v>
      </c>
      <c r="G8">
        <f>8/26</f>
        <v>0.30769230769230771</v>
      </c>
      <c r="H8">
        <f>24/26</f>
        <v>0.92307692307692313</v>
      </c>
      <c r="I8">
        <f>12/26</f>
        <v>0.46153846153846156</v>
      </c>
      <c r="J8">
        <f>7/26</f>
        <v>0.26923076923076922</v>
      </c>
      <c r="K8">
        <v>0</v>
      </c>
      <c r="L8">
        <v>0</v>
      </c>
    </row>
    <row r="9" spans="1:17" x14ac:dyDescent="0.5">
      <c r="B9">
        <v>15</v>
      </c>
      <c r="C9">
        <f>15/26</f>
        <v>0.57692307692307687</v>
      </c>
      <c r="D9">
        <f>22/26</f>
        <v>0.84615384615384615</v>
      </c>
      <c r="E9" t="s">
        <v>15</v>
      </c>
      <c r="F9">
        <v>0</v>
      </c>
      <c r="G9">
        <v>0</v>
      </c>
      <c r="H9">
        <f>16/26</f>
        <v>0.61538461538461542</v>
      </c>
      <c r="I9" t="s">
        <v>15</v>
      </c>
      <c r="J9" t="s">
        <v>15</v>
      </c>
      <c r="K9" t="s">
        <v>15</v>
      </c>
      <c r="L9">
        <f>17/26</f>
        <v>0.65384615384615385</v>
      </c>
    </row>
    <row r="10" spans="1:17" x14ac:dyDescent="0.5">
      <c r="B10">
        <v>17</v>
      </c>
      <c r="C10">
        <f>-13/26</f>
        <v>-0.5</v>
      </c>
      <c r="D10">
        <v>-1</v>
      </c>
      <c r="E10">
        <v>-1</v>
      </c>
      <c r="F10">
        <v>-1</v>
      </c>
      <c r="G10">
        <f>-7/26</f>
        <v>-0.26923076923076922</v>
      </c>
      <c r="H10">
        <v>0</v>
      </c>
      <c r="I10">
        <v>1</v>
      </c>
      <c r="J10">
        <f>15/26</f>
        <v>0.57692307692307687</v>
      </c>
      <c r="K10">
        <v>0</v>
      </c>
      <c r="L10">
        <v>0</v>
      </c>
    </row>
    <row r="11" spans="1:17" x14ac:dyDescent="0.5">
      <c r="B11">
        <v>23</v>
      </c>
      <c r="C11">
        <f>25/26</f>
        <v>0.96153846153846156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7" x14ac:dyDescent="0.5">
      <c r="B12">
        <v>27</v>
      </c>
      <c r="C12">
        <v>0</v>
      </c>
      <c r="D12">
        <v>0</v>
      </c>
      <c r="E12">
        <v>0</v>
      </c>
      <c r="F12" t="s">
        <v>16</v>
      </c>
      <c r="G12">
        <v>0</v>
      </c>
      <c r="H12">
        <f>21/26</f>
        <v>0.80769230769230771</v>
      </c>
      <c r="I12">
        <f>10/26</f>
        <v>0.38461538461538464</v>
      </c>
      <c r="J12" t="s">
        <v>15</v>
      </c>
      <c r="K12" t="s">
        <v>15</v>
      </c>
      <c r="L12" t="s">
        <v>16</v>
      </c>
    </row>
    <row r="13" spans="1:17" x14ac:dyDescent="0.5">
      <c r="A13" s="2" t="s">
        <v>12</v>
      </c>
      <c r="C13" s="1">
        <f>AVERAGE(C3:C12)</f>
        <v>0.31196581196581197</v>
      </c>
      <c r="D13" s="1">
        <f t="shared" ref="D13:L13" si="0">AVERAGE(D3:D12)</f>
        <v>0.51538461538461544</v>
      </c>
      <c r="E13" s="1">
        <f t="shared" si="0"/>
        <v>-0.11057692307692307</v>
      </c>
      <c r="F13" s="1">
        <f t="shared" si="0"/>
        <v>-4.2735042735042729E-2</v>
      </c>
      <c r="G13" s="1">
        <f t="shared" si="0"/>
        <v>0.34230769230769231</v>
      </c>
      <c r="H13" s="1">
        <f t="shared" si="0"/>
        <v>0.58173076923076927</v>
      </c>
      <c r="I13" s="1">
        <f t="shared" si="0"/>
        <v>0.47435897435897439</v>
      </c>
      <c r="J13" s="1">
        <f t="shared" si="0"/>
        <v>0.46153846153846151</v>
      </c>
      <c r="K13" s="1">
        <f t="shared" si="0"/>
        <v>0.27564102564102561</v>
      </c>
      <c r="L13" s="1">
        <f t="shared" si="0"/>
        <v>0.30288461538461536</v>
      </c>
    </row>
    <row r="14" spans="1:17" x14ac:dyDescent="0.5">
      <c r="A14" t="s">
        <v>17</v>
      </c>
      <c r="B14">
        <v>4</v>
      </c>
      <c r="C14">
        <v>1</v>
      </c>
      <c r="D14">
        <f>17/26</f>
        <v>0.65384615384615385</v>
      </c>
      <c r="E14">
        <v>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7" x14ac:dyDescent="0.5">
      <c r="B15">
        <v>7</v>
      </c>
      <c r="C15">
        <f>16/26</f>
        <v>0.61538461538461542</v>
      </c>
      <c r="D15">
        <f>12/26</f>
        <v>0.46153846153846156</v>
      </c>
      <c r="E15">
        <v>1</v>
      </c>
      <c r="F15">
        <v>1</v>
      </c>
      <c r="G15">
        <v>1</v>
      </c>
      <c r="H15">
        <v>1</v>
      </c>
      <c r="I15">
        <f>14/26</f>
        <v>0.53846153846153844</v>
      </c>
      <c r="J15">
        <f>2/26</f>
        <v>7.6923076923076927E-2</v>
      </c>
      <c r="K15">
        <v>1</v>
      </c>
      <c r="L15">
        <f>5/26</f>
        <v>0.19230769230769232</v>
      </c>
    </row>
    <row r="16" spans="1:17" x14ac:dyDescent="0.5">
      <c r="B16">
        <v>15</v>
      </c>
      <c r="C16">
        <f>-14/26</f>
        <v>-0.53846153846153844</v>
      </c>
      <c r="D16">
        <f>-18/26</f>
        <v>-0.69230769230769229</v>
      </c>
      <c r="E16">
        <v>0</v>
      </c>
      <c r="F16">
        <v>0</v>
      </c>
      <c r="G16">
        <f>-12/26</f>
        <v>-0.46153846153846156</v>
      </c>
      <c r="H16">
        <f>-18/26</f>
        <v>-0.69230769230769229</v>
      </c>
      <c r="I16">
        <v>-1</v>
      </c>
      <c r="J16">
        <f>-15/26</f>
        <v>-0.57692307692307687</v>
      </c>
      <c r="K16" t="s">
        <v>15</v>
      </c>
      <c r="L16">
        <v>0</v>
      </c>
    </row>
    <row r="17" spans="1:12" x14ac:dyDescent="0.5">
      <c r="B17">
        <v>16</v>
      </c>
      <c r="C17" t="s">
        <v>15</v>
      </c>
      <c r="D17">
        <f>-8/26</f>
        <v>-0.30769230769230771</v>
      </c>
      <c r="E17">
        <v>-1</v>
      </c>
      <c r="F17">
        <f>-15/26</f>
        <v>-0.57692307692307687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5">
      <c r="B18">
        <v>21</v>
      </c>
      <c r="C18">
        <f>17/26</f>
        <v>0.65384615384615385</v>
      </c>
      <c r="D18">
        <f>9/26</f>
        <v>0.34615384615384615</v>
      </c>
      <c r="E18">
        <v>0</v>
      </c>
      <c r="F18" t="s">
        <v>16</v>
      </c>
      <c r="G18">
        <f>-14/26</f>
        <v>-0.53846153846153844</v>
      </c>
      <c r="H18">
        <v>-1</v>
      </c>
      <c r="I18">
        <f>-4/26</f>
        <v>-0.15384615384615385</v>
      </c>
      <c r="J18">
        <v>0</v>
      </c>
      <c r="K18">
        <v>0</v>
      </c>
      <c r="L18" t="s">
        <v>16</v>
      </c>
    </row>
    <row r="19" spans="1:12" x14ac:dyDescent="0.5">
      <c r="B19">
        <v>22</v>
      </c>
      <c r="C19" t="s">
        <v>15</v>
      </c>
      <c r="D19">
        <f>21/26</f>
        <v>0.80769230769230771</v>
      </c>
      <c r="E19" t="s">
        <v>15</v>
      </c>
      <c r="F19" t="s">
        <v>15</v>
      </c>
      <c r="G19" t="s">
        <v>15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"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5">
      <c r="B21">
        <v>27</v>
      </c>
      <c r="C21">
        <v>1</v>
      </c>
      <c r="D21">
        <v>1</v>
      </c>
      <c r="E21">
        <v>1</v>
      </c>
      <c r="F21">
        <v>1</v>
      </c>
      <c r="G21">
        <f>2/26</f>
        <v>7.6923076923076927E-2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">
      <c r="B22">
        <v>28</v>
      </c>
      <c r="C22">
        <v>1</v>
      </c>
      <c r="D22">
        <f>-3/26</f>
        <v>-0.11538461538461539</v>
      </c>
      <c r="E22">
        <v>-1</v>
      </c>
      <c r="F22">
        <f>17/26</f>
        <v>0.65384615384615385</v>
      </c>
      <c r="G22">
        <v>0</v>
      </c>
      <c r="H22">
        <v>0</v>
      </c>
      <c r="I22">
        <v>-0.5</v>
      </c>
      <c r="J22">
        <v>-1</v>
      </c>
      <c r="K22">
        <f>-19/26</f>
        <v>-0.73076923076923073</v>
      </c>
      <c r="L22">
        <v>0</v>
      </c>
    </row>
    <row r="23" spans="1:12" x14ac:dyDescent="0.5">
      <c r="B23">
        <v>150</v>
      </c>
      <c r="C23">
        <v>-1</v>
      </c>
      <c r="D23">
        <f>-3/26</f>
        <v>-0.11538461538461539</v>
      </c>
      <c r="E23">
        <v>0</v>
      </c>
      <c r="F23">
        <v>0</v>
      </c>
      <c r="G23">
        <v>0</v>
      </c>
      <c r="H23">
        <v>0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5">
      <c r="B24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5">
      <c r="A25" s="2" t="s">
        <v>12</v>
      </c>
    </row>
    <row r="26" spans="1:12" x14ac:dyDescent="0.5">
      <c r="A26" t="s">
        <v>18</v>
      </c>
      <c r="B26">
        <v>16</v>
      </c>
      <c r="C26">
        <v>1</v>
      </c>
      <c r="D26">
        <v>1</v>
      </c>
      <c r="E26">
        <f>23/26</f>
        <v>0.88461538461538458</v>
      </c>
      <c r="F26">
        <v>0</v>
      </c>
      <c r="G26">
        <f>4/26</f>
        <v>0.15384615384615385</v>
      </c>
      <c r="H26">
        <v>1</v>
      </c>
      <c r="I26">
        <f>18/26</f>
        <v>0.69230769230769229</v>
      </c>
      <c r="J26">
        <v>0</v>
      </c>
      <c r="K26" t="s">
        <v>15</v>
      </c>
      <c r="L26" t="s">
        <v>16</v>
      </c>
    </row>
    <row r="27" spans="1:12" x14ac:dyDescent="0.5">
      <c r="B27">
        <v>22</v>
      </c>
      <c r="C27" t="s">
        <v>15</v>
      </c>
      <c r="D27">
        <f>1/26</f>
        <v>3.8461538461538464E-2</v>
      </c>
      <c r="E27">
        <f>14/26</f>
        <v>0.53846153846153844</v>
      </c>
      <c r="F27" t="s">
        <v>16</v>
      </c>
      <c r="G27" t="s">
        <v>15</v>
      </c>
      <c r="H27">
        <v>0</v>
      </c>
      <c r="I27">
        <v>0</v>
      </c>
      <c r="J27">
        <f>2/26</f>
        <v>7.6923076923076927E-2</v>
      </c>
      <c r="K27">
        <f>17/26</f>
        <v>0.65384615384615385</v>
      </c>
      <c r="L27">
        <v>0</v>
      </c>
    </row>
    <row r="28" spans="1:12" x14ac:dyDescent="0.5">
      <c r="B28">
        <v>23</v>
      </c>
      <c r="C28">
        <f>22/26</f>
        <v>0.84615384615384615</v>
      </c>
      <c r="D28" t="s">
        <v>15</v>
      </c>
      <c r="E28">
        <v>0</v>
      </c>
      <c r="F28">
        <v>0</v>
      </c>
      <c r="G28">
        <v>0</v>
      </c>
      <c r="H28">
        <f>14/26</f>
        <v>0.53846153846153844</v>
      </c>
      <c r="I28">
        <v>1</v>
      </c>
      <c r="J28">
        <f>14/26</f>
        <v>0.53846153846153844</v>
      </c>
      <c r="K28" t="s">
        <v>15</v>
      </c>
      <c r="L28">
        <v>0</v>
      </c>
    </row>
    <row r="29" spans="1:12" x14ac:dyDescent="0.5">
      <c r="B29">
        <v>33</v>
      </c>
      <c r="C29" t="s">
        <v>15</v>
      </c>
      <c r="D29" t="s">
        <v>15</v>
      </c>
      <c r="E29" t="s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5">
      <c r="B30">
        <v>35</v>
      </c>
      <c r="C30">
        <v>1</v>
      </c>
      <c r="D30">
        <f>4/26</f>
        <v>0.15384615384615385</v>
      </c>
      <c r="E30">
        <v>0</v>
      </c>
      <c r="F30">
        <v>0</v>
      </c>
      <c r="G30">
        <f>17/26</f>
        <v>0.65384615384615385</v>
      </c>
      <c r="H30">
        <f>25/26</f>
        <v>0.96153846153846156</v>
      </c>
      <c r="I30">
        <v>0</v>
      </c>
      <c r="J30">
        <v>0</v>
      </c>
      <c r="K30">
        <v>0</v>
      </c>
      <c r="L30">
        <v>0</v>
      </c>
    </row>
    <row r="31" spans="1:12" x14ac:dyDescent="0.5">
      <c r="B31">
        <v>36</v>
      </c>
      <c r="C31">
        <v>0</v>
      </c>
      <c r="D31">
        <v>0</v>
      </c>
      <c r="E31">
        <v>0</v>
      </c>
      <c r="F31">
        <f>-11/26</f>
        <v>-0.42307692307692307</v>
      </c>
      <c r="G31">
        <f>-20/26</f>
        <v>-0.76923076923076927</v>
      </c>
      <c r="H31" t="s">
        <v>15</v>
      </c>
      <c r="I31">
        <v>0</v>
      </c>
      <c r="J31">
        <v>0</v>
      </c>
      <c r="K31">
        <v>0</v>
      </c>
      <c r="L31">
        <f>7/26</f>
        <v>0.26923076923076922</v>
      </c>
    </row>
    <row r="32" spans="1:12" x14ac:dyDescent="0.5">
      <c r="B32">
        <v>37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f>10/26</f>
        <v>0.38461538461538464</v>
      </c>
      <c r="J32">
        <f>25/26</f>
        <v>0.96153846153846156</v>
      </c>
      <c r="K32">
        <v>0</v>
      </c>
      <c r="L32">
        <v>0</v>
      </c>
    </row>
    <row r="33" spans="1:12" x14ac:dyDescent="0.5">
      <c r="B33">
        <v>40</v>
      </c>
      <c r="C33">
        <v>1</v>
      </c>
      <c r="D33">
        <f>9/26</f>
        <v>0.34615384615384615</v>
      </c>
      <c r="E33">
        <f>23/26</f>
        <v>0.88461538461538458</v>
      </c>
      <c r="F33">
        <v>1</v>
      </c>
      <c r="G33">
        <f>16/26</f>
        <v>0.61538461538461542</v>
      </c>
      <c r="H33" t="s">
        <v>15</v>
      </c>
      <c r="I33">
        <v>0</v>
      </c>
      <c r="J33">
        <v>0</v>
      </c>
      <c r="K33">
        <v>0</v>
      </c>
      <c r="L33">
        <v>0</v>
      </c>
    </row>
    <row r="34" spans="1:12" x14ac:dyDescent="0.5">
      <c r="B34">
        <v>457</v>
      </c>
      <c r="C34">
        <f>-12/12</f>
        <v>-1</v>
      </c>
      <c r="D34">
        <v>-1</v>
      </c>
      <c r="E34">
        <v>-1</v>
      </c>
      <c r="F34">
        <v>-1</v>
      </c>
      <c r="G34">
        <f>-9/26</f>
        <v>-0.34615384615384615</v>
      </c>
      <c r="H34">
        <f>5/26</f>
        <v>0.19230769230769232</v>
      </c>
      <c r="I34">
        <v>1</v>
      </c>
      <c r="J34">
        <v>0</v>
      </c>
      <c r="K34">
        <v>0</v>
      </c>
      <c r="L34">
        <v>0</v>
      </c>
    </row>
    <row r="35" spans="1:12" x14ac:dyDescent="0.5">
      <c r="A35" s="2" t="s">
        <v>12</v>
      </c>
    </row>
    <row r="36" spans="1:12" x14ac:dyDescent="0.5">
      <c r="A36" s="2" t="s">
        <v>13</v>
      </c>
    </row>
    <row r="37" spans="1:12" x14ac:dyDescent="0.5">
      <c r="A37" t="s">
        <v>19</v>
      </c>
      <c r="B37">
        <v>4</v>
      </c>
      <c r="C37">
        <v>1</v>
      </c>
      <c r="D37">
        <f>17/26</f>
        <v>0.65384615384615385</v>
      </c>
      <c r="E37">
        <f>3/26</f>
        <v>0.11538461538461539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f>-10/26</f>
        <v>-0.38461538461538464</v>
      </c>
    </row>
    <row r="38" spans="1:12" x14ac:dyDescent="0.5">
      <c r="B38">
        <v>6</v>
      </c>
      <c r="C38">
        <v>-1</v>
      </c>
      <c r="D38">
        <f>-20/26</f>
        <v>-0.76923076923076927</v>
      </c>
      <c r="E38" t="s">
        <v>15</v>
      </c>
      <c r="F38" t="s">
        <v>15</v>
      </c>
      <c r="G38" t="s">
        <v>15</v>
      </c>
      <c r="H38">
        <f>-2/26</f>
        <v>-7.6923076923076927E-2</v>
      </c>
      <c r="I38">
        <v>-1</v>
      </c>
      <c r="J38">
        <v>-1</v>
      </c>
      <c r="K38">
        <f>19/26</f>
        <v>0.73076923076923073</v>
      </c>
      <c r="L38">
        <f>15/26</f>
        <v>0.57692307692307687</v>
      </c>
    </row>
    <row r="39" spans="1:12" x14ac:dyDescent="0.5">
      <c r="B39">
        <v>7</v>
      </c>
      <c r="C39">
        <f>-21/26</f>
        <v>-0.80769230769230771</v>
      </c>
      <c r="D39" t="s">
        <v>15</v>
      </c>
      <c r="E39">
        <f>-22/26</f>
        <v>-0.84615384615384615</v>
      </c>
      <c r="F39">
        <f>-10/26</f>
        <v>-0.38461538461538464</v>
      </c>
      <c r="G39">
        <v>0</v>
      </c>
      <c r="H39">
        <f>-8/26</f>
        <v>-0.30769230769230771</v>
      </c>
      <c r="I39">
        <v>-1</v>
      </c>
      <c r="J39">
        <v>-1</v>
      </c>
      <c r="K39">
        <f>-24/26</f>
        <v>-0.92307692307692313</v>
      </c>
      <c r="L39">
        <f>-0.5</f>
        <v>-0.5</v>
      </c>
    </row>
    <row r="40" spans="1:12" x14ac:dyDescent="0.5">
      <c r="B40">
        <v>9</v>
      </c>
      <c r="C40">
        <v>1</v>
      </c>
      <c r="D40">
        <v>1</v>
      </c>
      <c r="E40">
        <v>1</v>
      </c>
      <c r="F40">
        <f>22/26</f>
        <v>0.84615384615384615</v>
      </c>
      <c r="G40">
        <f>-16/26</f>
        <v>-0.61538461538461542</v>
      </c>
      <c r="H40">
        <v>-1</v>
      </c>
      <c r="I40">
        <v>-1</v>
      </c>
      <c r="J40">
        <f>-22/26</f>
        <v>-0.84615384615384615</v>
      </c>
      <c r="K40" t="s">
        <v>15</v>
      </c>
      <c r="L40">
        <f>8/26</f>
        <v>0.30769230769230771</v>
      </c>
    </row>
    <row r="41" spans="1:12" x14ac:dyDescent="0.5">
      <c r="B41">
        <v>10</v>
      </c>
      <c r="C41">
        <f>-14/14</f>
        <v>-1</v>
      </c>
      <c r="D41">
        <v>-1</v>
      </c>
      <c r="E41">
        <v>-1</v>
      </c>
      <c r="F41">
        <f>-22/26</f>
        <v>-0.84615384615384615</v>
      </c>
      <c r="G41">
        <v>1</v>
      </c>
      <c r="H41">
        <v>1</v>
      </c>
      <c r="I41">
        <f>8/26</f>
        <v>0.30769230769230771</v>
      </c>
      <c r="J41" t="s">
        <v>15</v>
      </c>
      <c r="K41" t="s">
        <v>15</v>
      </c>
      <c r="L41" t="s">
        <v>15</v>
      </c>
    </row>
    <row r="42" spans="1:12" x14ac:dyDescent="0.5">
      <c r="B42">
        <v>15</v>
      </c>
      <c r="C42">
        <v>1</v>
      </c>
      <c r="D42">
        <v>1</v>
      </c>
      <c r="E42">
        <v>1</v>
      </c>
      <c r="F42">
        <v>1</v>
      </c>
      <c r="G42">
        <f>10/26</f>
        <v>0.38461538461538464</v>
      </c>
      <c r="H42">
        <f>-2/26</f>
        <v>-7.6923076923076927E-2</v>
      </c>
      <c r="I42">
        <v>-1</v>
      </c>
      <c r="J42">
        <v>-1</v>
      </c>
      <c r="K42" t="s">
        <v>15</v>
      </c>
      <c r="L42" t="s">
        <v>15</v>
      </c>
    </row>
    <row r="43" spans="1:12" x14ac:dyDescent="0.5">
      <c r="B43">
        <v>23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f>16/26</f>
        <v>0.61538461538461542</v>
      </c>
      <c r="J43">
        <v>1</v>
      </c>
      <c r="K43">
        <f>13/26</f>
        <v>0.5</v>
      </c>
      <c r="L43">
        <f>20/26</f>
        <v>0.76923076923076927</v>
      </c>
    </row>
    <row r="44" spans="1:12" x14ac:dyDescent="0.5">
      <c r="B44">
        <v>24</v>
      </c>
      <c r="C44">
        <f>17/-26</f>
        <v>-0.65384615384615385</v>
      </c>
      <c r="D44">
        <v>-1</v>
      </c>
      <c r="E44">
        <v>-1</v>
      </c>
      <c r="F44">
        <v>-1</v>
      </c>
      <c r="G44">
        <f>-0.5</f>
        <v>-0.5</v>
      </c>
      <c r="H44" t="s">
        <v>15</v>
      </c>
      <c r="I44">
        <f>12/26</f>
        <v>0.46153846153846156</v>
      </c>
      <c r="J44">
        <f>18/26</f>
        <v>0.69230769230769229</v>
      </c>
      <c r="K44">
        <f>0.5</f>
        <v>0.5</v>
      </c>
      <c r="L44" t="s">
        <v>16</v>
      </c>
    </row>
    <row r="45" spans="1:12" x14ac:dyDescent="0.5">
      <c r="B45">
        <v>29</v>
      </c>
      <c r="C45" t="s">
        <v>15</v>
      </c>
      <c r="D45">
        <f>-1/26</f>
        <v>-3.8461538461538464E-2</v>
      </c>
      <c r="E45">
        <v>-1</v>
      </c>
      <c r="F45">
        <f>-2/26</f>
        <v>-7.6923076923076927E-2</v>
      </c>
      <c r="G45">
        <f>24/26</f>
        <v>0.92307692307692313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5">
      <c r="B46">
        <v>34</v>
      </c>
      <c r="C46">
        <f>17/26</f>
        <v>0.65384615384615385</v>
      </c>
      <c r="D46">
        <v>0</v>
      </c>
      <c r="E46">
        <f>-6/26</f>
        <v>-0.23076923076923078</v>
      </c>
      <c r="F46">
        <f>17/26</f>
        <v>0.65384615384615385</v>
      </c>
      <c r="G46">
        <v>0</v>
      </c>
      <c r="H46">
        <v>0</v>
      </c>
      <c r="I46">
        <f>3/26</f>
        <v>0.11538461538461539</v>
      </c>
      <c r="J46">
        <v>1</v>
      </c>
      <c r="K46">
        <f>8/26</f>
        <v>0.30769230769230771</v>
      </c>
      <c r="L46">
        <v>0</v>
      </c>
    </row>
    <row r="47" spans="1:12" x14ac:dyDescent="0.5">
      <c r="B47">
        <v>36</v>
      </c>
      <c r="C47">
        <f>18/23</f>
        <v>0.78260869565217395</v>
      </c>
      <c r="D47">
        <f>22/26</f>
        <v>0.84615384615384615</v>
      </c>
      <c r="E47">
        <v>1</v>
      </c>
      <c r="F47">
        <v>1</v>
      </c>
      <c r="G47">
        <v>1</v>
      </c>
      <c r="H47">
        <f>16/26</f>
        <v>0.61538461538461542</v>
      </c>
      <c r="I47" t="s">
        <v>15</v>
      </c>
      <c r="J47" t="s">
        <v>15</v>
      </c>
      <c r="K47" s="6">
        <f>11/26</f>
        <v>0.42307692307692307</v>
      </c>
      <c r="L47">
        <v>1</v>
      </c>
    </row>
    <row r="48" spans="1:12" x14ac:dyDescent="0.5">
      <c r="B48">
        <v>38</v>
      </c>
      <c r="C48">
        <v>1</v>
      </c>
      <c r="D48">
        <v>1</v>
      </c>
      <c r="E48">
        <v>1</v>
      </c>
      <c r="F48">
        <v>1</v>
      </c>
      <c r="G48">
        <f>4/26</f>
        <v>0.15384615384615385</v>
      </c>
      <c r="H48">
        <f>-17/26</f>
        <v>-0.65384615384615385</v>
      </c>
      <c r="I48">
        <v>-1</v>
      </c>
      <c r="J48">
        <v>-1</v>
      </c>
      <c r="K48">
        <f>-3/26</f>
        <v>-0.11538461538461539</v>
      </c>
      <c r="L48">
        <v>1</v>
      </c>
    </row>
    <row r="49" spans="1:12" x14ac:dyDescent="0.5">
      <c r="B49">
        <v>41</v>
      </c>
      <c r="C49">
        <v>1</v>
      </c>
      <c r="D49">
        <v>1</v>
      </c>
      <c r="E49">
        <f>24/26</f>
        <v>0.92307692307692313</v>
      </c>
      <c r="F49" t="s">
        <v>15</v>
      </c>
      <c r="G49" t="s">
        <v>15</v>
      </c>
      <c r="H49" t="s">
        <v>15</v>
      </c>
      <c r="I49" t="s">
        <v>15</v>
      </c>
      <c r="J49">
        <f>21/26</f>
        <v>0.80769230769230771</v>
      </c>
      <c r="K49">
        <v>1</v>
      </c>
      <c r="L49">
        <v>1</v>
      </c>
    </row>
    <row r="50" spans="1:12" x14ac:dyDescent="0.5">
      <c r="B50">
        <v>88</v>
      </c>
      <c r="C50">
        <v>0.5</v>
      </c>
      <c r="D50">
        <v>1</v>
      </c>
      <c r="E50">
        <f>21/26</f>
        <v>0.80769230769230771</v>
      </c>
      <c r="F50">
        <v>0</v>
      </c>
      <c r="G50">
        <f>2/26</f>
        <v>7.6923076923076927E-2</v>
      </c>
      <c r="H50">
        <v>1</v>
      </c>
      <c r="I50" t="s">
        <v>15</v>
      </c>
      <c r="J50" t="s">
        <v>15</v>
      </c>
      <c r="K50" t="s">
        <v>15</v>
      </c>
      <c r="L50">
        <v>0</v>
      </c>
    </row>
    <row r="51" spans="1:12" x14ac:dyDescent="0.5">
      <c r="A51" s="2" t="s">
        <v>12</v>
      </c>
    </row>
    <row r="52" spans="1:12" x14ac:dyDescent="0.5">
      <c r="A52" s="2" t="s">
        <v>13</v>
      </c>
    </row>
    <row r="53" spans="1:12" x14ac:dyDescent="0.5">
      <c r="A53" t="s">
        <v>20</v>
      </c>
      <c r="B53">
        <v>4</v>
      </c>
      <c r="C53" t="s">
        <v>15</v>
      </c>
      <c r="D53">
        <v>0</v>
      </c>
      <c r="E53">
        <v>0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5">
      <c r="B54">
        <v>7</v>
      </c>
      <c r="C54">
        <f>15/26</f>
        <v>0.57692307692307687</v>
      </c>
      <c r="D54">
        <v>1</v>
      </c>
      <c r="E54">
        <v>1</v>
      </c>
      <c r="F54">
        <v>1</v>
      </c>
      <c r="G54">
        <v>1</v>
      </c>
      <c r="H54">
        <f>25/26</f>
        <v>0.96153846153846156</v>
      </c>
      <c r="I54">
        <f>-14/26</f>
        <v>-0.53846153846153844</v>
      </c>
      <c r="J54">
        <v>-1</v>
      </c>
      <c r="K54">
        <v>0</v>
      </c>
      <c r="L54">
        <v>0</v>
      </c>
    </row>
    <row r="55" spans="1:12" x14ac:dyDescent="0.5">
      <c r="B55">
        <v>8</v>
      </c>
      <c r="C55" t="s">
        <v>15</v>
      </c>
      <c r="D55" t="s">
        <v>15</v>
      </c>
      <c r="E55" t="s">
        <v>15</v>
      </c>
      <c r="F55" t="s">
        <v>16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5">
      <c r="B56">
        <v>14</v>
      </c>
      <c r="C56">
        <f>3/25</f>
        <v>0.12</v>
      </c>
      <c r="D56">
        <v>1</v>
      </c>
      <c r="E56">
        <f>1/26</f>
        <v>3.8461538461538464E-2</v>
      </c>
      <c r="F56">
        <f>18/26</f>
        <v>0.69230769230769229</v>
      </c>
      <c r="G56">
        <f>19/26</f>
        <v>0.73076923076923073</v>
      </c>
      <c r="H56" t="s">
        <v>15</v>
      </c>
      <c r="I56" t="s">
        <v>15</v>
      </c>
      <c r="J56" t="s">
        <v>15</v>
      </c>
      <c r="K56">
        <v>0</v>
      </c>
      <c r="L56">
        <v>0</v>
      </c>
    </row>
    <row r="57" spans="1:12" x14ac:dyDescent="0.5">
      <c r="B57">
        <v>15</v>
      </c>
      <c r="C57" t="s">
        <v>15</v>
      </c>
      <c r="D57">
        <v>1</v>
      </c>
      <c r="E57">
        <v>1</v>
      </c>
      <c r="F57">
        <v>1</v>
      </c>
      <c r="G57">
        <v>1</v>
      </c>
      <c r="H57">
        <f>5/26</f>
        <v>0.19230769230769232</v>
      </c>
      <c r="I57">
        <f>-21/26</f>
        <v>-0.80769230769230771</v>
      </c>
      <c r="J57" t="s">
        <v>15</v>
      </c>
      <c r="K57">
        <v>-0.5</v>
      </c>
      <c r="L57">
        <v>-1</v>
      </c>
    </row>
    <row r="58" spans="1:12" x14ac:dyDescent="0.5">
      <c r="B58">
        <v>16</v>
      </c>
      <c r="C58">
        <f>-11/26</f>
        <v>-0.42307692307692307</v>
      </c>
      <c r="D58">
        <f>-7/26</f>
        <v>-0.26923076923076922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>
        <v>-1</v>
      </c>
      <c r="K58">
        <v>-1</v>
      </c>
      <c r="L58">
        <v>-1</v>
      </c>
    </row>
    <row r="59" spans="1:12" x14ac:dyDescent="0.5">
      <c r="B59">
        <v>18</v>
      </c>
      <c r="C59" t="s">
        <v>15</v>
      </c>
      <c r="D59">
        <v>0</v>
      </c>
      <c r="E59">
        <v>0</v>
      </c>
      <c r="F59">
        <f>-23/26</f>
        <v>-0.88461538461538458</v>
      </c>
      <c r="G59">
        <v>-1</v>
      </c>
      <c r="H59">
        <f>-25/26</f>
        <v>-0.96153846153846156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5">
      <c r="B60">
        <v>25</v>
      </c>
      <c r="C60">
        <f>17/26</f>
        <v>0.65384615384615385</v>
      </c>
      <c r="D60">
        <v>0.5</v>
      </c>
      <c r="E60">
        <v>0</v>
      </c>
      <c r="F60" t="s">
        <v>16</v>
      </c>
      <c r="G60">
        <v>-1</v>
      </c>
      <c r="H60">
        <v>0</v>
      </c>
      <c r="I60">
        <v>0</v>
      </c>
      <c r="J60">
        <f>-10/26</f>
        <v>-0.38461538461538464</v>
      </c>
      <c r="K60">
        <f>-25/26</f>
        <v>-0.96153846153846156</v>
      </c>
      <c r="L60">
        <v>0</v>
      </c>
    </row>
    <row r="61" spans="1:12" x14ac:dyDescent="0.5">
      <c r="B61">
        <v>28</v>
      </c>
      <c r="C61">
        <f>-7/25</f>
        <v>-0.28000000000000003</v>
      </c>
      <c r="D61">
        <v>-1</v>
      </c>
      <c r="E61">
        <f>-18/26</f>
        <v>-0.69230769230769229</v>
      </c>
      <c r="F61">
        <v>-1</v>
      </c>
      <c r="G61">
        <v>-1</v>
      </c>
      <c r="H61">
        <f>-5/26</f>
        <v>-0.19230769230769232</v>
      </c>
      <c r="I61">
        <v>0</v>
      </c>
      <c r="J61">
        <v>0</v>
      </c>
      <c r="K61">
        <f>16/26</f>
        <v>0.61538461538461542</v>
      </c>
      <c r="L61">
        <v>1</v>
      </c>
    </row>
    <row r="62" spans="1:12" x14ac:dyDescent="0.5">
      <c r="B62">
        <v>31</v>
      </c>
      <c r="C62">
        <v>-1</v>
      </c>
      <c r="D62">
        <f>-22/26</f>
        <v>-0.84615384615384615</v>
      </c>
      <c r="E62">
        <v>0</v>
      </c>
      <c r="F62">
        <v>0</v>
      </c>
      <c r="G62">
        <v>0</v>
      </c>
      <c r="H62">
        <v>0</v>
      </c>
      <c r="I62" t="s">
        <v>15</v>
      </c>
      <c r="J62" t="s">
        <v>15</v>
      </c>
      <c r="K62" t="s">
        <v>15</v>
      </c>
      <c r="L62" t="s">
        <v>16</v>
      </c>
    </row>
    <row r="63" spans="1:12" x14ac:dyDescent="0.5">
      <c r="B63">
        <v>33</v>
      </c>
      <c r="C63">
        <v>1</v>
      </c>
      <c r="D63">
        <v>1</v>
      </c>
      <c r="E63">
        <v>1</v>
      </c>
      <c r="F63">
        <f>20/26</f>
        <v>0.76923076923076927</v>
      </c>
      <c r="G63">
        <f>15/26</f>
        <v>0.57692307692307687</v>
      </c>
      <c r="H63" t="s">
        <v>15</v>
      </c>
      <c r="I63">
        <f>11/26</f>
        <v>0.42307692307692307</v>
      </c>
      <c r="J63">
        <v>1</v>
      </c>
      <c r="K63">
        <v>1</v>
      </c>
      <c r="L63">
        <v>1</v>
      </c>
    </row>
    <row r="64" spans="1:12" x14ac:dyDescent="0.5">
      <c r="A64" s="2" t="s">
        <v>12</v>
      </c>
    </row>
    <row r="65" spans="1:12" x14ac:dyDescent="0.5">
      <c r="A65" t="s">
        <v>21</v>
      </c>
      <c r="B65">
        <v>3</v>
      </c>
      <c r="C65">
        <v>-1</v>
      </c>
      <c r="D65">
        <f>-11/26</f>
        <v>-0.42307692307692307</v>
      </c>
      <c r="E65">
        <v>0</v>
      </c>
      <c r="F65">
        <v>0</v>
      </c>
      <c r="G65">
        <v>0</v>
      </c>
      <c r="H65">
        <f>-17/26</f>
        <v>-0.65384615384615385</v>
      </c>
      <c r="I65">
        <f>-16/26</f>
        <v>-0.61538461538461542</v>
      </c>
      <c r="J65">
        <f>-19/26</f>
        <v>-0.73076923076923073</v>
      </c>
      <c r="K65">
        <v>-0.5</v>
      </c>
      <c r="L65">
        <v>-1</v>
      </c>
    </row>
    <row r="66" spans="1:12" x14ac:dyDescent="0.5">
      <c r="B66">
        <v>6</v>
      </c>
      <c r="C66">
        <v>1</v>
      </c>
      <c r="D66">
        <f>8/26</f>
        <v>0.30769230769230771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5">
      <c r="B67">
        <v>7</v>
      </c>
      <c r="C67">
        <v>1</v>
      </c>
      <c r="D67">
        <f>15/26</f>
        <v>0.57692307692307687</v>
      </c>
      <c r="E67" t="s">
        <v>15</v>
      </c>
      <c r="F67" t="s">
        <v>16</v>
      </c>
      <c r="G67">
        <f>-6/26</f>
        <v>-0.23076923076923078</v>
      </c>
      <c r="H67">
        <v>-1</v>
      </c>
      <c r="I67">
        <v>-1</v>
      </c>
      <c r="J67">
        <f>-15/26</f>
        <v>-0.57692307692307687</v>
      </c>
      <c r="K67">
        <v>0</v>
      </c>
      <c r="L67" t="s">
        <v>16</v>
      </c>
    </row>
    <row r="68" spans="1:12" x14ac:dyDescent="0.5">
      <c r="B68">
        <v>9</v>
      </c>
      <c r="C68" t="s">
        <v>15</v>
      </c>
      <c r="D68" t="s">
        <v>15</v>
      </c>
      <c r="E68">
        <v>0</v>
      </c>
      <c r="F68">
        <v>0</v>
      </c>
      <c r="G68">
        <v>0</v>
      </c>
      <c r="H68" t="s">
        <v>15</v>
      </c>
      <c r="I68" t="s">
        <v>15</v>
      </c>
      <c r="J68" t="s">
        <v>15</v>
      </c>
      <c r="K68" t="s">
        <v>15</v>
      </c>
      <c r="L68">
        <f>-16/26</f>
        <v>-0.61538461538461542</v>
      </c>
    </row>
    <row r="69" spans="1:12" x14ac:dyDescent="0.5">
      <c r="B69">
        <v>12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5">
      <c r="B70">
        <v>13</v>
      </c>
      <c r="C70">
        <f>-10/26</f>
        <v>-0.38461538461538464</v>
      </c>
      <c r="D70">
        <f>-12/26</f>
        <v>-0.46153846153846156</v>
      </c>
      <c r="E70" t="s">
        <v>15</v>
      </c>
      <c r="F70">
        <v>0</v>
      </c>
      <c r="G70">
        <f>-18/26</f>
        <v>-0.69230769230769229</v>
      </c>
      <c r="H70">
        <f>-1/26</f>
        <v>-3.8461538461538464E-2</v>
      </c>
      <c r="I70">
        <v>0</v>
      </c>
      <c r="J70">
        <v>0</v>
      </c>
      <c r="K70">
        <v>0</v>
      </c>
      <c r="L70">
        <v>0</v>
      </c>
    </row>
    <row r="71" spans="1:12" x14ac:dyDescent="0.5">
      <c r="B71">
        <v>16</v>
      </c>
      <c r="C71">
        <f>14/26</f>
        <v>0.53846153846153844</v>
      </c>
      <c r="D71">
        <v>1</v>
      </c>
      <c r="E71">
        <v>0</v>
      </c>
      <c r="F71">
        <v>0</v>
      </c>
      <c r="G71">
        <v>0</v>
      </c>
      <c r="H71">
        <v>0</v>
      </c>
      <c r="I71">
        <f>-18/26</f>
        <v>-0.69230769230769229</v>
      </c>
      <c r="J71">
        <v>-1</v>
      </c>
      <c r="K71">
        <f>-20/26</f>
        <v>-0.76923076923076927</v>
      </c>
      <c r="L71">
        <v>0</v>
      </c>
    </row>
    <row r="72" spans="1:12" x14ac:dyDescent="0.5">
      <c r="B72">
        <v>23</v>
      </c>
      <c r="C72">
        <f>15/26</f>
        <v>0.57692307692307687</v>
      </c>
      <c r="D72">
        <f>14/26</f>
        <v>0.53846153846153844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5">
      <c r="B73">
        <v>25</v>
      </c>
      <c r="C73" t="s">
        <v>15</v>
      </c>
      <c r="D73">
        <v>-1</v>
      </c>
      <c r="E73">
        <f>-10/26</f>
        <v>-0.38461538461538464</v>
      </c>
      <c r="F73" s="6">
        <f>8/26</f>
        <v>0.30769230769230771</v>
      </c>
      <c r="G73">
        <v>0</v>
      </c>
      <c r="H73">
        <v>0</v>
      </c>
      <c r="I73">
        <v>0</v>
      </c>
      <c r="J73" t="s">
        <v>15</v>
      </c>
      <c r="K73" t="s">
        <v>15</v>
      </c>
      <c r="L73" t="s">
        <v>16</v>
      </c>
    </row>
    <row r="74" spans="1:12" x14ac:dyDescent="0.5">
      <c r="B74">
        <v>29</v>
      </c>
      <c r="C74">
        <v>-1</v>
      </c>
      <c r="D74">
        <v>-1</v>
      </c>
      <c r="E74">
        <v>-1</v>
      </c>
      <c r="F74">
        <f>-16/26</f>
        <v>-0.61538461538461542</v>
      </c>
      <c r="G74">
        <v>0</v>
      </c>
      <c r="H74">
        <v>-0.5</v>
      </c>
      <c r="I74">
        <v>-1</v>
      </c>
      <c r="J74">
        <f>-18/26</f>
        <v>-0.69230769230769229</v>
      </c>
      <c r="K74">
        <v>0</v>
      </c>
      <c r="L74">
        <v>0</v>
      </c>
    </row>
    <row r="75" spans="1:12" x14ac:dyDescent="0.5">
      <c r="B75">
        <v>32</v>
      </c>
      <c r="C75">
        <v>-1</v>
      </c>
      <c r="D75">
        <v>-1</v>
      </c>
      <c r="E75">
        <f>-4/26</f>
        <v>-0.15384615384615385</v>
      </c>
      <c r="F75">
        <v>0</v>
      </c>
      <c r="G75">
        <f>-11/26</f>
        <v>-0.42307692307692307</v>
      </c>
      <c r="H75">
        <v>-1</v>
      </c>
      <c r="I75">
        <v>-1</v>
      </c>
      <c r="J75">
        <f>-16/26</f>
        <v>-0.61538461538461542</v>
      </c>
      <c r="K75">
        <v>0</v>
      </c>
      <c r="L75">
        <v>0</v>
      </c>
    </row>
    <row r="76" spans="1:12" x14ac:dyDescent="0.5">
      <c r="B76">
        <v>35</v>
      </c>
      <c r="C76">
        <f>20/26</f>
        <v>0.76923076923076927</v>
      </c>
      <c r="D76">
        <f>-11/26</f>
        <v>-0.42307692307692307</v>
      </c>
      <c r="E76">
        <v>0</v>
      </c>
      <c r="F76">
        <v>0</v>
      </c>
      <c r="G76">
        <v>0</v>
      </c>
      <c r="H76" t="s">
        <v>15</v>
      </c>
      <c r="I76">
        <v>0</v>
      </c>
      <c r="J76">
        <v>0</v>
      </c>
      <c r="K76">
        <v>0</v>
      </c>
      <c r="L76">
        <v>0</v>
      </c>
    </row>
    <row r="77" spans="1:12" x14ac:dyDescent="0.5">
      <c r="A77" s="2" t="s">
        <v>12</v>
      </c>
    </row>
    <row r="80" spans="1:12" ht="14.7" thickBot="1" x14ac:dyDescent="0.55000000000000004"/>
    <row r="81" spans="1:12" ht="15" thickTop="1" thickBot="1" x14ac:dyDescent="0.55000000000000004">
      <c r="A81" t="s">
        <v>27</v>
      </c>
      <c r="C81" s="4" t="s">
        <v>1</v>
      </c>
      <c r="D81" s="4" t="s">
        <v>2</v>
      </c>
      <c r="E81" s="4" t="s">
        <v>3</v>
      </c>
      <c r="F81" s="4" t="s">
        <v>4</v>
      </c>
      <c r="G81" s="4" t="s">
        <v>5</v>
      </c>
      <c r="H81" s="4" t="s">
        <v>6</v>
      </c>
      <c r="I81" s="4" t="s">
        <v>7</v>
      </c>
      <c r="J81" s="4" t="s">
        <v>8</v>
      </c>
      <c r="K81" s="4" t="s">
        <v>9</v>
      </c>
      <c r="L81" s="4" t="s">
        <v>10</v>
      </c>
    </row>
    <row r="82" spans="1:12" ht="14.7" thickTop="1" x14ac:dyDescent="0.5">
      <c r="A82" t="s">
        <v>28</v>
      </c>
      <c r="C82">
        <f>AVERAGE(C3:C12,C37:C50)</f>
        <v>0.3310276679841897</v>
      </c>
      <c r="D82">
        <f t="shared" ref="D82:K82" si="1">AVERAGE(D3:D12,D37:D50)</f>
        <v>0.42809364548494988</v>
      </c>
      <c r="E82">
        <f t="shared" si="1"/>
        <v>8.9743589743589744E-2</v>
      </c>
      <c r="F82">
        <f t="shared" si="1"/>
        <v>0.18131868131868134</v>
      </c>
      <c r="G82">
        <f t="shared" si="1"/>
        <v>0.35664335664335672</v>
      </c>
      <c r="H82">
        <f t="shared" si="1"/>
        <v>0.37651821862348178</v>
      </c>
      <c r="I82">
        <f t="shared" si="1"/>
        <v>2.1634615384615391E-2</v>
      </c>
      <c r="J82">
        <f t="shared" si="1"/>
        <v>0.10714285714285711</v>
      </c>
      <c r="K82">
        <f t="shared" si="1"/>
        <v>0.33846153846153848</v>
      </c>
      <c r="L82">
        <f>AVERAGE(L3:L12,L37:L50)</f>
        <v>0.34401709401709396</v>
      </c>
    </row>
    <row r="83" spans="1:12" x14ac:dyDescent="0.5">
      <c r="A83" t="s">
        <v>29</v>
      </c>
      <c r="C83">
        <f>AVERAGEA(C14:C24,C53:C64)</f>
        <v>0.15356643356643354</v>
      </c>
      <c r="D83">
        <f t="shared" ref="D83:L83" si="2">AVERAGEA(D14:D24,D53:D64)</f>
        <v>0.20104895104895107</v>
      </c>
      <c r="E83">
        <f t="shared" si="2"/>
        <v>0.10664335664335663</v>
      </c>
      <c r="F83">
        <f t="shared" si="2"/>
        <v>0.16608391608391607</v>
      </c>
      <c r="G83">
        <f t="shared" si="2"/>
        <v>1.748251748251747E-2</v>
      </c>
      <c r="H83">
        <f t="shared" si="2"/>
        <v>-3.1468531468531465E-2</v>
      </c>
      <c r="I83">
        <f t="shared" si="2"/>
        <v>-9.265734265734267E-2</v>
      </c>
      <c r="J83">
        <f t="shared" si="2"/>
        <v>-0.13111888111888112</v>
      </c>
      <c r="K83">
        <f t="shared" si="2"/>
        <v>-2.6223776223776231E-2</v>
      </c>
      <c r="L83">
        <f t="shared" si="2"/>
        <v>8.7412587412587402E-3</v>
      </c>
    </row>
    <row r="84" spans="1:12" x14ac:dyDescent="0.5">
      <c r="A84" t="s">
        <v>30</v>
      </c>
      <c r="C84">
        <f>AVERAGE(C26:C34,C65:C76)</f>
        <v>0.27163461538461536</v>
      </c>
      <c r="D84">
        <f t="shared" ref="D84:L84" si="3">AVERAGE(D26:D34,D65:D76)</f>
        <v>-2.0361990950226259E-2</v>
      </c>
      <c r="E84">
        <f t="shared" si="3"/>
        <v>4.5248868778280535E-2</v>
      </c>
      <c r="F84">
        <f t="shared" si="3"/>
        <v>1.4957264957264953E-2</v>
      </c>
      <c r="G84">
        <f t="shared" si="3"/>
        <v>-2.024291497975722E-3</v>
      </c>
      <c r="H84">
        <f t="shared" si="3"/>
        <v>3.1250000000000028E-2</v>
      </c>
      <c r="I84">
        <f t="shared" si="3"/>
        <v>-6.4777327935222659E-2</v>
      </c>
      <c r="J84">
        <f t="shared" si="3"/>
        <v>-0.11324786324786323</v>
      </c>
      <c r="K84">
        <f t="shared" si="3"/>
        <v>-3.8461538461538464E-2</v>
      </c>
      <c r="L84">
        <f t="shared" si="3"/>
        <v>-7.918552036199096E-2</v>
      </c>
    </row>
    <row r="87" spans="1:12" ht="14.7" thickBot="1" x14ac:dyDescent="0.55000000000000004"/>
    <row r="88" spans="1:12" ht="15" thickTop="1" thickBot="1" x14ac:dyDescent="0.55000000000000004">
      <c r="A88" t="s">
        <v>31</v>
      </c>
      <c r="C88" s="4" t="s">
        <v>1</v>
      </c>
      <c r="D88" s="4" t="s">
        <v>2</v>
      </c>
      <c r="E88" s="4" t="s">
        <v>3</v>
      </c>
      <c r="F88" s="4" t="s">
        <v>4</v>
      </c>
      <c r="G88" s="4" t="s">
        <v>5</v>
      </c>
      <c r="H88" s="4" t="s">
        <v>6</v>
      </c>
      <c r="I88" s="4" t="s">
        <v>7</v>
      </c>
      <c r="J88" s="4" t="s">
        <v>8</v>
      </c>
      <c r="K88" s="4" t="s">
        <v>9</v>
      </c>
      <c r="L88" s="4" t="s">
        <v>10</v>
      </c>
    </row>
    <row r="89" spans="1:12" ht="14.7" thickTop="1" x14ac:dyDescent="0.5">
      <c r="A89" t="s">
        <v>28</v>
      </c>
      <c r="C89">
        <v>0.39230769230769236</v>
      </c>
      <c r="D89">
        <v>0.29570227343506694</v>
      </c>
      <c r="E89">
        <v>0.43589743589743596</v>
      </c>
      <c r="F89">
        <v>4.4378698224852048E-2</v>
      </c>
      <c r="G89">
        <v>-7.9487179487179496E-2</v>
      </c>
      <c r="H89">
        <v>8.4615384615384606E-2</v>
      </c>
      <c r="I89">
        <v>5.9829059829059825E-2</v>
      </c>
      <c r="J89">
        <v>0.3487179487179487</v>
      </c>
      <c r="K89">
        <v>0.50295857988165682</v>
      </c>
      <c r="L89">
        <v>0.41124260355029585</v>
      </c>
    </row>
    <row r="90" spans="1:12" x14ac:dyDescent="0.5">
      <c r="A90" t="s">
        <v>29</v>
      </c>
      <c r="C90">
        <v>0.20512820512820512</v>
      </c>
      <c r="D90">
        <v>0.17647058823529413</v>
      </c>
      <c r="E90">
        <v>0.30769230769230765</v>
      </c>
      <c r="F90">
        <v>0.37179487179487181</v>
      </c>
      <c r="G90">
        <v>0.34423076923076923</v>
      </c>
      <c r="H90">
        <v>0.37884615384615383</v>
      </c>
      <c r="I90">
        <v>0.40769230769230774</v>
      </c>
      <c r="J90">
        <v>0.39878542510121462</v>
      </c>
      <c r="K90">
        <v>0.37651821862348173</v>
      </c>
      <c r="L90">
        <v>0.27149321266968335</v>
      </c>
    </row>
    <row r="91" spans="1:12" x14ac:dyDescent="0.5">
      <c r="A91" t="s">
        <v>30</v>
      </c>
      <c r="C91">
        <v>0.6</v>
      </c>
      <c r="D91">
        <v>0.47692307692307689</v>
      </c>
      <c r="E91">
        <v>0.45384615384615384</v>
      </c>
      <c r="F91">
        <v>0.54615384615384621</v>
      </c>
      <c r="G91">
        <v>0.64423076923076916</v>
      </c>
      <c r="H91">
        <v>0.78846153846153844</v>
      </c>
      <c r="I91">
        <v>0.78846153846153855</v>
      </c>
      <c r="J91">
        <v>0.5</v>
      </c>
      <c r="K91">
        <v>0.61538461538461542</v>
      </c>
      <c r="L91">
        <v>0.73076923076923084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abSelected="1" zoomScale="120" zoomScaleNormal="120" workbookViewId="0">
      <pane ySplit="1" topLeftCell="A2" activePane="bottomLeft" state="frozen"/>
      <selection pane="bottomLeft" activeCell="B5" sqref="B5"/>
    </sheetView>
  </sheetViews>
  <sheetFormatPr defaultRowHeight="14.35" x14ac:dyDescent="0.5"/>
  <cols>
    <col min="1" max="1" width="31.41015625" customWidth="1"/>
    <col min="2" max="2" width="12.5859375" bestFit="1" customWidth="1"/>
    <col min="12" max="12" width="10.1171875" bestFit="1" customWidth="1"/>
  </cols>
  <sheetData>
    <row r="1" spans="1:12" s="4" customFormat="1" ht="15" thickTop="1" thickBot="1" x14ac:dyDescent="0.55000000000000004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4.7" thickTop="1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5">
      <c r="A3" t="s">
        <v>22</v>
      </c>
      <c r="B3">
        <v>2</v>
      </c>
      <c r="C3" t="s">
        <v>32</v>
      </c>
      <c r="D3" t="s">
        <v>32</v>
      </c>
      <c r="E3">
        <f>23/26</f>
        <v>0.88461538461538458</v>
      </c>
      <c r="F3">
        <v>0</v>
      </c>
      <c r="G3">
        <f>-18/26</f>
        <v>-0.69230769230769229</v>
      </c>
    </row>
    <row r="6" spans="1:12" x14ac:dyDescent="0.5">
      <c r="A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5">
      <c r="A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5">
      <c r="A8" t="s">
        <v>23</v>
      </c>
    </row>
    <row r="15" spans="1:12" x14ac:dyDescent="0.5">
      <c r="A15" s="2"/>
    </row>
    <row r="16" spans="1:12" x14ac:dyDescent="0.5">
      <c r="A16" s="2"/>
    </row>
    <row r="17" spans="1:9" x14ac:dyDescent="0.5">
      <c r="A17" s="2" t="s">
        <v>12</v>
      </c>
    </row>
    <row r="18" spans="1:9" x14ac:dyDescent="0.5">
      <c r="A18" s="2" t="s">
        <v>13</v>
      </c>
    </row>
    <row r="19" spans="1:9" x14ac:dyDescent="0.5">
      <c r="A19" t="s">
        <v>24</v>
      </c>
    </row>
    <row r="20" spans="1:9" x14ac:dyDescent="0.5">
      <c r="H20" s="7"/>
    </row>
    <row r="23" spans="1:9" x14ac:dyDescent="0.5">
      <c r="I23" s="7"/>
    </row>
    <row r="24" spans="1:9" x14ac:dyDescent="0.5">
      <c r="A24" s="2" t="s">
        <v>12</v>
      </c>
    </row>
    <row r="25" spans="1:9" x14ac:dyDescent="0.5">
      <c r="A25" s="2" t="s">
        <v>13</v>
      </c>
    </row>
    <row r="26" spans="1:9" x14ac:dyDescent="0.5">
      <c r="A26" t="s">
        <v>25</v>
      </c>
    </row>
    <row r="33" spans="1:1" x14ac:dyDescent="0.5">
      <c r="A33" s="2"/>
    </row>
    <row r="34" spans="1:1" x14ac:dyDescent="0.5">
      <c r="A34" s="2"/>
    </row>
    <row r="39" spans="1:1" x14ac:dyDescent="0.5">
      <c r="A39" s="2" t="s">
        <v>12</v>
      </c>
    </row>
    <row r="40" spans="1:1" x14ac:dyDescent="0.5">
      <c r="A40" s="2" t="s">
        <v>13</v>
      </c>
    </row>
    <row r="41" spans="1:1" x14ac:dyDescent="0.5">
      <c r="A41" t="s">
        <v>26</v>
      </c>
    </row>
    <row r="55" spans="1:12" ht="14.7" thickBot="1" x14ac:dyDescent="0.55000000000000004"/>
    <row r="56" spans="1:12" ht="15" thickTop="1" thickBot="1" x14ac:dyDescent="0.55000000000000004"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4.7" thickTop="1" x14ac:dyDescent="0.5">
      <c r="A57">
        <v>1</v>
      </c>
    </row>
    <row r="58" spans="1:12" x14ac:dyDescent="0.5">
      <c r="A58">
        <v>5</v>
      </c>
    </row>
    <row r="59" spans="1:12" x14ac:dyDescent="0.5">
      <c r="A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Tone.Light</vt:lpstr>
      <vt:lpstr>Naive</vt:lpstr>
    </vt:vector>
  </TitlesOfParts>
  <Company>Western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roselab</dc:creator>
  <cp:lastModifiedBy>Alexander Loftus</cp:lastModifiedBy>
  <dcterms:created xsi:type="dcterms:W3CDTF">2018-04-05T20:41:17Z</dcterms:created>
  <dcterms:modified xsi:type="dcterms:W3CDTF">2018-04-12T22:41:55Z</dcterms:modified>
</cp:coreProperties>
</file>